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E74E0551-764B-4846-873E-16358870F977}"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<sst xmlns="http://schemas.openxmlformats.org/spreadsheetml/2006/main" count="7630" uniqueCount="1744">
  <si>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</si>
  <si>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</si>
  <si>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</si>
  <si>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</si>
  <si>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</si>
  <si>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</si>
  <si>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</si>
  <si>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</si>
  <si>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</si>
  <si>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</si>
  <si>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</si>
  <si>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</si>
  <si>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</si>
  <si>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</si>
  <si>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</si>
  <si>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</si>
  <si>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</si>
  <si>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</si>
  <si>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</si>
  <si>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</si>
  <si>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</si>
  <si>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</si>
  <si>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</si>
  <si>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</si>
  <si>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</si>
  <si>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</si>
  <si>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</si>
  <si>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</si>
  <si>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</si>
  <si>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</si>
  <si>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</si>
  <si>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</si>
  <si>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</si>
  <si>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</si>
  <si>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</si>
  <si>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</si>
  <si>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</si>
  <si>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</si>
  <si>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</si>
  <si>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</si>
  <si>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</si>
  <si>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</si>
  <si>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</si>
  <si>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</si>
  <si>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</si>
  <si>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</si>
  <si>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</si>
  <si>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</si>
  <si>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</si>
  <si>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</si>
  <si>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</si>
  <si>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</si>
  <si>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</si>
  <si>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</si>
  <si>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</si>
  <si>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</si>
  <si>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</si>
  <si>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</si>
  <si>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</si>
  <si>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</si>
  <si>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</si>
  <si>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</si>
  <si>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</si>
  <si>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</si>
  <si>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</si>
  <si>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</si>
  <si>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</si>
  <si>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</si>
  <si>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</si>
  <si>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</si>
  <si>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</si>
  <si>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</si>
  <si>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</si>
  <si>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</si>
  <si>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</si>
  <si>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</si>
  <si>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</si>
  <si>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</si>
  <si>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</si>
  <si>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</si>
  <si>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</si>
  <si>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</si>
  <si>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</si>
  <si>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</si>
  <si>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</si>
  <si>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</si>
  <si>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</si>
  <si>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</si>
  <si>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</si>
  <si>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</si>
  <si>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</si>
  <si>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</si>
  <si>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</si>
  <si>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</si>
  <si>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</si>
  <si>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</si>
  <si>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</si>
  <si>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</si>
  <si>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</si>
  <si>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</si>
  <si>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</si>
  <si>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</si>
  <si>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</si>
  <si>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</si>
  <si>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</si>
  <si>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</si>
  <si>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</si>
  <si>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</si>
  <si>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</si>
  <si>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</si>
  <si>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</si>
  <si>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</si>
  <si>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</si>
  <si>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</si>
  <si>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</si>
  <si>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</si>
  <si>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</si>
  <si>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</si>
  <si>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</si>
  <si>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</si>
  <si>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</si>
  <si>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</si>
  <si>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</si>
  <si>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</si>
  <si>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</si>
  <si>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</si>
  <si>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</si>
  <si>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</si>
  <si>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</si>
  <si>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</si>
  <si>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</si>
  <si>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</si>
  <si>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</si>
  <si>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</si>
  <si>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</si>
  <si>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</si>
  <si>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</si>
  <si>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</si>
  <si>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</si>
  <si>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</si>
  <si>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</si>
  <si>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</si>
  <si>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</si>
  <si>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</si>
  <si>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</si>
  <si>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</si>
  <si>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</si>
  <si>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</si>
  <si>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</si>
  <si>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</si>
  <si>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</si>
  <si>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</si>
  <si>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</si>
  <si>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</si>
  <si>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</si>
  <si>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</si>
  <si>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</si>
  <si>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</si>
  <si>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</si>
  <si>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</si>
  <si>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</si>
  <si>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</si>
  <si>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</si>
  <si>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</si>
  <si>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</si>
  <si>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</si>
  <si>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</si>
  <si>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</si>
  <si>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</si>
  <si>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</si>
  <si>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</si>
  <si>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</si>
  <si>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</si>
  <si>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</si>
  <si>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</si>
  <si>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</si>
  <si>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</si>
  <si>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</si>
  <si>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</si>
  <si>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</si>
  <si>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</si>
  <si>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</si>
  <si>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</si>
  <si>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</si>
  <si>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</si>
  <si>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</si>
  <si>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</si>
  <si>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</si>
  <si>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</si>
  <si>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</si>
  <si>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</si>
  <si>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</si>
  <si>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</si>
  <si>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</si>
  <si>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</si>
  <si>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</si>
  <si>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</si>
  <si>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</si>
  <si>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</si>
  <si>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</si>
  <si>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</si>
  <si>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</si>
  <si>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</si>
  <si>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</si>
  <si>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</si>
  <si>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</si>
  <si>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</si>
  <si>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</si>
  <si>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</si>
  <si>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</si>
  <si>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</si>
  <si>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</si>
  <si>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</si>
  <si>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</si>
  <si>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</si>
  <si>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</si>
  <si>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</si>
  <si>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</si>
  <si>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</si>
  <si>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</si>
  <si>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</si>
  <si>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</si>
  <si>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</si>
  <si>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</si>
  <si>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</si>
  <si>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</si>
  <si>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</si>
  <si>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</si>
  <si>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</si>
  <si>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</si>
  <si>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</si>
  <si>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</si>
  <si>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</si>
  <si>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</si>
  <si>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</si>
  <si>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</si>
  <si>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</si>
  <si>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</si>
  <si>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</si>
  <si>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</si>
  <si>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</si>
  <si>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</si>
  <si>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</si>
  <si>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</si>
  <si>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</si>
  <si>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</si>
  <si>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</si>
  <si>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</si>
  <si>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</si>
  <si>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</si>
  <si>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</si>
  <si>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</si>
  <si>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</si>
  <si>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</si>
  <si>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</si>
  <si>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</si>
  <si>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</si>
  <si>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</si>
  <si>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</si>
  <si>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</si>
  <si>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</si>
  <si>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</si>
  <si>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</si>
  <si>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</si>
  <si>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</si>
  <si>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</si>
  <si>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</si>
  <si>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</si>
  <si>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</si>
  <si>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</si>
  <si>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</si>
  <si>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</si>
  <si>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</si>
  <si>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</si>
  <si>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</si>
  <si>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</si>
  <si>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</si>
  <si>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</si>
  <si>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</si>
  <si>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</si>
  <si>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</si>
  <si>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</si>
  <si>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</si>
  <si>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</si>
  <si>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</si>
  <si>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</si>
  <si>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</si>
  <si>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</si>
  <si>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</si>
  <si>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</si>
  <si>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</si>
  <si>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</si>
  <si>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</si>
  <si>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</si>
  <si>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</si>
  <si>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</si>
  <si>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</si>
  <si>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</si>
  <si>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</si>
  <si>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</si>
  <si>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</si>
  <si>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</si>
  <si>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</si>
  <si>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</si>
  <si>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</si>
  <si>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</si>
  <si>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</si>
  <si>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</si>
  <si>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</si>
  <si>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</si>
  <si>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</si>
  <si>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</si>
  <si>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</si>
  <si>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</si>
  <si>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</si>
  <si>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</si>
  <si>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</si>
  <si>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</si>
  <si>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</si>
  <si>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</si>
  <si>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</si>
  <si>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</si>
  <si>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</si>
  <si>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</si>
  <si>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</si>
  <si>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</si>
  <si>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</si>
  <si>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</si>
  <si>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</si>
  <si>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</si>
  <si>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</si>
  <si>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</si>
  <si>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</si>
  <si>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</si>
  <si>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</si>
  <si>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</si>
  <si>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</si>
  <si>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</si>
  <si>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</si>
  <si>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</si>
  <si>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</si>
  <si>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</si>
  <si>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</si>
  <si>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</si>
  <si>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</si>
  <si>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</si>
  <si>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</si>
  <si>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</si>
  <si>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</si>
  <si>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</si>
  <si>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</si>
  <si>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</si>
  <si>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</si>
  <si>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</si>
  <si>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</si>
  <si>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</si>
  <si>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</si>
  <si>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</si>
  <si>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</si>
  <si>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</si>
  <si>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</si>
  <si>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</si>
  <si>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</si>
  <si>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</si>
  <si>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</si>
  <si>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</si>
  <si>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</si>
  <si>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</si>
  <si>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</si>
  <si>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</si>
  <si>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</si>
  <si>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</si>
  <si>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</si>
  <si>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</si>
  <si>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</si>
  <si>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</si>
  <si>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</si>
  <si>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</si>
  <si>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</si>
  <si>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</si>
  <si>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</si>
  <si>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</si>
  <si>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</si>
  <si>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</si>
  <si>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</si>
  <si>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</si>
  <si>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</si>
  <si>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</si>
  <si>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</si>
  <si>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</si>
  <si>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</si>
  <si>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</si>
  <si>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</si>
  <si>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</si>
  <si>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</si>
  <si>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</si>
  <si>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</si>
  <si>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</si>
  <si>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</si>
  <si>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</si>
  <si>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</si>
  <si>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</si>
  <si>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</si>
  <si>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</si>
  <si>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</si>
  <si>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</si>
  <si>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</si>
  <si>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</si>
  <si>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</si>
  <si>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</si>
  <si>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</si>
  <si>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</si>
  <si>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</si>
  <si>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</si>
  <si>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</si>
  <si>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</si>
  <si>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</si>
  <si>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</si>
  <si>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</si>
  <si>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</si>
  <si>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</si>
  <si>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</si>
  <si>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</si>
  <si>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</si>
  <si>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</si>
  <si>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</si>
  <si>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</si>
  <si>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</si>
  <si>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</si>
  <si>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</si>
  <si>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</si>
  <si>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</si>
  <si>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</si>
  <si>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</si>
  <si>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</si>
  <si>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</si>
  <si>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</si>
  <si>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</si>
  <si>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</si>
  <si>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</si>
  <si>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</si>
  <si>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</si>
  <si>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</si>
  <si>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</si>
  <si>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</si>
  <si>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</si>
  <si>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</si>
  <si>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</si>
  <si>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</si>
  <si>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</si>
  <si>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</si>
  <si>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</si>
  <si>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</si>
  <si>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</si>
  <si>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</si>
  <si>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</si>
  <si>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</si>
  <si>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</si>
  <si>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</si>
  <si>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</si>
  <si>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</si>
  <si>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</si>
  <si>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</si>
  <si>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</si>
  <si>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</si>
  <si>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</si>
  <si>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</si>
  <si>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</si>
  <si>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</si>
  <si>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</si>
  <si>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</si>
  <si>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</si>
  <si>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</si>
  <si>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</si>
  <si>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</si>
  <si>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</si>
  <si>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</si>
  <si>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</si>
  <si>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</si>
  <si>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</si>
  <si>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</si>
  <si>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</si>
  <si>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</si>
  <si>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</si>
  <si>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</si>
  <si>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</si>
  <si>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</si>
  <si>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</si>
  <si>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</si>
  <si>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</si>
  <si>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</si>
  <si>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</si>
  <si>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</si>
  <si>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</si>
  <si>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</si>
  <si>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</si>
  <si>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</si>
  <si>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</si>
  <si>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</si>
  <si>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</si>
  <si>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</si>
  <si>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</si>
  <si>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</si>
  <si>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</si>
  <si>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</si>
  <si>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</si>
  <si>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</si>
  <si>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</si>
  <si>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</si>
  <si>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</si>
  <si>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</si>
  <si>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</si>
  <si>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</si>
  <si>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</si>
  <si>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</si>
  <si>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</si>
  <si>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</si>
  <si>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</si>
  <si>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</si>
  <si>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</si>
  <si>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</si>
  <si>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</si>
  <si>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</si>
  <si>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</si>
  <si>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</si>
  <si>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</si>
  <si>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</si>
  <si>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</si>
  <si>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</si>
  <si>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</si>
  <si>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</si>
  <si>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</si>
  <si>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</si>
  <si>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</si>
  <si>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</si>
  <si>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</si>
  <si>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</si>
  <si>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</si>
  <si>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</si>
  <si>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</si>
  <si>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</si>
  <si>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</si>
  <si>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</si>
  <si>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</si>
  <si>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</si>
  <si>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</si>
  <si>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</si>
  <si>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</si>
  <si>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</si>
  <si>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</si>
  <si>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</si>
  <si>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</si>
  <si>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</si>
  <si>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</si>
  <si>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</si>
  <si>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</si>
  <si>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</si>
  <si>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</si>
  <si>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</si>
  <si>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</si>
  <si>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</si>
  <si>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</si>
  <si>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</si>
  <si>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</si>
  <si>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</si>
  <si>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</si>
  <si>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</si>
  <si>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</si>
  <si>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</si>
  <si>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</si>
  <si>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</si>
  <si>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</si>
  <si>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</si>
  <si>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</si>
  <si>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</si>
  <si>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</si>
  <si>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</si>
  <si>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</si>
  <si>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</si>
  <si>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</si>
  <si>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</si>
  <si>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</si>
  <si>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</si>
  <si>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</si>
  <si>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</si>
  <si>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</si>
  <si>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</si>
  <si>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</si>
  <si>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</si>
  <si>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</si>
  <si>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</si>
  <si>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</si>
  <si>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</si>
  <si>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</si>
  <si>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</si>
  <si>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</si>
  <si>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</si>
  <si>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</si>
  <si>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</si>
  <si>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</si>
  <si>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</si>
  <si>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</si>
  <si>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</si>
  <si>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</si>
  <si>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</si>
  <si>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</si>
  <si>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</si>
  <si>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</si>
  <si>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</si>
  <si>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</si>
  <si>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</si>
  <si>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</si>
  <si>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</si>
  <si>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</si>
  <si>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</si>
  <si>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</si>
  <si>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</si>
  <si>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</si>
  <si>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</si>
  <si>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</si>
  <si>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</si>
  <si>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</si>
  <si>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</si>
  <si>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</si>
  <si>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</si>
  <si>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</si>
  <si>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</si>
  <si>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</si>
  <si>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</si>
  <si>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</si>
  <si>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</si>
  <si>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</si>
  <si>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</si>
  <si>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</si>
  <si>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</si>
  <si>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</si>
  <si>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</si>
  <si>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</si>
  <si>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</si>
  <si>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</si>
  <si>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</si>
  <si>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</si>
  <si>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</si>
  <si>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</si>
  <si>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</si>
  <si>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</si>
  <si>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</si>
  <si>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</si>
  <si>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</si>
  <si>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</si>
  <si>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</si>
  <si>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</si>
  <si>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</si>
  <si>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</si>
  <si>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</si>
  <si>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</si>
  <si>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</si>
  <si>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</si>
  <si>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</si>
  <si>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</si>
  <si>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</si>
  <si>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</si>
  <si>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</si>
  <si>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</si>
  <si>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</si>
  <si>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</si>
  <si>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</si>
  <si>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</si>
  <si>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</si>
  <si>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</si>
  <si>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</si>
  <si>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</si>
  <si>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</si>
  <si>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</si>
  <si>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</si>
  <si>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</si>
  <si>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</si>
  <si>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</si>
  <si>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</si>
  <si>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</si>
  <si>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</si>
  <si>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</si>
  <si>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</si>
  <si>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</si>
  <si>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</si>
  <si>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</si>
  <si>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</si>
  <si>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</si>
  <si>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</si>
  <si>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</si>
  <si>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</si>
  <si>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</si>
  <si>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</si>
  <si>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</si>
  <si>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</si>
  <si>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</si>
  <si>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</si>
  <si>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</si>
  <si>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</si>
  <si>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</si>
  <si>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</si>
  <si>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</si>
  <si>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</si>
  <si>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</si>
  <si>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</si>
  <si>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</si>
  <si>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</si>
  <si>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</si>
  <si>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</si>
  <si>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</si>
  <si>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</si>
  <si>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</si>
  <si>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</si>
  <si>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</si>
  <si>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</si>
  <si>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</si>
  <si>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</si>
  <si>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</si>
  <si>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</si>
  <si>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</si>
  <si>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</si>
  <si>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</si>
  <si>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</si>
  <si>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</si>
  <si>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</si>
  <si>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</si>
  <si>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</si>
  <si>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</si>
  <si>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</si>
  <si>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</si>
  <si>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</si>
  <si>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</si>
  <si>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</si>
  <si>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</si>
  <si>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</si>
  <si>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</si>
  <si>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</si>
  <si>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</si>
  <si>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</si>
  <si>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</si>
  <si>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</si>
  <si>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</si>
  <si>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</si>
  <si>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</si>
  <si>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</si>
  <si>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</si>
  <si>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</si>
  <si>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</si>
  <si>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</si>
  <si>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</si>
  <si>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</si>
  <si>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</si>
  <si>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</si>
  <si>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</si>
  <si>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</si>
  <si>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</si>
  <si>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</si>
  <si>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</si>
  <si>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</si>
  <si>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</si>
  <si>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</si>
  <si>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</si>
  <si>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</si>
  <si>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</si>
  <si>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</si>
  <si>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</si>
  <si>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</si>
  <si>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</si>
  <si>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</si>
  <si>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</si>
  <si>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</si>
  <si>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</si>
  <si>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</si>
  <si>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</si>
  <si>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</si>
  <si>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</si>
  <si>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</si>
  <si>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</si>
  <si>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</si>
  <si>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</si>
  <si>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</si>
  <si>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</si>
  <si>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</si>
  <si>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</si>
  <si>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</si>
  <si>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</si>
  <si>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</si>
  <si>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</si>
  <si>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</si>
  <si>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</si>
  <si>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</si>
  <si>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</si>
  <si>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</si>
  <si>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</si>
  <si>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</si>
  <si>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</si>
  <si>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</si>
  <si>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</si>
  <si>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</si>
  <si>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</si>
  <si>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</si>
  <si>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</si>
  <si>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</si>
  <si>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</si>
  <si>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</si>
  <si>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</si>
  <si>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</si>
  <si>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</si>
  <si>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</si>
  <si>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</si>
  <si>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</si>
  <si>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</si>
  <si>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</si>
  <si>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</si>
  <si>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</si>
  <si>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</si>
  <si>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</si>
  <si>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</si>
  <si>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</si>
  <si>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</si>
  <si>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</si>
  <si>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</si>
  <si>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</si>
  <si>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</si>
  <si>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</si>
  <si>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</si>
  <si>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</si>
  <si>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</si>
  <si>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</si>
  <si>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</si>
  <si>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</si>
  <si>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</si>
  <si>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</si>
  <si>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</si>
  <si>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</si>
  <si>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</si>
  <si>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</si>
  <si>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</si>
  <si>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</si>
  <si>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</si>
  <si>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</si>
  <si>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</si>
  <si>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</si>
  <si>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</si>
  <si>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</si>
  <si>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</si>
  <si>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</si>
  <si>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</si>
  <si>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</si>
  <si>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</si>
  <si>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</si>
  <si>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</si>
  <si>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</si>
  <si>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</si>
  <si>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</si>
  <si>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</si>
  <si>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</si>
  <si>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</si>
  <si>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</si>
  <si>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</si>
  <si>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</si>
  <si>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</si>
  <si>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</si>
  <si>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</si>
  <si>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</si>
  <si>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</si>
  <si>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</si>
  <si>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</si>
  <si>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</si>
  <si>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</si>
  <si>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</si>
  <si>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</si>
  <si>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</si>
  <si>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</si>
  <si>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</si>
  <si>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</si>
  <si>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</si>
  <si>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</si>
  <si>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</si>
  <si>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</si>
  <si>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</si>
  <si>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</si>
  <si>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</si>
  <si>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</si>
  <si>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</si>
  <si>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</si>
  <si>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</si>
  <si>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</si>
  <si>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</si>
  <si>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</si>
  <si>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</si>
  <si>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</si>
  <si>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</si>
  <si>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</si>
  <si>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</si>
  <si>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</si>
  <si>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</si>
  <si>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</si>
  <si>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</si>
  <si>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</si>
  <si>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</si>
  <si>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</si>
  <si>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</si>
  <si>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</si>
  <si>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</si>
  <si>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</si>
  <si>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</si>
  <si>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</si>
  <si>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</si>
  <si>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</si>
  <si>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</si>
  <si>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</si>
  <si>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</si>
  <si>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</si>
  <si>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</si>
  <si>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</si>
  <si>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</si>
  <si>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</si>
  <si>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</si>
  <si>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</si>
  <si>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</si>
  <si>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</si>
  <si>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</si>
  <si>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</si>
  <si>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</si>
  <si>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</si>
  <si>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</si>
  <si>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</si>
  <si>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</si>
  <si>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</si>
  <si>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</si>
  <si>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</si>
  <si>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</si>
  <si>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</si>
  <si>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</si>
  <si>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</si>
  <si>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</si>
  <si>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</si>
  <si>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</si>
  <si>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</si>
  <si>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</si>
  <si>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</si>
  <si>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</si>
  <si>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</si>
  <si>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</si>
  <si>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</si>
  <si>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</si>
  <si>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</si>
  <si>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</si>
  <si>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</si>
  <si>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</si>
  <si>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</si>
  <si>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</si>
  <si>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</si>
  <si>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</si>
  <si>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</si>
  <si>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</si>
  <si>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</si>
  <si>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</si>
  <si>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</si>
  <si>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</si>
  <si>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</si>
  <si>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</si>
  <si>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</si>
  <si>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</si>
  <si>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</si>
  <si>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</si>
  <si>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</si>
  <si>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</si>
  <si>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</si>
  <si>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</si>
  <si>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</si>
  <si>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</si>
  <si>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</si>
  <si>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</si>
  <si>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</si>
  <si>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</si>
  <si>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</si>
  <si>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</si>
  <si>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</si>
  <si>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</si>
  <si>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</si>
  <si>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</si>
  <si>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</si>
  <si>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</si>
  <si>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</si>
  <si>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</si>
  <si>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</si>
  <si>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</si>
  <si>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</si>
  <si>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</si>
  <si>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</si>
  <si>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</si>
  <si>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</si>
  <si>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</si>
  <si>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</si>
  <si>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</si>
  <si>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</si>
  <si>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</si>
  <si>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</si>
  <si>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</si>
  <si>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</si>
  <si>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</si>
  <si>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</si>
  <si>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</si>
  <si>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</si>
  <si>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</si>
  <si>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</si>
  <si>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</si>
  <si>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</si>
  <si>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</si>
  <si>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</si>
  <si>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</si>
  <si>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</si>
  <si>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</si>
  <si>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</si>
  <si>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</si>
  <si>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</si>
  <si>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</si>
  <si>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</si>
  <si>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</si>
  <si>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</si>
  <si>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</si>
  <si>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</si>
  <si>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</si>
  <si>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</si>
  <si>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</si>
  <si>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</si>
  <si>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</si>
  <si>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</si>
  <si>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</si>
  <si>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</si>
  <si>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</si>
  <si>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</si>
  <si>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</si>
  <si>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</si>
  <si>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</si>
  <si>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</si>
  <si>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</si>
  <si>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</si>
  <si>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</si>
  <si>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</si>
  <si>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</si>
  <si>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</si>
  <si>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</si>
  <si>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</si>
  <si>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</si>
  <si>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</si>
  <si>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</si>
  <si>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</si>
  <si>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</si>
  <si>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</si>
  <si>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</si>
  <si>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</si>
  <si>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</si>
  <si>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</si>
  <si>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</si>
  <si>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</si>
  <si>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</si>
  <si>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</si>
  <si>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</si>
  <si>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</si>
  <si>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</si>
  <si>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</si>
  <si>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</si>
  <si>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</si>
  <si>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</si>
  <si>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</si>
  <si>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</si>
  <si>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</si>
  <si>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</si>
  <si>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</si>
  <si>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</si>
  <si>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</si>
  <si>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</si>
  <si>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</si>
  <si>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</si>
  <si>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</si>
  <si>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</si>
  <si>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</si>
  <si>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</si>
  <si>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</si>
  <si>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</si>
  <si>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</si>
  <si>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</si>
  <si>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</si>
  <si>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</si>
  <si>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</si>
  <si>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</si>
  <si>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</si>
  <si>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</si>
  <si>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</si>
  <si>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</si>
  <si>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</si>
  <si>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</si>
  <si>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</si>
  <si>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</si>
  <si>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</si>
  <si>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</si>
  <si>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</si>
  <si>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</si>
  <si>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</si>
  <si>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</si>
  <si>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</si>
  <si>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</si>
  <si>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</si>
  <si>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</si>
  <si>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</si>
  <si>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</si>
  <si>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</si>
  <si>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</si>
  <si>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</si>
  <si>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</si>
  <si>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</si>
  <si>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</si>
  <si>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</si>
  <si>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</si>
  <si>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</si>
  <si>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</si>
  <si>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</si>
  <si>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</si>
  <si>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</si>
  <si>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</si>
  <si>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</si>
  <si>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</si>
  <si>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</si>
  <si>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</si>
  <si>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</si>
  <si>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</si>
  <si>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</si>
  <si>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</si>
  <si>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</si>
  <si>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</si>
  <si>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</si>
  <si>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</si>
  <si>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</si>
  <si>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</si>
  <si>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</si>
  <si>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</si>
  <si>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</si>
  <si>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</si>
  <si>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</si>
  <si>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</si>
  <si>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</si>
  <si>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</si>
  <si>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</si>
  <si>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</si>
  <si>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</si>
  <si>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</si>
  <si>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</si>
  <si>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</si>
  <si>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</si>
  <si>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</si>
  <si>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</si>
  <si>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</si>
  <si>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</si>
  <si>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</si>
  <si>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</si>
  <si>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</si>
  <si>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</si>
  <si>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</si>
  <si>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</si>
  <si>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</si>
  <si>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</si>
  <si>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</si>
  <si>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</si>
  <si>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</si>
  <si>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</si>
  <si>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</si>
  <si>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</si>
  <si>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</si>
  <si>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</si>
  <si>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</si>
  <si>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</si>
  <si>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</si>
  <si>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</si>
  <si>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</si>
  <si>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</si>
  <si>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</si>
  <si>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</si>
  <si>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</si>
  <si>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</si>
  <si>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</si>
  <si>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</si>
  <si>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</si>
  <si>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</si>
  <si>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</si>
  <si>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</si>
  <si>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</si>
  <si>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</si>
  <si>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</si>
  <si>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</si>
  <si>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</si>
  <si>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</si>
  <si>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</si>
  <si>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</si>
  <si>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</si>
  <si>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</si>
  <si>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</si>
  <si>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</si>
  <si>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</si>
  <si>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</si>
  <si>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</si>
  <si>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</si>
  <si>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</si>
  <si>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</si>
  <si>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</si>
  <si>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</si>
  <si>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</si>
  <si>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</si>
  <si>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</si>
  <si>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</si>
  <si>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</si>
  <si>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</si>
  <si>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</si>
  <si>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</si>
  <si>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</si>
  <si>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</si>
  <si>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</si>
  <si>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</si>
  <si>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</si>
  <si>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</si>
  <si>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</si>
  <si>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</si>
  <si>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</si>
  <si>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</si>
  <si>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</si>
  <si>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</si>
  <si>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</si>
  <si>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</si>
  <si>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</si>
  <si>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</si>
  <si>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</si>
  <si>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</si>
  <si>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</si>
  <si>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</si>
  <si>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</si>
  <si>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</si>
  <si>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</si>
  <si>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</si>
  <si>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</si>
  <si>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</si>
  <si>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</si>
  <si>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</si>
  <si>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</si>
  <si>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</si>
  <si>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</si>
  <si>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</si>
  <si>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</si>
  <si>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</si>
  <si>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</si>
  <si>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</si>
  <si>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</si>
  <si>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</si>
  <si>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</si>
  <si>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</si>
  <si>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</si>
  <si>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</si>
  <si>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</si>
  <si>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</si>
  <si>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</si>
  <si>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</si>
  <si>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</si>
  <si>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</si>
  <si>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</si>
  <si>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</si>
  <si>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</si>
  <si>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</si>
  <si>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</si>
  <si>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</si>
  <si>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</si>
  <si>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</si>
  <si>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</si>
  <si>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</si>
  <si>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</si>
  <si>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</si>
  <si>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</si>
  <si>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</si>
  <si>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</si>
  <si>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</si>
  <si>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</si>
  <si>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</si>
  <si>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</si>
  <si>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</si>
  <si>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</si>
  <si>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</si>
  <si>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</si>
  <si>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</si>
  <si>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</si>
  <si>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</si>
  <si>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</si>
  <si>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</si>
  <si>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</si>
  <si>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</si>
  <si>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</si>
  <si>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</si>
  <si>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</si>
  <si>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</si>
  <si>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</si>
  <si>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</si>
  <si>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</si>
  <si>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</si>
  <si>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</si>
  <si>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</si>
  <si>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</si>
  <si>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</si>
  <si>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</si>
  <si>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</si>
  <si>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</si>
  <si>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</si>
  <si>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</si>
  <si>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</si>
  <si>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</si>
  <si>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</si>
  <si>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</si>
  <si>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</si>
  <si>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</si>
  <si>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</si>
  <si>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</si>
  <si>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</si>
  <si>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</si>
  <si>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</si>
  <si>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</si>
  <si>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</si>
  <si>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</si>
  <si>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</si>
  <si>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</si>
  <si>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</si>
  <si>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</si>
  <si>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</si>
  <si>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</si>
  <si>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</si>
  <si>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</si>
  <si>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</si>
  <si>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</si>
  <si>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</si>
  <si>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</si>
  <si>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</si>
  <si>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</si>
  <si>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</si>
  <si>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</si>
  <si>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</si>
  <si>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</si>
  <si>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</si>
  <si>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</si>
  <si>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</si>
  <si>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</si>
  <si>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</si>
  <si>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</si>
  <si>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</si>
  <si>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</si>
  <si>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</si>
  <si>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</si>
  <si>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</si>
  <si>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</si>
  <si>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</si>
  <si>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</si>
  <si>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</si>
  <si>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</si>
  <si>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</si>
  <si>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</si>
  <si>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</si>
  <si>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</si>
  <si>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</si>
  <si>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</si>
  <si>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</si>
  <si>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</si>
  <si>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</si>
  <si>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</si>
  <si>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</si>
  <si>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</si>
  <si>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</si>
  <si>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</si>
  <si>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</si>
  <si>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</si>
  <si>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</si>
  <si>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</si>
  <si>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</si>
  <si>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</si>
  <si>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</si>
  <si>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</si>
  <si>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</si>
  <si>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</si>
  <si>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</si>
  <si>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</si>
  <si>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</si>
  <si>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</si>
  <si>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</si>
  <si>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</si>
  <si>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</si>
  <si>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</si>
  <si>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</si>
  <si>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</si>
  <si>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</si>
  <si>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</si>
  <si>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</si>
  <si>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</si>
  <si>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</si>
  <si>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</si>
  <si>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</si>
  <si>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</si>
  <si>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</si>
  <si>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</si>
  <si>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</si>
  <si>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</si>
  <si>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</si>
  <si>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</si>
  <si>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</si>
  <si>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</si>
  <si>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</si>
  <si>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</si>
  <si>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</si>
  <si>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</si>
  <si>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</si>
  <si>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</si>
  <si>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</si>
  <si>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</si>
  <si>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</si>
  <si>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</si>
  <si>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</si>
  <si>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</si>
  <si>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</si>
  <si>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</si>
  <si>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</si>
  <si>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</si>
  <si>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</si>
  <si>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</si>
  <si>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</si>
  <si>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</si>
  <si>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</si>
  <si>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</si>
  <si>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</si>
  <si>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</si>
  <si>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</si>
  <si>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</si>
  <si>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</si>
  <si>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</si>
  <si>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</si>
  <si>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</si>
  <si>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</si>
  <si>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</si>
  <si>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</si>
  <si>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</si>
  <si>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</si>
  <si>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</si>
  <si>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</si>
  <si>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</si>
  <si>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</si>
  <si>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</si>
  <si>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</si>
  <si>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</si>
  <si>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</si>
  <si>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</si>
  <si>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</si>
  <si>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</si>
  <si>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</si>
  <si>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</si>
  <si>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</si>
  <si>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</si>
  <si>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</si>
  <si>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</si>
  <si>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</si>
  <si>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</si>
  <si>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</si>
  <si>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</si>
  <si>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</si>
  <si>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</si>
  <si>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</si>
  <si>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</si>
  <si>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</si>
  <si>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</si>
  <si>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</si>
  <si>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</si>
  <si>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</si>
  <si>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</si>
  <si>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</si>
  <si>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</si>
  <si>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</si>
  <si>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</si>
  <si>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</si>
  <si>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</si>
  <si>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</si>
  <si>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</si>
  <si>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</si>
  <si>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</si>
  <si>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</si>
  <si>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</si>
  <si>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</si>
  <si>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</si>
  <si>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</si>
  <si>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</si>
  <si>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</si>
  <si>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</si>
  <si>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</si>
  <si>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</si>
  <si>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</si>
  <si>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</si>
  <si>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</si>
  <si>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</si>
  <si>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</si>
  <si>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</si>
  <si>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</si>
  <si>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</si>
  <si>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</si>
  <si>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</si>
  <si>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</si>
  <si>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</si>
  <si>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</si>
  <si>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</si>
  <si>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</si>
  <si>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</si>
  <si>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</si>
  <si>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</si>
  <si>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</si>
  <si>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</si>
  <si>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</si>
  <si>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</si>
  <si>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</si>
  <si>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</si>
  <si>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</si>
  <si>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</si>
  <si>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</si>
  <si>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</si>
  <si>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</si>
  <si>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</si>
  <si>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</si>
  <si>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</si>
  <si>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</si>
  <si>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</si>
  <si>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</si>
  <si>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</si>
  <si>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</si>
  <si>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</si>
  <si>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</si>
  <si>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</si>
  <si>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</si>
  <si>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</si>
  <si>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</si>
  <si>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</si>
  <si>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</si>
  <si>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</si>
  <si>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</si>
  <si>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</si>
  <si>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</si>
  <si>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</si>
  <si>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</si>
  <si>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</si>
  <si>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</si>
  <si>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</si>
  <si>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</si>
  <si>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</si>
  <si>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</si>
  <si>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</si>
  <si>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</si>
  <si>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</si>
  <si>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</si>
  <si>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</si>
  <si>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</si>
  <si>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</si>
  <si>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</si>
  <si>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</si>
  <si>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</si>
  <si>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</si>
  <si>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</si>
  <si>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</si>
  <si>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</si>
  <si>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</si>
  <si>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</si>
  <si>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</si>
  <si>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</si>
  <si>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</si>
  <si>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</si>
  <si>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</si>
  <si>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</si>
  <si>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</si>
  <si>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</si>
  <si>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</si>
  <si>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</si>
  <si>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</si>
  <si>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</si>
  <si>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</si>
  <si>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</si>
  <si>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</si>
  <si>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</si>
  <si>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</si>
  <si>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</si>
  <si>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</si>
  <si>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</si>
  <si>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</si>
  <si>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</si>
  <si>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</si>
  <si>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</si>
  <si>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</si>
  <si>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</si>
  <si>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</si>
  <si>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</si>
  <si>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</si>
  <si>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</si>
  <si>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</si>
  <si>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</si>
  <si>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</si>
  <si>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</si>
  <si>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</si>
  <si>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</si>
  <si>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</si>
  <si>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</si>
  <si>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</si>
  <si>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</si>
  <si>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</si>
  <si>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</si>
  <si>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</si>
  <si>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</si>
  <si>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</si>
  <si>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</si>
  <si>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</si>
  <si>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</si>
  <si>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</si>
  <si>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</si>
  <si>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</si>
  <si>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</si>
  <si>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</si>
  <si>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</si>
  <si>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</si>
  <si>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</si>
  <si>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</si>
  <si>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</si>
  <si>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</si>
  <si>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</si>
  <si>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</si>
  <si>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</si>
  <si>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</si>
  <si>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</si>
  <si>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</si>
  <si>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</si>
  <si>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</si>
  <si>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</si>
  <si>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</si>
  <si>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</si>
  <si>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</si>
  <si>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</si>
  <si>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</si>
  <si>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</si>
  <si>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</si>
  <si>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</si>
  <si>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</si>
  <si>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</si>
  <si>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</si>
  <si>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</si>
  <si>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</si>
  <si>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</si>
  <si>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</si>
  <si>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</si>
  <si>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</si>
  <si>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</si>
  <si>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</si>
  <si>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</si>
  <si>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</si>
  <si>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</si>
  <si>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</si>
  <si>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</si>
  <si>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</si>
  <si>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</si>
  <si>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</si>
  <si>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</si>
  <si>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</si>
  <si>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</si>
  <si>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</si>
  <si>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</si>
  <si>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</si>
  <si>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</si>
  <si>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</si>
  <si>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</si>
  <si>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</si>
  <si>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</si>
  <si>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</si>
  <si>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</si>
  <si>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</si>
  <si>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</si>
  <si>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</si>
  <si>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</si>
  <si>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</si>
  <si>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</si>
  <si>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</si>
  <si>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</si>
  <si>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</si>
  <si>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</si>
  <si>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</si>
  <si>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</si>
  <si>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</si>
  <si>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</si>
  <si>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</si>
  <si>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</si>
  <si>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</si>
  <si>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</si>
  <si>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</si>
  <si>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</si>
  <si>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</si>
  <si>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</si>
  <si>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</si>
  <si>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</si>
  <si>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</si>
  <si>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</si>
  <si>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</si>
  <si>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</si>
  <si>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</si>
  <si>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</si>
  <si>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</si>
  <si>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</si>
  <si>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</si>
  <si>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</si>
  <si>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</si>
  <si>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</si>
  <si>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</si>
  <si>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</si>
  <si>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</si>
  <si>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</si>
  <si>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</si>
  <si>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</si>
  <si>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</si>
  <si>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</si>
  <si>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</si>
  <si>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</si>
  <si>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</si>
  <si>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</si>
  <si>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</si>
  <si>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</si>
  <si>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</si>
  <si>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</si>
  <si>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</si>
  <si>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</si>
  <si>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</si>
  <si>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</si>
  <si>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</si>
  <si>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</si>
  <si>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</si>
  <si>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</si>
  <si>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</si>
  <si>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</si>
  <si>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</si>
  <si>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</si>
  <si>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</si>
  <si>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Minnesota</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</si>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</sst>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329</v>
      </c>
      <c r="F6" s="9" t="str">
        <f>IF($B6="N/A","N/A",IF(E6&lt;0,"No","Yes"))</f>
        <v>N/A</v>
      </c>
      <c r="G6" s="34">
        <v>49052</v>
      </c>
      <c r="H6" s="9" t="str">
        <f>IF($B6="N/A","N/A",IF(G6&lt;0,"No","Yes"))</f>
        <v>N/A</v>
      </c>
      <c r="I6" s="10" t="s">
        <v>217</v>
      </c>
      <c r="J6" s="10">
        <v>14809</v>
      </c>
      <c r="K6" s="9" t="str">
        <f t="shared" ref="K6:K11" si="0">IF(J6="Div by 0", "N/A", IF(J6="N/A","N/A", IF(J6&gt;30, "No", IF(J6&lt;-30, "No", "Yes"))))</f>
        <v>No</v>
      </c>
    </row>
    <row r="7" spans="1:11" x14ac:dyDescent="0.25">
      <c r="A7" s="66" t="s">
        <v>445</v>
      </c>
      <c r="B7" s="85" t="s">
        <v>217</v>
      </c>
      <c r="C7" s="9" t="s">
        <v>217</v>
      </c>
      <c r="D7" s="9" t="str">
        <f t="shared" ref="D7:D11" si="1">IF($B7="N/A","N/A",IF(C7&lt;0,"No","Yes"))</f>
        <v>N/A</v>
      </c>
      <c r="E7" s="9">
        <v>49.848024316</v>
      </c>
      <c r="F7" s="9" t="str">
        <f t="shared" ref="F7:F11" si="2">IF($B7="N/A","N/A",IF(E7&lt;0,"No","Yes"))</f>
        <v>N/A</v>
      </c>
      <c r="G7" s="9">
        <v>96.008317704000007</v>
      </c>
      <c r="H7" s="9" t="str">
        <f t="shared" ref="H7:H11" si="3">IF($B7="N/A","N/A",IF(G7&lt;0,"No","Yes"))</f>
        <v>N/A</v>
      </c>
      <c r="I7" s="10" t="s">
        <v>217</v>
      </c>
      <c r="J7" s="10">
        <v>92.6</v>
      </c>
      <c r="K7" s="9" t="str">
        <f t="shared" si="0"/>
        <v>No</v>
      </c>
    </row>
    <row r="8" spans="1:11" x14ac:dyDescent="0.25">
      <c r="A8" s="66" t="s">
        <v>446</v>
      </c>
      <c r="B8" s="85" t="s">
        <v>217</v>
      </c>
      <c r="C8" s="9" t="s">
        <v>217</v>
      </c>
      <c r="D8" s="9" t="str">
        <f t="shared" si="1"/>
        <v>N/A</v>
      </c>
      <c r="E8" s="9">
        <v>14.893617021000001</v>
      </c>
      <c r="F8" s="9" t="str">
        <f t="shared" si="2"/>
        <v>N/A</v>
      </c>
      <c r="G8" s="9">
        <v>3.3087335888</v>
      </c>
      <c r="H8" s="9" t="str">
        <f t="shared" si="3"/>
        <v>N/A</v>
      </c>
      <c r="I8" s="10" t="s">
        <v>217</v>
      </c>
      <c r="J8" s="10">
        <v>-77.8</v>
      </c>
      <c r="K8" s="9" t="str">
        <f t="shared" si="0"/>
        <v>No</v>
      </c>
    </row>
    <row r="9" spans="1:11" x14ac:dyDescent="0.25">
      <c r="A9" s="66" t="s">
        <v>447</v>
      </c>
      <c r="B9" s="85" t="s">
        <v>217</v>
      </c>
      <c r="C9" s="9" t="s">
        <v>217</v>
      </c>
      <c r="D9" s="9" t="str">
        <f t="shared" si="1"/>
        <v>N/A</v>
      </c>
      <c r="E9" s="9">
        <v>25.835866261</v>
      </c>
      <c r="F9" s="9" t="str">
        <f t="shared" si="2"/>
        <v>N/A</v>
      </c>
      <c r="G9" s="9">
        <v>0.43423305880000002</v>
      </c>
      <c r="H9" s="9" t="str">
        <f t="shared" si="3"/>
        <v>N/A</v>
      </c>
      <c r="I9" s="10" t="s">
        <v>217</v>
      </c>
      <c r="J9" s="10">
        <v>-98.3</v>
      </c>
      <c r="K9" s="9" t="str">
        <f t="shared" si="0"/>
        <v>No</v>
      </c>
    </row>
    <row r="10" spans="1:11" x14ac:dyDescent="0.25">
      <c r="A10" s="66" t="s">
        <v>448</v>
      </c>
      <c r="B10" s="85" t="s">
        <v>217</v>
      </c>
      <c r="C10" s="9" t="s">
        <v>217</v>
      </c>
      <c r="D10" s="9" t="str">
        <f t="shared" si="1"/>
        <v>N/A</v>
      </c>
      <c r="E10" s="9">
        <v>9.4224924011999995</v>
      </c>
      <c r="F10" s="9" t="str">
        <f t="shared" si="2"/>
        <v>N/A</v>
      </c>
      <c r="G10" s="9">
        <v>0.230367773</v>
      </c>
      <c r="H10" s="9" t="str">
        <f t="shared" si="3"/>
        <v>N/A</v>
      </c>
      <c r="I10" s="10" t="s">
        <v>217</v>
      </c>
      <c r="J10" s="10">
        <v>-97.6</v>
      </c>
      <c r="K10" s="9" t="str">
        <f t="shared" si="0"/>
        <v>No</v>
      </c>
    </row>
    <row r="11" spans="1:11" x14ac:dyDescent="0.25">
      <c r="A11" s="66" t="s">
        <v>208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v>43.768996960000003</v>
      </c>
      <c r="F12" s="9" t="str">
        <f t="shared" ref="F12:F23" si="5">IF($B12="N/A","N/A",IF(E12&lt;0,"No","Yes"))</f>
        <v>N/A</v>
      </c>
      <c r="G12" s="9">
        <v>98.744189839000001</v>
      </c>
      <c r="H12" s="9" t="str">
        <f t="shared" ref="H12:H23" si="6">IF($B12="N/A","N/A",IF(G12&lt;0,"No","Yes"))</f>
        <v>N/A</v>
      </c>
      <c r="I12" s="10" t="s">
        <v>217</v>
      </c>
      <c r="J12" s="10">
        <v>125.6</v>
      </c>
      <c r="K12" s="9" t="str">
        <f t="shared" ref="K12:K23" si="7">IF(J12="Div by 0", "N/A", IF(J12="N/A","N/A", IF(J12&gt;30, "No", IF(J12&lt;-30, "No", "Yes"))))</f>
        <v>No</v>
      </c>
    </row>
    <row r="13" spans="1:11" x14ac:dyDescent="0.25">
      <c r="A13" s="66" t="s">
        <v>654</v>
      </c>
      <c r="B13" s="85" t="s">
        <v>217</v>
      </c>
      <c r="C13" s="9" t="s">
        <v>217</v>
      </c>
      <c r="D13" s="9" t="str">
        <f t="shared" si="4"/>
        <v>N/A</v>
      </c>
      <c r="E13" s="9">
        <v>97.916666667000001</v>
      </c>
      <c r="F13" s="9" t="str">
        <f t="shared" si="5"/>
        <v>N/A</v>
      </c>
      <c r="G13" s="9">
        <v>3.9144438021000001</v>
      </c>
      <c r="H13" s="9" t="str">
        <f t="shared" si="6"/>
        <v>N/A</v>
      </c>
      <c r="I13" s="10" t="s">
        <v>217</v>
      </c>
      <c r="J13" s="10">
        <v>-96</v>
      </c>
      <c r="K13" s="9" t="str">
        <f t="shared" si="7"/>
        <v>No</v>
      </c>
    </row>
    <row r="14" spans="1:11" x14ac:dyDescent="0.25">
      <c r="A14" s="66" t="s">
        <v>849</v>
      </c>
      <c r="B14" s="85" t="s">
        <v>217</v>
      </c>
      <c r="C14" s="10" t="s">
        <v>217</v>
      </c>
      <c r="D14" s="9" t="str">
        <f t="shared" si="4"/>
        <v>N/A</v>
      </c>
      <c r="E14" s="10">
        <v>6.6666666667000003</v>
      </c>
      <c r="F14" s="9" t="str">
        <f t="shared" si="5"/>
        <v>N/A</v>
      </c>
      <c r="G14" s="10">
        <v>12.399261602999999</v>
      </c>
      <c r="H14" s="9" t="str">
        <f t="shared" si="6"/>
        <v>N/A</v>
      </c>
      <c r="I14" s="10" t="s">
        <v>217</v>
      </c>
      <c r="J14" s="10">
        <v>85.99</v>
      </c>
      <c r="K14" s="9" t="str">
        <f t="shared" si="7"/>
        <v>No</v>
      </c>
    </row>
    <row r="15" spans="1:11" x14ac:dyDescent="0.25">
      <c r="A15" s="66" t="s">
        <v>656</v>
      </c>
      <c r="B15" s="85" t="s">
        <v>217</v>
      </c>
      <c r="C15" s="9" t="s">
        <v>217</v>
      </c>
      <c r="D15" s="9" t="str">
        <f t="shared" si="4"/>
        <v>N/A</v>
      </c>
      <c r="E15" s="9">
        <v>21.580547112000001</v>
      </c>
      <c r="F15" s="9" t="str">
        <f t="shared" si="5"/>
        <v>N/A</v>
      </c>
      <c r="G15" s="9">
        <v>0.77468808609999995</v>
      </c>
      <c r="H15" s="9" t="str">
        <f t="shared" si="6"/>
        <v>N/A</v>
      </c>
      <c r="I15" s="10" t="s">
        <v>217</v>
      </c>
      <c r="J15" s="10">
        <v>-96.4</v>
      </c>
      <c r="K15" s="9" t="str">
        <f t="shared" si="7"/>
        <v>No</v>
      </c>
    </row>
    <row r="16" spans="1:11" x14ac:dyDescent="0.25">
      <c r="A16" s="66" t="s">
        <v>371</v>
      </c>
      <c r="B16" s="85" t="s">
        <v>217</v>
      </c>
      <c r="C16" s="9" t="s">
        <v>217</v>
      </c>
      <c r="D16" s="9" t="str">
        <f t="shared" si="4"/>
        <v>N/A</v>
      </c>
      <c r="E16" s="9">
        <v>52.112676055999998</v>
      </c>
      <c r="F16" s="9" t="str">
        <f t="shared" si="5"/>
        <v>N/A</v>
      </c>
      <c r="G16" s="9">
        <v>26.052631579</v>
      </c>
      <c r="H16" s="9" t="str">
        <f t="shared" si="6"/>
        <v>N/A</v>
      </c>
      <c r="I16" s="10" t="s">
        <v>217</v>
      </c>
      <c r="J16" s="10">
        <v>-50</v>
      </c>
      <c r="K16" s="9" t="str">
        <f t="shared" si="7"/>
        <v>No</v>
      </c>
    </row>
    <row r="17" spans="1:11" x14ac:dyDescent="0.25">
      <c r="A17" s="66" t="s">
        <v>850</v>
      </c>
      <c r="B17" s="85" t="s">
        <v>217</v>
      </c>
      <c r="C17" s="10" t="s">
        <v>217</v>
      </c>
      <c r="D17" s="9" t="str">
        <f t="shared" si="4"/>
        <v>N/A</v>
      </c>
      <c r="E17" s="10">
        <v>6.9729729730000001</v>
      </c>
      <c r="F17" s="9" t="str">
        <f t="shared" si="5"/>
        <v>N/A</v>
      </c>
      <c r="G17" s="10">
        <v>7.4545454544999998</v>
      </c>
      <c r="H17" s="9" t="str">
        <f t="shared" si="6"/>
        <v>N/A</v>
      </c>
      <c r="I17" s="10" t="s">
        <v>217</v>
      </c>
      <c r="J17" s="10">
        <v>6.9059999999999997</v>
      </c>
      <c r="K17" s="9" t="str">
        <f t="shared" si="7"/>
        <v>Yes</v>
      </c>
    </row>
    <row r="18" spans="1:11" x14ac:dyDescent="0.25">
      <c r="A18" s="66" t="s">
        <v>657</v>
      </c>
      <c r="B18" s="85" t="s">
        <v>217</v>
      </c>
      <c r="C18" s="9" t="s">
        <v>217</v>
      </c>
      <c r="D18" s="9" t="str">
        <f t="shared" si="4"/>
        <v>N/A</v>
      </c>
      <c r="E18" s="9">
        <v>6.3829787233999999</v>
      </c>
      <c r="F18" s="9" t="str">
        <f t="shared" si="5"/>
        <v>N/A</v>
      </c>
      <c r="G18" s="9">
        <v>8.5623420000000006E-2</v>
      </c>
      <c r="H18" s="9" t="str">
        <f t="shared" si="6"/>
        <v>N/A</v>
      </c>
      <c r="I18" s="10" t="s">
        <v>217</v>
      </c>
      <c r="J18" s="10">
        <v>-98.7</v>
      </c>
      <c r="K18" s="9" t="str">
        <f t="shared" si="7"/>
        <v>No</v>
      </c>
    </row>
    <row r="19" spans="1:11" x14ac:dyDescent="0.25">
      <c r="A19" s="66" t="s">
        <v>209</v>
      </c>
      <c r="B19" s="85" t="s">
        <v>217</v>
      </c>
      <c r="C19" s="9" t="s">
        <v>217</v>
      </c>
      <c r="D19" s="9" t="str">
        <f t="shared" si="4"/>
        <v>N/A</v>
      </c>
      <c r="E19" s="9">
        <v>71.428571429000002</v>
      </c>
      <c r="F19" s="9" t="str">
        <f t="shared" si="5"/>
        <v>N/A</v>
      </c>
      <c r="G19" s="9">
        <v>88.095238094999999</v>
      </c>
      <c r="H19" s="9" t="str">
        <f t="shared" si="6"/>
        <v>N/A</v>
      </c>
      <c r="I19" s="10" t="s">
        <v>217</v>
      </c>
      <c r="J19" s="10">
        <v>23.33</v>
      </c>
      <c r="K19" s="9" t="str">
        <f t="shared" si="7"/>
        <v>Yes</v>
      </c>
    </row>
    <row r="20" spans="1:11" x14ac:dyDescent="0.25">
      <c r="A20" s="66" t="s">
        <v>851</v>
      </c>
      <c r="B20" s="85" t="s">
        <v>217</v>
      </c>
      <c r="C20" s="10" t="s">
        <v>217</v>
      </c>
      <c r="D20" s="9" t="str">
        <f t="shared" si="4"/>
        <v>N/A</v>
      </c>
      <c r="E20" s="10">
        <v>9.5333333332999999</v>
      </c>
      <c r="F20" s="9" t="str">
        <f t="shared" si="5"/>
        <v>N/A</v>
      </c>
      <c r="G20" s="10">
        <v>12.135135135000001</v>
      </c>
      <c r="H20" s="9" t="str">
        <f t="shared" si="6"/>
        <v>N/A</v>
      </c>
      <c r="I20" s="10" t="s">
        <v>217</v>
      </c>
      <c r="J20" s="10">
        <v>27.29</v>
      </c>
      <c r="K20" s="9" t="str">
        <f t="shared" si="7"/>
        <v>Yes</v>
      </c>
    </row>
    <row r="21" spans="1:11" x14ac:dyDescent="0.25">
      <c r="A21" s="66" t="s">
        <v>658</v>
      </c>
      <c r="B21" s="85" t="s">
        <v>217</v>
      </c>
      <c r="C21" s="9" t="s">
        <v>217</v>
      </c>
      <c r="D21" s="9" t="str">
        <f t="shared" si="4"/>
        <v>N/A</v>
      </c>
      <c r="E21" s="9">
        <v>28.267477203999999</v>
      </c>
      <c r="F21" s="9" t="str">
        <f t="shared" si="5"/>
        <v>N/A</v>
      </c>
      <c r="G21" s="9">
        <v>0.39549865449999999</v>
      </c>
      <c r="H21" s="9" t="str">
        <f t="shared" si="6"/>
        <v>N/A</v>
      </c>
      <c r="I21" s="10" t="s">
        <v>217</v>
      </c>
      <c r="J21" s="10">
        <v>-98.6</v>
      </c>
      <c r="K21" s="9" t="str">
        <f t="shared" si="7"/>
        <v>No</v>
      </c>
    </row>
    <row r="22" spans="1:11" x14ac:dyDescent="0.25">
      <c r="A22" s="66" t="s">
        <v>1720</v>
      </c>
      <c r="B22" s="85" t="s">
        <v>217</v>
      </c>
      <c r="C22" s="9" t="s">
        <v>217</v>
      </c>
      <c r="D22" s="9" t="str">
        <f t="shared" si="4"/>
        <v>N/A</v>
      </c>
      <c r="E22" s="9">
        <v>79.569892472999996</v>
      </c>
      <c r="F22" s="9" t="str">
        <f t="shared" si="5"/>
        <v>N/A</v>
      </c>
      <c r="G22" s="9">
        <v>91.75257732</v>
      </c>
      <c r="H22" s="9" t="str">
        <f t="shared" si="6"/>
        <v>N/A</v>
      </c>
      <c r="I22" s="10" t="s">
        <v>217</v>
      </c>
      <c r="J22" s="10">
        <v>15.31</v>
      </c>
      <c r="K22" s="9" t="str">
        <f t="shared" si="7"/>
        <v>Yes</v>
      </c>
    </row>
    <row r="23" spans="1:11" x14ac:dyDescent="0.25">
      <c r="A23" s="66" t="s">
        <v>852</v>
      </c>
      <c r="B23" s="85" t="s">
        <v>217</v>
      </c>
      <c r="C23" s="10" t="s">
        <v>217</v>
      </c>
      <c r="D23" s="9" t="str">
        <f t="shared" si="4"/>
        <v>N/A</v>
      </c>
      <c r="E23" s="10">
        <v>9.9594594594999997</v>
      </c>
      <c r="F23" s="9" t="str">
        <f t="shared" si="5"/>
        <v>N/A</v>
      </c>
      <c r="G23" s="10">
        <v>9.4101123595999994</v>
      </c>
      <c r="H23" s="9" t="str">
        <f t="shared" si="6"/>
        <v>N/A</v>
      </c>
      <c r="I23" s="10" t="s">
        <v>217</v>
      </c>
      <c r="J23" s="10">
        <v>-5.52</v>
      </c>
      <c r="K23" s="9" t="str">
        <f t="shared" si="7"/>
        <v>Yes</v>
      </c>
    </row>
    <row r="24" spans="1:11" x14ac:dyDescent="0.25">
      <c r="A24" s="66" t="s">
        <v>15</v>
      </c>
      <c r="B24" s="85" t="s">
        <v>217</v>
      </c>
      <c r="C24" s="9" t="s">
        <v>217</v>
      </c>
      <c r="D24" s="9" t="str">
        <f>IF($B24="N/A","N/A",IF(C24&lt;0,"No","Yes"))</f>
        <v>N/A</v>
      </c>
      <c r="E24" s="9">
        <v>0</v>
      </c>
      <c r="F24" s="9" t="str">
        <f>IF($B24="N/A","N/A",IF(E24&lt;0,"No","Yes"))</f>
        <v>N/A</v>
      </c>
      <c r="G24" s="9">
        <v>8.7662072899999999E-2</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v>99.696048632</v>
      </c>
      <c r="F25" s="9" t="str">
        <f>IF($B25="N/A","N/A",IF(E25&lt;0,"No","Yes"))</f>
        <v>N/A</v>
      </c>
      <c r="G25" s="9">
        <v>99.940879066999997</v>
      </c>
      <c r="H25" s="9" t="str">
        <f>IF($B25="N/A","N/A",IF(G25&lt;0,"No","Yes"))</f>
        <v>N/A</v>
      </c>
      <c r="I25" s="10" t="s">
        <v>217</v>
      </c>
      <c r="J25" s="10">
        <v>0.24560000000000001</v>
      </c>
      <c r="K25" s="9" t="str">
        <f t="shared" si="8"/>
        <v>Yes</v>
      </c>
    </row>
    <row r="26" spans="1:11" x14ac:dyDescent="0.25">
      <c r="A26" s="66" t="s">
        <v>32</v>
      </c>
      <c r="B26" s="85"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5">
      <c r="A27" s="66" t="s">
        <v>164</v>
      </c>
      <c r="B27" s="85" t="s">
        <v>217</v>
      </c>
      <c r="C27" s="9" t="s">
        <v>217</v>
      </c>
      <c r="D27" s="9" t="str">
        <f t="shared" ref="D27:D30" si="9">IF($B27="N/A","N/A",IF(C27&lt;0,"No","Yes"))</f>
        <v>N/A</v>
      </c>
      <c r="E27" s="9">
        <v>99.696048632</v>
      </c>
      <c r="F27" s="9" t="str">
        <f t="shared" ref="F27:F30" si="10">IF($B27="N/A","N/A",IF(E27&lt;0,"No","Yes"))</f>
        <v>N/A</v>
      </c>
      <c r="G27" s="9">
        <v>98.521976678000001</v>
      </c>
      <c r="H27" s="9" t="str">
        <f t="shared" ref="H27:H30" si="11">IF($B27="N/A","N/A",IF(G27&lt;0,"No","Yes"))</f>
        <v>N/A</v>
      </c>
      <c r="I27" s="10" t="s">
        <v>217</v>
      </c>
      <c r="J27" s="10">
        <v>-1.18</v>
      </c>
      <c r="K27" s="9" t="str">
        <f t="shared" si="8"/>
        <v>Yes</v>
      </c>
    </row>
    <row r="28" spans="1:11" x14ac:dyDescent="0.25">
      <c r="A28" s="27" t="s">
        <v>373</v>
      </c>
      <c r="B28" s="85" t="s">
        <v>217</v>
      </c>
      <c r="C28" s="9" t="s">
        <v>217</v>
      </c>
      <c r="D28" s="9" t="str">
        <f t="shared" si="9"/>
        <v>N/A</v>
      </c>
      <c r="E28" s="9">
        <v>61.094224924000002</v>
      </c>
      <c r="F28" s="9" t="str">
        <f t="shared" si="10"/>
        <v>N/A</v>
      </c>
      <c r="G28" s="9">
        <v>29.358639811</v>
      </c>
      <c r="H28" s="9" t="str">
        <f t="shared" si="11"/>
        <v>N/A</v>
      </c>
      <c r="I28" s="10" t="s">
        <v>217</v>
      </c>
      <c r="J28" s="10">
        <v>-51.9</v>
      </c>
      <c r="K28" s="9" t="str">
        <f t="shared" si="8"/>
        <v>No</v>
      </c>
    </row>
    <row r="29" spans="1:11" x14ac:dyDescent="0.25">
      <c r="A29" s="27" t="s">
        <v>375</v>
      </c>
      <c r="B29" s="85" t="s">
        <v>217</v>
      </c>
      <c r="C29" s="9" t="s">
        <v>217</v>
      </c>
      <c r="D29" s="9" t="str">
        <f t="shared" si="9"/>
        <v>N/A</v>
      </c>
      <c r="E29" s="9">
        <v>10.334346504999999</v>
      </c>
      <c r="F29" s="9" t="str">
        <f t="shared" si="10"/>
        <v>N/A</v>
      </c>
      <c r="G29" s="9">
        <v>58.696893093</v>
      </c>
      <c r="H29" s="9" t="str">
        <f t="shared" si="11"/>
        <v>N/A</v>
      </c>
      <c r="I29" s="10" t="s">
        <v>217</v>
      </c>
      <c r="J29" s="10">
        <v>468</v>
      </c>
      <c r="K29" s="9" t="str">
        <f t="shared" si="8"/>
        <v>No</v>
      </c>
    </row>
    <row r="30" spans="1:11" x14ac:dyDescent="0.25">
      <c r="A30" s="27" t="s">
        <v>376</v>
      </c>
      <c r="B30" s="85" t="s">
        <v>217</v>
      </c>
      <c r="C30" s="9" t="s">
        <v>217</v>
      </c>
      <c r="D30" s="9" t="str">
        <f t="shared" si="9"/>
        <v>N/A</v>
      </c>
      <c r="E30" s="9">
        <v>1.5197568389</v>
      </c>
      <c r="F30" s="9" t="str">
        <f t="shared" si="10"/>
        <v>N/A</v>
      </c>
      <c r="G30" s="9">
        <v>1.6023811465</v>
      </c>
      <c r="H30" s="9" t="str">
        <f t="shared" si="11"/>
        <v>N/A</v>
      </c>
      <c r="I30" s="10" t="s">
        <v>217</v>
      </c>
      <c r="J30" s="10">
        <v>5.4370000000000003</v>
      </c>
      <c r="K30" s="9" t="str">
        <f t="shared" si="8"/>
        <v>Yes</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33926568</v>
      </c>
      <c r="D7" s="30" t="str">
        <f>IF($B7="N/A","N/A",IF(C7&gt;15,"No",IF(C7&lt;-15,"No","Yes")))</f>
        <v>N/A</v>
      </c>
      <c r="E7" s="29">
        <v>43651255</v>
      </c>
      <c r="F7" s="30" t="str">
        <f>IF($B7="N/A","N/A",IF(E7&gt;15,"No",IF(E7&lt;-15,"No","Yes")))</f>
        <v>N/A</v>
      </c>
      <c r="G7" s="29">
        <v>51515811</v>
      </c>
      <c r="H7" s="30" t="str">
        <f>IF($B7="N/A","N/A",IF(G7&gt;15,"No",IF(G7&lt;-15,"No","Yes")))</f>
        <v>N/A</v>
      </c>
      <c r="I7" s="31">
        <v>28.66</v>
      </c>
      <c r="J7" s="31">
        <v>18.02</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46.066179566000002</v>
      </c>
      <c r="H8" s="30" t="str">
        <f>IF($B8="N/A","N/A",IF(G8&gt;15,"No",IF(G8&lt;-15,"No","Yes")))</f>
        <v>N/A</v>
      </c>
      <c r="I8" s="31" t="s">
        <v>217</v>
      </c>
      <c r="J8" s="31" t="s">
        <v>217</v>
      </c>
      <c r="K8" s="30" t="str">
        <f t="shared" si="0"/>
        <v>N/A</v>
      </c>
    </row>
    <row r="9" spans="1:11" x14ac:dyDescent="0.25">
      <c r="A9" s="69" t="s">
        <v>119</v>
      </c>
      <c r="B9" s="33" t="s">
        <v>217</v>
      </c>
      <c r="C9" s="78">
        <v>30.475260569</v>
      </c>
      <c r="D9" s="9" t="str">
        <f>IF($B9="N/A","N/A",IF(C9&gt;15,"No",IF(C9&lt;-15,"No","Yes")))</f>
        <v>N/A</v>
      </c>
      <c r="E9" s="9">
        <v>38.232444862999998</v>
      </c>
      <c r="F9" s="9" t="str">
        <f>IF($B9="N/A","N/A",IF(E9&gt;15,"No",IF(E9&lt;-15,"No","Yes")))</f>
        <v>N/A</v>
      </c>
      <c r="G9" s="9">
        <v>43.031272477000002</v>
      </c>
      <c r="H9" s="9" t="str">
        <f>IF($B9="N/A","N/A",IF(G9&gt;15,"No",IF(G9&lt;-15,"No","Yes")))</f>
        <v>N/A</v>
      </c>
      <c r="I9" s="10">
        <v>25.45</v>
      </c>
      <c r="J9" s="10">
        <v>12.55</v>
      </c>
      <c r="K9" s="9" t="str">
        <f t="shared" si="0"/>
        <v>Yes</v>
      </c>
    </row>
    <row r="10" spans="1:11" x14ac:dyDescent="0.25">
      <c r="A10" s="69" t="s">
        <v>120</v>
      </c>
      <c r="B10" s="33" t="s">
        <v>217</v>
      </c>
      <c r="C10" s="78">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69" t="s">
        <v>853</v>
      </c>
      <c r="B11" s="33" t="s">
        <v>217</v>
      </c>
      <c r="C11" s="78">
        <v>12.502582047000001</v>
      </c>
      <c r="D11" s="9" t="str">
        <f>IF($B11="N/A","N/A",IF(C11&gt;15,"No",IF(C11&lt;-15,"No","Yes")))</f>
        <v>N/A</v>
      </c>
      <c r="E11" s="9">
        <v>11.774953548999999</v>
      </c>
      <c r="F11" s="9" t="str">
        <f>IF($B11="N/A","N/A",IF(E11&gt;15,"No",IF(E11&lt;-15,"No","Yes")))</f>
        <v>N/A</v>
      </c>
      <c r="G11" s="9">
        <v>10.902547958</v>
      </c>
      <c r="H11" s="9" t="str">
        <f>IF($B11="N/A","N/A",IF(G11&gt;15,"No",IF(G11&lt;-15,"No","Yes")))</f>
        <v>N/A</v>
      </c>
      <c r="I11" s="10">
        <v>-5.82</v>
      </c>
      <c r="J11" s="10">
        <v>-7.41</v>
      </c>
      <c r="K11" s="9" t="str">
        <f t="shared" si="0"/>
        <v>Yes</v>
      </c>
    </row>
    <row r="12" spans="1:11" x14ac:dyDescent="0.25">
      <c r="A12" s="69" t="s">
        <v>854</v>
      </c>
      <c r="B12" s="80" t="s">
        <v>218</v>
      </c>
      <c r="C12" s="78" t="s">
        <v>217</v>
      </c>
      <c r="D12" s="9" t="str">
        <f>IF(OR($B12="N/A",$C12="N/A"),"N/A",IF(C12&gt;100,"No",IF(C12&lt;95,"No","Yes")))</f>
        <v>N/A</v>
      </c>
      <c r="E12" s="78">
        <v>99.996099849999993</v>
      </c>
      <c r="F12" s="9" t="str">
        <f>IF(OR($B12="N/A",$E12="N/A"),"N/A",IF(E12&gt;100,"No",IF(E12&lt;95,"No","Yes")))</f>
        <v>Yes</v>
      </c>
      <c r="G12" s="78">
        <v>99.864037068000002</v>
      </c>
      <c r="H12" s="9" t="str">
        <f>IF($B12="N/A","N/A",IF(G12&gt;100,"No",IF(G12&lt;95,"No","Yes")))</f>
        <v>Yes</v>
      </c>
      <c r="I12" s="81" t="s">
        <v>217</v>
      </c>
      <c r="J12" s="81">
        <v>-0.13200000000000001</v>
      </c>
      <c r="K12" s="9" t="str">
        <f t="shared" si="0"/>
        <v>Yes</v>
      </c>
    </row>
    <row r="13" spans="1:11" x14ac:dyDescent="0.25">
      <c r="A13" s="69" t="s">
        <v>351</v>
      </c>
      <c r="B13" s="80" t="s">
        <v>217</v>
      </c>
      <c r="C13" s="78" t="s">
        <v>217</v>
      </c>
      <c r="D13" s="9" t="str">
        <f>IF($B13="N/A","N/A",IF(C13&gt;100,"No",IF(C13&lt;95,"No","Yes")))</f>
        <v>N/A</v>
      </c>
      <c r="E13" s="78">
        <v>0</v>
      </c>
      <c r="F13" s="9" t="str">
        <f>IF($B13="N/A","N/A",IF(E13&gt;100,"No",IF(E13&lt;95,"No","Yes")))</f>
        <v>N/A</v>
      </c>
      <c r="G13" s="78">
        <v>0</v>
      </c>
      <c r="H13" s="9" t="str">
        <f>IF($B13="N/A","N/A",IF(G13&gt;100,"No",IF(G13&lt;95,"No","Yes")))</f>
        <v>N/A</v>
      </c>
      <c r="I13" s="81" t="s">
        <v>217</v>
      </c>
      <c r="J13" s="81" t="s">
        <v>1742</v>
      </c>
      <c r="K13" s="9" t="str">
        <f t="shared" si="0"/>
        <v>N/A</v>
      </c>
    </row>
    <row r="14" spans="1:11" x14ac:dyDescent="0.25">
      <c r="A14" s="69" t="s">
        <v>352</v>
      </c>
      <c r="B14" s="80" t="s">
        <v>217</v>
      </c>
      <c r="C14" s="78" t="s">
        <v>217</v>
      </c>
      <c r="D14" s="9" t="str">
        <f t="shared" ref="D14" si="1">IF($B14="N/A","N/A",IF(C14&lt;0,"No","Yes"))</f>
        <v>N/A</v>
      </c>
      <c r="E14" s="78">
        <v>0</v>
      </c>
      <c r="F14" s="9" t="str">
        <f t="shared" ref="F14" si="2">IF($B14="N/A","N/A",IF(E14&lt;0,"No","Yes"))</f>
        <v>N/A</v>
      </c>
      <c r="G14" s="78">
        <v>0</v>
      </c>
      <c r="H14" s="9" t="str">
        <f t="shared" ref="H14" si="3">IF($B14="N/A","N/A",IF(G14&lt;0,"No","Yes"))</f>
        <v>N/A</v>
      </c>
      <c r="I14" s="81" t="s">
        <v>217</v>
      </c>
      <c r="J14" s="81" t="s">
        <v>1742</v>
      </c>
      <c r="K14" s="9" t="str">
        <f t="shared" si="0"/>
        <v>N/A</v>
      </c>
    </row>
    <row r="15" spans="1:11" x14ac:dyDescent="0.25">
      <c r="A15" s="69" t="s">
        <v>855</v>
      </c>
      <c r="B15" s="80" t="s">
        <v>218</v>
      </c>
      <c r="C15" s="78" t="s">
        <v>217</v>
      </c>
      <c r="D15" s="9" t="str">
        <f>IF(OR($B15="N/A",$C15="N/A"),"N/A",IF(C15&gt;100,"No",IF(C15&lt;95,"No","Yes")))</f>
        <v>N/A</v>
      </c>
      <c r="E15" s="78">
        <v>100</v>
      </c>
      <c r="F15" s="9" t="str">
        <f>IF(OR($B15="N/A",$E15="N/A"),"N/A",IF(E15&gt;100,"No",IF(E15&lt;95,"No","Yes")))</f>
        <v>Yes</v>
      </c>
      <c r="G15" s="78">
        <v>100</v>
      </c>
      <c r="H15" s="9" t="str">
        <f>IF($B15="N/A","N/A",IF(G15&gt;100,"No",IF(G15&lt;95,"No","Yes")))</f>
        <v>Yes</v>
      </c>
      <c r="I15" s="81" t="s">
        <v>217</v>
      </c>
      <c r="J15" s="81">
        <v>0</v>
      </c>
      <c r="K15" s="9" t="str">
        <f t="shared" si="0"/>
        <v>Yes</v>
      </c>
    </row>
    <row r="16" spans="1:11" x14ac:dyDescent="0.25">
      <c r="A16" s="69" t="s">
        <v>335</v>
      </c>
      <c r="B16" s="33" t="s">
        <v>217</v>
      </c>
      <c r="C16" s="67">
        <v>19345661</v>
      </c>
      <c r="D16" s="9" t="str">
        <f>IF($B16="N/A","N/A",IF(C16&gt;15,"No",IF(C16&lt;-15,"No","Yes")))</f>
        <v>N/A</v>
      </c>
      <c r="E16" s="34">
        <v>21822398</v>
      </c>
      <c r="F16" s="9" t="str">
        <f>IF($B16="N/A","N/A",IF(E16&gt;15,"No",IF(E16&lt;-15,"No","Yes")))</f>
        <v>N/A</v>
      </c>
      <c r="G16" s="34">
        <v>23731366</v>
      </c>
      <c r="H16" s="9" t="str">
        <f>IF($B16="N/A","N/A",IF(G16&gt;15,"No",IF(G16&lt;-15,"No","Yes")))</f>
        <v>N/A</v>
      </c>
      <c r="I16" s="10">
        <v>12.8</v>
      </c>
      <c r="J16" s="10">
        <v>8.7479999999999993</v>
      </c>
      <c r="K16" s="9" t="str">
        <f t="shared" si="0"/>
        <v>Yes</v>
      </c>
    </row>
    <row r="17" spans="1:11" x14ac:dyDescent="0.25">
      <c r="A17" s="69" t="s">
        <v>442</v>
      </c>
      <c r="B17" s="33" t="s">
        <v>219</v>
      </c>
      <c r="C17" s="78">
        <v>13.905681486000001</v>
      </c>
      <c r="D17" s="9" t="str">
        <f>IF($B17="N/A","N/A",IF(C17&gt;20,"No",IF(C17&lt;5,"No","Yes")))</f>
        <v>Yes</v>
      </c>
      <c r="E17" s="9">
        <v>12.945584624</v>
      </c>
      <c r="F17" s="9" t="str">
        <f>IF($B17="N/A","N/A",IF(E17&gt;20,"No",IF(E17&lt;5,"No","Yes")))</f>
        <v>Yes</v>
      </c>
      <c r="G17" s="9">
        <v>15.067219477</v>
      </c>
      <c r="H17" s="9" t="str">
        <f>IF($B17="N/A","N/A",IF(G17&gt;20,"No",IF(G17&lt;5,"No","Yes")))</f>
        <v>Yes</v>
      </c>
      <c r="I17" s="10">
        <v>-6.9</v>
      </c>
      <c r="J17" s="10">
        <v>16.39</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84.932780523000005</v>
      </c>
      <c r="H18" s="9" t="str">
        <f>IF($B18="N/A","N/A",IF(G18&gt;15,"No",IF(G18&lt;-15,"No","Yes")))</f>
        <v>N/A</v>
      </c>
      <c r="I18" s="10" t="s">
        <v>217</v>
      </c>
      <c r="J18" s="10" t="s">
        <v>217</v>
      </c>
      <c r="K18" s="9" t="str">
        <f t="shared" si="0"/>
        <v>N/A</v>
      </c>
    </row>
    <row r="19" spans="1:11" x14ac:dyDescent="0.25">
      <c r="A19" s="69" t="s">
        <v>444</v>
      </c>
      <c r="B19" s="33" t="s">
        <v>220</v>
      </c>
      <c r="C19" s="78">
        <v>3.9296305253999999</v>
      </c>
      <c r="D19" s="9" t="str">
        <f>IF($B19="N/A","N/A",IF(C19&gt;1,"Yes","No"))</f>
        <v>Yes</v>
      </c>
      <c r="E19" s="9">
        <v>4.4001030501000002</v>
      </c>
      <c r="F19" s="9" t="str">
        <f>IF($B19="N/A","N/A",IF(E19&gt;1,"Yes","No"))</f>
        <v>Yes</v>
      </c>
      <c r="G19" s="9">
        <v>11.687371894</v>
      </c>
      <c r="H19" s="9" t="str">
        <f>IF($B19="N/A","N/A",IF(G19&gt;1,"Yes","No"))</f>
        <v>Yes</v>
      </c>
      <c r="I19" s="10">
        <v>11.97</v>
      </c>
      <c r="J19" s="10">
        <v>165.6</v>
      </c>
      <c r="K19" s="9" t="str">
        <f t="shared" si="0"/>
        <v>No</v>
      </c>
    </row>
    <row r="20" spans="1:11" x14ac:dyDescent="0.25">
      <c r="A20" s="69" t="s">
        <v>856</v>
      </c>
      <c r="B20" s="33" t="s">
        <v>217</v>
      </c>
      <c r="C20" s="71">
        <v>179.40197024</v>
      </c>
      <c r="D20" s="9" t="str">
        <f>IF($B20="N/A","N/A",IF(C20&gt;15,"No",IF(C20&lt;-15,"No","Yes")))</f>
        <v>N/A</v>
      </c>
      <c r="E20" s="35">
        <v>160.50600391</v>
      </c>
      <c r="F20" s="9" t="str">
        <f>IF($B20="N/A","N/A",IF(E20&gt;15,"No",IF(E20&lt;-15,"No","Yes")))</f>
        <v>N/A</v>
      </c>
      <c r="G20" s="35">
        <v>88.367938396</v>
      </c>
      <c r="H20" s="9" t="str">
        <f>IF($B20="N/A","N/A",IF(G20&gt;15,"No",IF(G20&lt;-15,"No","Yes")))</f>
        <v>N/A</v>
      </c>
      <c r="I20" s="10">
        <v>-10.5</v>
      </c>
      <c r="J20" s="10">
        <v>-44.9</v>
      </c>
      <c r="K20" s="9" t="str">
        <f t="shared" si="0"/>
        <v>No</v>
      </c>
    </row>
    <row r="21" spans="1:11" x14ac:dyDescent="0.25">
      <c r="A21" s="69" t="s">
        <v>34</v>
      </c>
      <c r="B21" s="33" t="s">
        <v>217</v>
      </c>
      <c r="C21" s="82">
        <v>17.982925430000002</v>
      </c>
      <c r="D21" s="9" t="str">
        <f>IF($B21="N/A","N/A",IF(C21&gt;15,"No",IF(C21&lt;-15,"No","Yes")))</f>
        <v>N/A</v>
      </c>
      <c r="E21" s="83">
        <v>19.063331101999999</v>
      </c>
      <c r="F21" s="9" t="str">
        <f>IF($B21="N/A","N/A",IF(E21&gt;15,"No",IF(E21&lt;-15,"No","Yes")))</f>
        <v>N/A</v>
      </c>
      <c r="G21" s="83">
        <v>19.137776866999999</v>
      </c>
      <c r="H21" s="9" t="str">
        <f>IF($B21="N/A","N/A",IF(G21&gt;15,"No",IF(G21&lt;-15,"No","Yes")))</f>
        <v>N/A</v>
      </c>
      <c r="I21" s="10">
        <v>6.008</v>
      </c>
      <c r="J21" s="10">
        <v>0.39050000000000001</v>
      </c>
      <c r="K21" s="9" t="str">
        <f t="shared" si="0"/>
        <v>Yes</v>
      </c>
    </row>
    <row r="22" spans="1:11" x14ac:dyDescent="0.25">
      <c r="A22" s="69" t="s">
        <v>1721</v>
      </c>
      <c r="B22" s="33" t="s">
        <v>217</v>
      </c>
      <c r="C22" s="82">
        <v>0</v>
      </c>
      <c r="D22" s="9" t="str">
        <f>IF($B22="N/A","N/A",IF(C22&gt;15,"No",IF(C22&lt;-15,"No","Yes")))</f>
        <v>N/A</v>
      </c>
      <c r="E22" s="83">
        <v>0</v>
      </c>
      <c r="F22" s="9" t="str">
        <f>IF($B22="N/A","N/A",IF(E22&gt;15,"No",IF(E22&lt;-15,"No","Yes")))</f>
        <v>N/A</v>
      </c>
      <c r="G22" s="83">
        <v>0</v>
      </c>
      <c r="H22" s="9" t="str">
        <f>IF($B22="N/A","N/A",IF(G22&gt;15,"No",IF(G22&lt;-15,"No","Yes")))</f>
        <v>N/A</v>
      </c>
      <c r="I22" s="10" t="s">
        <v>1742</v>
      </c>
      <c r="J22" s="10" t="s">
        <v>1742</v>
      </c>
      <c r="K22" s="9" t="str">
        <f t="shared" si="0"/>
        <v>N/A</v>
      </c>
    </row>
    <row r="23" spans="1:11" x14ac:dyDescent="0.25">
      <c r="A23" s="69" t="s">
        <v>35</v>
      </c>
      <c r="B23" s="33" t="s">
        <v>217</v>
      </c>
      <c r="C23" s="82">
        <v>0</v>
      </c>
      <c r="D23" s="9" t="str">
        <f>IF($B23="N/A","N/A",IF(C23&gt;15,"No",IF(C23&lt;-15,"No","Yes")))</f>
        <v>N/A</v>
      </c>
      <c r="E23" s="83">
        <v>0</v>
      </c>
      <c r="F23" s="9" t="str">
        <f>IF($B23="N/A","N/A",IF(E23&gt;15,"No",IF(E23&lt;-15,"No","Yes")))</f>
        <v>N/A</v>
      </c>
      <c r="G23" s="83">
        <v>0</v>
      </c>
      <c r="H23" s="9" t="str">
        <f>IF($B23="N/A","N/A",IF(G23&gt;15,"No",IF(G23&lt;-15,"No","Yes")))</f>
        <v>N/A</v>
      </c>
      <c r="I23" s="10" t="s">
        <v>1742</v>
      </c>
      <c r="J23" s="10" t="s">
        <v>1742</v>
      </c>
      <c r="K23" s="9" t="str">
        <f t="shared" si="0"/>
        <v>N/A</v>
      </c>
    </row>
    <row r="24" spans="1:11" x14ac:dyDescent="0.25">
      <c r="A24" s="69" t="s">
        <v>857</v>
      </c>
      <c r="B24" s="33" t="s">
        <v>247</v>
      </c>
      <c r="C24" s="71">
        <v>447.75487499000002</v>
      </c>
      <c r="D24" s="9" t="str">
        <f>IF($B24="N/A","N/A",IF(C24&gt;300,"No",IF(C24&lt;75,"No","Yes")))</f>
        <v>No</v>
      </c>
      <c r="E24" s="35">
        <v>478.14659912000002</v>
      </c>
      <c r="F24" s="9" t="str">
        <f>IF($B24="N/A","N/A",IF(E24&gt;300,"No",IF(E24&lt;75,"No","Yes")))</f>
        <v>No</v>
      </c>
      <c r="G24" s="35">
        <v>464.48401060999998</v>
      </c>
      <c r="H24" s="9" t="str">
        <f>IF($B24="N/A","N/A",IF(G24&gt;300,"No",IF(G24&lt;75,"No","Yes")))</f>
        <v>No</v>
      </c>
      <c r="I24" s="10">
        <v>6.7880000000000003</v>
      </c>
      <c r="J24" s="10">
        <v>-2.86</v>
      </c>
      <c r="K24" s="9" t="str">
        <f t="shared" si="0"/>
        <v>Yes</v>
      </c>
    </row>
    <row r="25" spans="1:11" x14ac:dyDescent="0.25">
      <c r="A25" s="69" t="s">
        <v>858</v>
      </c>
      <c r="B25" s="33" t="s">
        <v>248</v>
      </c>
      <c r="C25" s="71" t="s">
        <v>1742</v>
      </c>
      <c r="D25" s="9" t="str">
        <f>IF($B25="N/A","N/A",IF(C25&gt;250,"No",IF(C25&lt;20,"No","Yes")))</f>
        <v>No</v>
      </c>
      <c r="E25" s="35" t="s">
        <v>1742</v>
      </c>
      <c r="F25" s="9" t="str">
        <f>IF($B25="N/A","N/A",IF(E25&gt;250,"No",IF(E25&lt;20,"No","Yes")))</f>
        <v>No</v>
      </c>
      <c r="G25" s="35" t="s">
        <v>1742</v>
      </c>
      <c r="H25" s="9" t="str">
        <f>IF($B25="N/A","N/A",IF(G25&gt;250,"No",IF(G25&lt;20,"No","Yes")))</f>
        <v>No</v>
      </c>
      <c r="I25" s="10" t="s">
        <v>1742</v>
      </c>
      <c r="J25" s="10" t="s">
        <v>1742</v>
      </c>
      <c r="K25" s="9" t="str">
        <f t="shared" si="0"/>
        <v>N/A</v>
      </c>
    </row>
    <row r="26" spans="1:11" x14ac:dyDescent="0.25">
      <c r="A26" s="69" t="s">
        <v>859</v>
      </c>
      <c r="B26" s="33" t="s">
        <v>249</v>
      </c>
      <c r="C26" s="71" t="s">
        <v>1742</v>
      </c>
      <c r="D26" s="9" t="str">
        <f>IF($B26="N/A","N/A",IF(C26&gt;5,"No",IF(C26&lt;3,"No","Yes")))</f>
        <v>No</v>
      </c>
      <c r="E26" s="35" t="s">
        <v>1742</v>
      </c>
      <c r="F26" s="9" t="str">
        <f>IF($B26="N/A","N/A",IF(E26&gt;5,"No",IF(E26&lt;3,"No","Yes")))</f>
        <v>No</v>
      </c>
      <c r="G26" s="35" t="s">
        <v>1742</v>
      </c>
      <c r="H26" s="9" t="str">
        <f>IF($B26="N/A","N/A",IF(G26&gt;5,"No",IF(G26&lt;3,"No","Yes")))</f>
        <v>No</v>
      </c>
      <c r="I26" s="10" t="s">
        <v>1742</v>
      </c>
      <c r="J26" s="10" t="s">
        <v>1742</v>
      </c>
      <c r="K26" s="9" t="str">
        <f t="shared" si="0"/>
        <v>N/A</v>
      </c>
    </row>
    <row r="27" spans="1:11" x14ac:dyDescent="0.25">
      <c r="A27" s="69" t="s">
        <v>131</v>
      </c>
      <c r="B27" s="33" t="s">
        <v>217</v>
      </c>
      <c r="C27" s="67">
        <v>3885</v>
      </c>
      <c r="D27" s="33" t="s">
        <v>217</v>
      </c>
      <c r="E27" s="34">
        <v>8444</v>
      </c>
      <c r="F27" s="33" t="s">
        <v>217</v>
      </c>
      <c r="G27" s="34">
        <v>16622</v>
      </c>
      <c r="H27" s="9" t="str">
        <f>IF($B27="N/A","N/A",IF(G27&gt;15,"No",IF(G27&lt;-15,"No","Yes")))</f>
        <v>N/A</v>
      </c>
      <c r="I27" s="10">
        <v>117.3</v>
      </c>
      <c r="J27" s="10">
        <v>96.85</v>
      </c>
      <c r="K27" s="9" t="str">
        <f t="shared" si="0"/>
        <v>No</v>
      </c>
    </row>
    <row r="28" spans="1:11" x14ac:dyDescent="0.25">
      <c r="A28" s="69" t="s">
        <v>350</v>
      </c>
      <c r="B28" s="33" t="s">
        <v>217</v>
      </c>
      <c r="C28" s="67" t="s">
        <v>217</v>
      </c>
      <c r="D28" s="33" t="s">
        <v>217</v>
      </c>
      <c r="E28" s="34" t="s">
        <v>217</v>
      </c>
      <c r="F28" s="33" t="s">
        <v>217</v>
      </c>
      <c r="G28" s="8">
        <v>3.2265822200000002E-2</v>
      </c>
      <c r="H28" s="9" t="str">
        <f>IF($B28="N/A","N/A",IF(G28&gt;15,"No",IF(G28&lt;-15,"No","Yes")))</f>
        <v>N/A</v>
      </c>
      <c r="I28" s="10" t="s">
        <v>217</v>
      </c>
      <c r="J28" s="10" t="s">
        <v>217</v>
      </c>
      <c r="K28" s="9" t="str">
        <f t="shared" si="0"/>
        <v>N/A</v>
      </c>
    </row>
    <row r="29" spans="1:11" ht="25" x14ac:dyDescent="0.25">
      <c r="A29" s="69" t="s">
        <v>835</v>
      </c>
      <c r="B29" s="33" t="s">
        <v>217</v>
      </c>
      <c r="C29" s="35">
        <v>180.41879022000001</v>
      </c>
      <c r="D29" s="33" t="s">
        <v>217</v>
      </c>
      <c r="E29" s="35">
        <v>170.79950260999999</v>
      </c>
      <c r="F29" s="33" t="s">
        <v>217</v>
      </c>
      <c r="G29" s="35">
        <v>118.55901817</v>
      </c>
      <c r="H29" s="33" t="s">
        <v>217</v>
      </c>
      <c r="I29" s="10">
        <v>-5.33</v>
      </c>
      <c r="J29" s="10">
        <v>-30.6</v>
      </c>
      <c r="K29" s="9" t="str">
        <f t="shared" si="0"/>
        <v>No</v>
      </c>
    </row>
    <row r="30" spans="1:11" x14ac:dyDescent="0.25">
      <c r="A30" s="69" t="s">
        <v>27</v>
      </c>
      <c r="B30" s="33" t="s">
        <v>221</v>
      </c>
      <c r="C30" s="34">
        <v>0</v>
      </c>
      <c r="D30" s="9" t="str">
        <f>IF($B30="N/A","N/A",IF(C30="N/A","N/A",IF(C30=0,"Yes","No")))</f>
        <v>Yes</v>
      </c>
      <c r="E30" s="34">
        <v>0</v>
      </c>
      <c r="F30" s="9" t="str">
        <f>IF($B30="N/A","N/A",IF(E30="N/A","N/A",IF(E30=0,"Yes","No")))</f>
        <v>Yes</v>
      </c>
      <c r="G30" s="34">
        <v>0</v>
      </c>
      <c r="H30" s="9" t="str">
        <f>IF($B30="N/A","N/A",IF(G30=0,"Yes","No"))</f>
        <v>Yes</v>
      </c>
      <c r="I30" s="10" t="s">
        <v>1742</v>
      </c>
      <c r="J30" s="10" t="s">
        <v>1742</v>
      </c>
      <c r="K30" s="9" t="str">
        <f t="shared" si="0"/>
        <v>N/A</v>
      </c>
    </row>
    <row r="31" spans="1:11" x14ac:dyDescent="0.25">
      <c r="A31" s="69" t="s">
        <v>210</v>
      </c>
      <c r="B31" s="84" t="s">
        <v>217</v>
      </c>
      <c r="C31" s="67" t="s">
        <v>217</v>
      </c>
      <c r="D31" s="9" t="str">
        <f t="shared" ref="D31:F50" si="4">IF($B31="N/A","N/A",IF(C31&lt;0,"No","Yes"))</f>
        <v>N/A</v>
      </c>
      <c r="E31" s="67">
        <v>5139915</v>
      </c>
      <c r="F31" s="9" t="str">
        <f t="shared" si="4"/>
        <v>N/A</v>
      </c>
      <c r="G31" s="67">
        <v>5616536</v>
      </c>
      <c r="H31" s="9" t="str">
        <f t="shared" ref="H31:H50" si="5">IF($B31="N/A","N/A",IF(G31&lt;0,"No","Yes"))</f>
        <v>N/A</v>
      </c>
      <c r="I31" s="10" t="s">
        <v>217</v>
      </c>
      <c r="J31" s="10">
        <v>9.2729999999999997</v>
      </c>
      <c r="K31" s="9" t="str">
        <f t="shared" si="0"/>
        <v>Yes</v>
      </c>
    </row>
    <row r="32" spans="1:11" x14ac:dyDescent="0.25">
      <c r="A32" s="2" t="s">
        <v>659</v>
      </c>
      <c r="B32" s="84" t="s">
        <v>217</v>
      </c>
      <c r="C32" s="68" t="s">
        <v>217</v>
      </c>
      <c r="D32" s="9" t="str">
        <f t="shared" si="4"/>
        <v>N/A</v>
      </c>
      <c r="E32" s="68">
        <v>99.928325662999995</v>
      </c>
      <c r="F32" s="9" t="str">
        <f t="shared" si="4"/>
        <v>N/A</v>
      </c>
      <c r="G32" s="68">
        <v>99.977174543000004</v>
      </c>
      <c r="H32" s="9" t="str">
        <f t="shared" si="5"/>
        <v>N/A</v>
      </c>
      <c r="I32" s="10" t="s">
        <v>217</v>
      </c>
      <c r="J32" s="10">
        <v>4.8899999999999999E-2</v>
      </c>
      <c r="K32" s="9" t="str">
        <f t="shared" si="0"/>
        <v>Yes</v>
      </c>
    </row>
    <row r="33" spans="1:11" x14ac:dyDescent="0.25">
      <c r="A33" s="2" t="s">
        <v>660</v>
      </c>
      <c r="B33" s="84" t="s">
        <v>217</v>
      </c>
      <c r="C33" s="68" t="s">
        <v>217</v>
      </c>
      <c r="D33" s="9" t="str">
        <f t="shared" si="4"/>
        <v>N/A</v>
      </c>
      <c r="E33" s="68">
        <v>0</v>
      </c>
      <c r="F33" s="9" t="str">
        <f t="shared" si="4"/>
        <v>N/A</v>
      </c>
      <c r="G33" s="68">
        <v>0</v>
      </c>
      <c r="H33" s="9" t="str">
        <f t="shared" si="5"/>
        <v>N/A</v>
      </c>
      <c r="I33" s="10" t="s">
        <v>217</v>
      </c>
      <c r="J33" s="10" t="s">
        <v>1742</v>
      </c>
      <c r="K33" s="9" t="str">
        <f t="shared" si="0"/>
        <v>N/A</v>
      </c>
    </row>
    <row r="34" spans="1:11" x14ac:dyDescent="0.25">
      <c r="A34" s="2" t="s">
        <v>661</v>
      </c>
      <c r="B34" s="84" t="s">
        <v>217</v>
      </c>
      <c r="C34" s="68" t="s">
        <v>217</v>
      </c>
      <c r="D34" s="9" t="str">
        <f t="shared" si="4"/>
        <v>N/A</v>
      </c>
      <c r="E34" s="68">
        <v>0</v>
      </c>
      <c r="F34" s="9" t="str">
        <f t="shared" si="4"/>
        <v>N/A</v>
      </c>
      <c r="G34" s="68">
        <v>0</v>
      </c>
      <c r="H34" s="9" t="str">
        <f t="shared" si="5"/>
        <v>N/A</v>
      </c>
      <c r="I34" s="10" t="s">
        <v>217</v>
      </c>
      <c r="J34" s="10" t="s">
        <v>1742</v>
      </c>
      <c r="K34" s="9" t="str">
        <f t="shared" si="0"/>
        <v>N/A</v>
      </c>
    </row>
    <row r="35" spans="1:11" x14ac:dyDescent="0.25">
      <c r="A35" s="2" t="s">
        <v>662</v>
      </c>
      <c r="B35" s="84" t="s">
        <v>217</v>
      </c>
      <c r="C35" s="68" t="s">
        <v>217</v>
      </c>
      <c r="D35" s="9" t="str">
        <f t="shared" si="4"/>
        <v>N/A</v>
      </c>
      <c r="E35" s="68">
        <v>7.1674337000000005E-2</v>
      </c>
      <c r="F35" s="9" t="str">
        <f t="shared" si="4"/>
        <v>N/A</v>
      </c>
      <c r="G35" s="68">
        <v>2.2825456800000001E-2</v>
      </c>
      <c r="H35" s="9" t="str">
        <f t="shared" si="5"/>
        <v>N/A</v>
      </c>
      <c r="I35" s="10" t="s">
        <v>217</v>
      </c>
      <c r="J35" s="10">
        <v>-68.2</v>
      </c>
      <c r="K35" s="9" t="str">
        <f t="shared" si="0"/>
        <v>No</v>
      </c>
    </row>
    <row r="36" spans="1:11" x14ac:dyDescent="0.25">
      <c r="A36" s="2" t="s">
        <v>353</v>
      </c>
      <c r="B36" s="84" t="s">
        <v>217</v>
      </c>
      <c r="C36" s="67" t="s">
        <v>217</v>
      </c>
      <c r="D36" s="9" t="str">
        <f t="shared" si="4"/>
        <v>N/A</v>
      </c>
      <c r="E36" s="67">
        <v>0</v>
      </c>
      <c r="F36" s="9" t="str">
        <f t="shared" si="4"/>
        <v>N/A</v>
      </c>
      <c r="G36" s="67">
        <v>0</v>
      </c>
      <c r="H36" s="9" t="str">
        <f t="shared" si="5"/>
        <v>N/A</v>
      </c>
      <c r="I36" s="10" t="s">
        <v>217</v>
      </c>
      <c r="J36" s="10" t="s">
        <v>1742</v>
      </c>
      <c r="K36" s="9" t="str">
        <f t="shared" si="0"/>
        <v>N/A</v>
      </c>
    </row>
    <row r="37" spans="1:11" x14ac:dyDescent="0.25">
      <c r="A37" s="2" t="s">
        <v>663</v>
      </c>
      <c r="B37" s="84" t="s">
        <v>217</v>
      </c>
      <c r="C37" s="68" t="s">
        <v>217</v>
      </c>
      <c r="D37" s="9" t="str">
        <f t="shared" si="4"/>
        <v>N/A</v>
      </c>
      <c r="E37" s="68" t="s">
        <v>1742</v>
      </c>
      <c r="F37" s="9" t="str">
        <f t="shared" si="4"/>
        <v>N/A</v>
      </c>
      <c r="G37" s="68" t="s">
        <v>1742</v>
      </c>
      <c r="H37" s="9" t="str">
        <f t="shared" si="5"/>
        <v>N/A</v>
      </c>
      <c r="I37" s="10" t="s">
        <v>217</v>
      </c>
      <c r="J37" s="10" t="s">
        <v>1742</v>
      </c>
      <c r="K37" s="9" t="str">
        <f t="shared" si="0"/>
        <v>N/A</v>
      </c>
    </row>
    <row r="38" spans="1:11" x14ac:dyDescent="0.25">
      <c r="A38" s="2" t="s">
        <v>664</v>
      </c>
      <c r="B38" s="84" t="s">
        <v>217</v>
      </c>
      <c r="C38" s="68" t="s">
        <v>217</v>
      </c>
      <c r="D38" s="9" t="str">
        <f t="shared" si="4"/>
        <v>N/A</v>
      </c>
      <c r="E38" s="68" t="s">
        <v>1742</v>
      </c>
      <c r="F38" s="9" t="str">
        <f t="shared" si="4"/>
        <v>N/A</v>
      </c>
      <c r="G38" s="68" t="s">
        <v>1742</v>
      </c>
      <c r="H38" s="9" t="str">
        <f t="shared" si="5"/>
        <v>N/A</v>
      </c>
      <c r="I38" s="10" t="s">
        <v>217</v>
      </c>
      <c r="J38" s="10" t="s">
        <v>1742</v>
      </c>
      <c r="K38" s="9" t="str">
        <f t="shared" si="0"/>
        <v>N/A</v>
      </c>
    </row>
    <row r="39" spans="1:11" x14ac:dyDescent="0.25">
      <c r="A39" s="2" t="s">
        <v>665</v>
      </c>
      <c r="B39" s="84" t="s">
        <v>217</v>
      </c>
      <c r="C39" s="68" t="s">
        <v>217</v>
      </c>
      <c r="D39" s="9" t="str">
        <f t="shared" si="4"/>
        <v>N/A</v>
      </c>
      <c r="E39" s="68" t="s">
        <v>1742</v>
      </c>
      <c r="F39" s="9" t="str">
        <f t="shared" si="4"/>
        <v>N/A</v>
      </c>
      <c r="G39" s="68" t="s">
        <v>1742</v>
      </c>
      <c r="H39" s="9" t="str">
        <f t="shared" si="5"/>
        <v>N/A</v>
      </c>
      <c r="I39" s="10" t="s">
        <v>217</v>
      </c>
      <c r="J39" s="10" t="s">
        <v>1742</v>
      </c>
      <c r="K39" s="9" t="str">
        <f t="shared" si="0"/>
        <v>N/A</v>
      </c>
    </row>
    <row r="40" spans="1:11" x14ac:dyDescent="0.25">
      <c r="A40" s="2" t="s">
        <v>666</v>
      </c>
      <c r="B40" s="84" t="s">
        <v>217</v>
      </c>
      <c r="C40" s="68" t="s">
        <v>217</v>
      </c>
      <c r="D40" s="9" t="str">
        <f t="shared" si="4"/>
        <v>N/A</v>
      </c>
      <c r="E40" s="68" t="s">
        <v>1742</v>
      </c>
      <c r="F40" s="9" t="str">
        <f t="shared" si="4"/>
        <v>N/A</v>
      </c>
      <c r="G40" s="68" t="s">
        <v>1742</v>
      </c>
      <c r="H40" s="9" t="str">
        <f t="shared" si="5"/>
        <v>N/A</v>
      </c>
      <c r="I40" s="10" t="s">
        <v>217</v>
      </c>
      <c r="J40" s="10" t="s">
        <v>1742</v>
      </c>
      <c r="K40" s="9" t="str">
        <f t="shared" si="0"/>
        <v>N/A</v>
      </c>
    </row>
    <row r="41" spans="1:11" x14ac:dyDescent="0.25">
      <c r="A41" s="2" t="s">
        <v>667</v>
      </c>
      <c r="B41" s="84" t="s">
        <v>217</v>
      </c>
      <c r="C41" s="68" t="s">
        <v>217</v>
      </c>
      <c r="D41" s="9" t="str">
        <f t="shared" si="4"/>
        <v>N/A</v>
      </c>
      <c r="E41" s="68" t="s">
        <v>1742</v>
      </c>
      <c r="F41" s="9" t="str">
        <f t="shared" si="4"/>
        <v>N/A</v>
      </c>
      <c r="G41" s="68" t="s">
        <v>1742</v>
      </c>
      <c r="H41" s="9" t="str">
        <f t="shared" si="5"/>
        <v>N/A</v>
      </c>
      <c r="I41" s="10" t="s">
        <v>217</v>
      </c>
      <c r="J41" s="10" t="s">
        <v>1742</v>
      </c>
      <c r="K41" s="9" t="str">
        <f t="shared" si="0"/>
        <v>N/A</v>
      </c>
    </row>
    <row r="42" spans="1:11" x14ac:dyDescent="0.25">
      <c r="A42" s="2" t="s">
        <v>668</v>
      </c>
      <c r="B42" s="84" t="s">
        <v>217</v>
      </c>
      <c r="C42" s="68" t="s">
        <v>217</v>
      </c>
      <c r="D42" s="9" t="str">
        <f t="shared" si="4"/>
        <v>N/A</v>
      </c>
      <c r="E42" s="68" t="s">
        <v>1742</v>
      </c>
      <c r="F42" s="9" t="str">
        <f t="shared" si="4"/>
        <v>N/A</v>
      </c>
      <c r="G42" s="68" t="s">
        <v>1742</v>
      </c>
      <c r="H42" s="9" t="str">
        <f t="shared" si="5"/>
        <v>N/A</v>
      </c>
      <c r="I42" s="10" t="s">
        <v>217</v>
      </c>
      <c r="J42" s="10" t="s">
        <v>1742</v>
      </c>
      <c r="K42" s="9" t="str">
        <f t="shared" si="0"/>
        <v>N/A</v>
      </c>
    </row>
    <row r="43" spans="1:11" x14ac:dyDescent="0.25">
      <c r="A43" s="2" t="s">
        <v>669</v>
      </c>
      <c r="B43" s="84" t="s">
        <v>217</v>
      </c>
      <c r="C43" s="68" t="s">
        <v>217</v>
      </c>
      <c r="D43" s="9" t="str">
        <f t="shared" si="4"/>
        <v>N/A</v>
      </c>
      <c r="E43" s="68" t="s">
        <v>1742</v>
      </c>
      <c r="F43" s="9" t="str">
        <f t="shared" si="4"/>
        <v>N/A</v>
      </c>
      <c r="G43" s="68" t="s">
        <v>1742</v>
      </c>
      <c r="H43" s="9" t="str">
        <f t="shared" si="5"/>
        <v>N/A</v>
      </c>
      <c r="I43" s="10" t="s">
        <v>217</v>
      </c>
      <c r="J43" s="10" t="s">
        <v>1742</v>
      </c>
      <c r="K43" s="9" t="str">
        <f t="shared" si="0"/>
        <v>N/A</v>
      </c>
    </row>
    <row r="44" spans="1:11" x14ac:dyDescent="0.25">
      <c r="A44" s="2" t="s">
        <v>670</v>
      </c>
      <c r="B44" s="84" t="s">
        <v>217</v>
      </c>
      <c r="C44" s="68" t="s">
        <v>217</v>
      </c>
      <c r="D44" s="9" t="str">
        <f t="shared" si="4"/>
        <v>N/A</v>
      </c>
      <c r="E44" s="68" t="s">
        <v>1742</v>
      </c>
      <c r="F44" s="9" t="str">
        <f t="shared" si="4"/>
        <v>N/A</v>
      </c>
      <c r="G44" s="68" t="s">
        <v>1742</v>
      </c>
      <c r="H44" s="9" t="str">
        <f t="shared" si="5"/>
        <v>N/A</v>
      </c>
      <c r="I44" s="10" t="s">
        <v>217</v>
      </c>
      <c r="J44" s="10" t="s">
        <v>1742</v>
      </c>
      <c r="K44" s="9" t="str">
        <f t="shared" si="0"/>
        <v>N/A</v>
      </c>
    </row>
    <row r="45" spans="1:11" x14ac:dyDescent="0.25">
      <c r="A45" s="2" t="s">
        <v>671</v>
      </c>
      <c r="B45" s="84" t="s">
        <v>217</v>
      </c>
      <c r="C45" s="68" t="s">
        <v>217</v>
      </c>
      <c r="D45" s="9" t="str">
        <f t="shared" si="4"/>
        <v>N/A</v>
      </c>
      <c r="E45" s="68" t="s">
        <v>1742</v>
      </c>
      <c r="F45" s="9" t="str">
        <f t="shared" si="4"/>
        <v>N/A</v>
      </c>
      <c r="G45" s="68" t="s">
        <v>1742</v>
      </c>
      <c r="H45" s="9" t="str">
        <f t="shared" si="5"/>
        <v>N/A</v>
      </c>
      <c r="I45" s="10" t="s">
        <v>217</v>
      </c>
      <c r="J45" s="10" t="s">
        <v>1742</v>
      </c>
      <c r="K45" s="9" t="str">
        <f t="shared" si="0"/>
        <v>N/A</v>
      </c>
    </row>
    <row r="46" spans="1:11" x14ac:dyDescent="0.25">
      <c r="A46" s="2" t="s">
        <v>354</v>
      </c>
      <c r="B46" s="84" t="s">
        <v>217</v>
      </c>
      <c r="C46" s="67" t="s">
        <v>217</v>
      </c>
      <c r="D46" s="9" t="str">
        <f t="shared" si="4"/>
        <v>N/A</v>
      </c>
      <c r="E46" s="67">
        <v>0</v>
      </c>
      <c r="F46" s="9" t="str">
        <f t="shared" si="4"/>
        <v>N/A</v>
      </c>
      <c r="G46" s="67">
        <v>0</v>
      </c>
      <c r="H46" s="9" t="str">
        <f t="shared" si="5"/>
        <v>N/A</v>
      </c>
      <c r="I46" s="10" t="s">
        <v>217</v>
      </c>
      <c r="J46" s="10" t="s">
        <v>1742</v>
      </c>
      <c r="K46" s="9" t="str">
        <f t="shared" si="0"/>
        <v>N/A</v>
      </c>
    </row>
    <row r="47" spans="1:11" x14ac:dyDescent="0.25">
      <c r="A47" s="2" t="s">
        <v>672</v>
      </c>
      <c r="B47" s="84" t="s">
        <v>217</v>
      </c>
      <c r="C47" s="68" t="s">
        <v>217</v>
      </c>
      <c r="D47" s="9" t="str">
        <f t="shared" si="4"/>
        <v>N/A</v>
      </c>
      <c r="E47" s="68" t="s">
        <v>1742</v>
      </c>
      <c r="F47" s="9" t="str">
        <f t="shared" si="4"/>
        <v>N/A</v>
      </c>
      <c r="G47" s="68" t="s">
        <v>1742</v>
      </c>
      <c r="H47" s="9" t="str">
        <f t="shared" si="5"/>
        <v>N/A</v>
      </c>
      <c r="I47" s="10" t="s">
        <v>217</v>
      </c>
      <c r="J47" s="10" t="s">
        <v>1742</v>
      </c>
      <c r="K47" s="9" t="str">
        <f t="shared" si="0"/>
        <v>N/A</v>
      </c>
    </row>
    <row r="48" spans="1:11" x14ac:dyDescent="0.25">
      <c r="A48" s="2" t="s">
        <v>673</v>
      </c>
      <c r="B48" s="84" t="s">
        <v>217</v>
      </c>
      <c r="C48" s="68" t="s">
        <v>217</v>
      </c>
      <c r="D48" s="9" t="str">
        <f t="shared" si="4"/>
        <v>N/A</v>
      </c>
      <c r="E48" s="68" t="s">
        <v>1742</v>
      </c>
      <c r="F48" s="9" t="str">
        <f t="shared" si="4"/>
        <v>N/A</v>
      </c>
      <c r="G48" s="68" t="s">
        <v>1742</v>
      </c>
      <c r="H48" s="9" t="str">
        <f t="shared" si="5"/>
        <v>N/A</v>
      </c>
      <c r="I48" s="10" t="s">
        <v>217</v>
      </c>
      <c r="J48" s="10" t="s">
        <v>1742</v>
      </c>
      <c r="K48" s="9" t="str">
        <f t="shared" si="0"/>
        <v>N/A</v>
      </c>
    </row>
    <row r="49" spans="1:11" x14ac:dyDescent="0.25">
      <c r="A49" s="2" t="s">
        <v>674</v>
      </c>
      <c r="B49" s="84" t="s">
        <v>217</v>
      </c>
      <c r="C49" s="68" t="s">
        <v>217</v>
      </c>
      <c r="D49" s="9" t="str">
        <f t="shared" si="4"/>
        <v>N/A</v>
      </c>
      <c r="E49" s="68" t="s">
        <v>1742</v>
      </c>
      <c r="F49" s="9" t="str">
        <f t="shared" si="4"/>
        <v>N/A</v>
      </c>
      <c r="G49" s="68" t="s">
        <v>1742</v>
      </c>
      <c r="H49" s="9" t="str">
        <f t="shared" si="5"/>
        <v>N/A</v>
      </c>
      <c r="I49" s="10" t="s">
        <v>217</v>
      </c>
      <c r="J49" s="10" t="s">
        <v>1742</v>
      </c>
      <c r="K49" s="9" t="str">
        <f t="shared" si="0"/>
        <v>N/A</v>
      </c>
    </row>
    <row r="50" spans="1:11" x14ac:dyDescent="0.25">
      <c r="A50" s="2" t="s">
        <v>675</v>
      </c>
      <c r="B50" s="84" t="s">
        <v>217</v>
      </c>
      <c r="C50" s="68" t="s">
        <v>217</v>
      </c>
      <c r="D50" s="9" t="str">
        <f t="shared" si="4"/>
        <v>N/A</v>
      </c>
      <c r="E50" s="68" t="s">
        <v>1742</v>
      </c>
      <c r="F50" s="9" t="str">
        <f t="shared" si="4"/>
        <v>N/A</v>
      </c>
      <c r="G50" s="68" t="s">
        <v>1742</v>
      </c>
      <c r="H50" s="9" t="str">
        <f t="shared" si="5"/>
        <v>N/A</v>
      </c>
      <c r="I50" s="10" t="s">
        <v>217</v>
      </c>
      <c r="J50" s="10" t="s">
        <v>1742</v>
      </c>
      <c r="K50" s="9" t="str">
        <f t="shared" si="0"/>
        <v>N/A</v>
      </c>
    </row>
    <row r="51" spans="1:11" x14ac:dyDescent="0.25">
      <c r="A51" s="2" t="s">
        <v>355</v>
      </c>
      <c r="B51" s="33" t="s">
        <v>217</v>
      </c>
      <c r="C51" s="67">
        <v>10339210</v>
      </c>
      <c r="D51" s="33" t="s">
        <v>217</v>
      </c>
      <c r="E51" s="34">
        <v>16688942</v>
      </c>
      <c r="F51" s="33" t="s">
        <v>217</v>
      </c>
      <c r="G51" s="34">
        <v>22167909</v>
      </c>
      <c r="H51" s="33" t="s">
        <v>217</v>
      </c>
      <c r="I51" s="10">
        <v>61.41</v>
      </c>
      <c r="J51" s="10">
        <v>32.83</v>
      </c>
      <c r="K51" s="9" t="str">
        <f t="shared" si="0"/>
        <v>No</v>
      </c>
    </row>
    <row r="52" spans="1:11" x14ac:dyDescent="0.25">
      <c r="A52" s="2" t="s">
        <v>356</v>
      </c>
      <c r="B52" s="33" t="s">
        <v>217</v>
      </c>
      <c r="C52" s="68">
        <v>0</v>
      </c>
      <c r="D52" s="9" t="str">
        <f t="shared" ref="D52:D54" si="6">IF($B52="N/A","N/A",IF(C52&gt;15,"No",IF(C52&lt;-15,"No","Yes")))</f>
        <v>N/A</v>
      </c>
      <c r="E52" s="8">
        <v>99.922865091999995</v>
      </c>
      <c r="F52" s="9" t="str">
        <f t="shared" ref="F52:F54" si="7">IF($B52="N/A","N/A",IF(E52&gt;15,"No",IF(E52&lt;-15,"No","Yes")))</f>
        <v>N/A</v>
      </c>
      <c r="G52" s="8">
        <v>99.939845477000006</v>
      </c>
      <c r="H52" s="9" t="str">
        <f t="shared" ref="H52:H54" si="8">IF($B52="N/A","N/A",IF(G52&gt;15,"No",IF(G52&lt;-15,"No","Yes")))</f>
        <v>N/A</v>
      </c>
      <c r="I52" s="10" t="s">
        <v>1742</v>
      </c>
      <c r="J52" s="10">
        <v>1.7000000000000001E-2</v>
      </c>
      <c r="K52" s="9" t="str">
        <f t="shared" si="0"/>
        <v>Yes</v>
      </c>
    </row>
    <row r="53" spans="1:11" x14ac:dyDescent="0.25">
      <c r="A53" s="2" t="s">
        <v>357</v>
      </c>
      <c r="B53" s="33" t="s">
        <v>217</v>
      </c>
      <c r="C53" s="68">
        <v>0</v>
      </c>
      <c r="D53" s="9" t="str">
        <f t="shared" si="6"/>
        <v>N/A</v>
      </c>
      <c r="E53" s="8">
        <v>0</v>
      </c>
      <c r="F53" s="9" t="str">
        <f t="shared" si="7"/>
        <v>N/A</v>
      </c>
      <c r="G53" s="8">
        <v>0</v>
      </c>
      <c r="H53" s="9" t="str">
        <f t="shared" si="8"/>
        <v>N/A</v>
      </c>
      <c r="I53" s="10" t="s">
        <v>1742</v>
      </c>
      <c r="J53" s="10" t="s">
        <v>1742</v>
      </c>
      <c r="K53" s="9" t="str">
        <f t="shared" si="0"/>
        <v>N/A</v>
      </c>
    </row>
    <row r="54" spans="1:11" x14ac:dyDescent="0.25">
      <c r="A54" s="2" t="s">
        <v>358</v>
      </c>
      <c r="B54" s="33" t="s">
        <v>217</v>
      </c>
      <c r="C54" s="68" t="s">
        <v>217</v>
      </c>
      <c r="D54" s="9" t="str">
        <f t="shared" si="6"/>
        <v>N/A</v>
      </c>
      <c r="E54" s="8" t="s">
        <v>217</v>
      </c>
      <c r="F54" s="9" t="str">
        <f t="shared" si="7"/>
        <v>N/A</v>
      </c>
      <c r="G54" s="8">
        <v>6.01545234E-2</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16655515</v>
      </c>
      <c r="D6" s="9" t="str">
        <f>IF($B6="N/A","N/A",IF(C6&gt;15,"No",IF(C6&lt;-15,"No","Yes")))</f>
        <v>N/A</v>
      </c>
      <c r="E6" s="34">
        <v>18997361</v>
      </c>
      <c r="F6" s="9" t="str">
        <f>IF($B6="N/A","N/A",IF(E6&gt;15,"No",IF(E6&lt;-15,"No","Yes")))</f>
        <v>N/A</v>
      </c>
      <c r="G6" s="34">
        <v>20155709</v>
      </c>
      <c r="H6" s="9" t="str">
        <f>IF($B6="N/A","N/A",IF(G6&gt;15,"No",IF(G6&lt;-15,"No","Yes")))</f>
        <v>N/A</v>
      </c>
      <c r="I6" s="10">
        <v>14.06</v>
      </c>
      <c r="J6" s="10">
        <v>6.0970000000000004</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9.2026214740000007</v>
      </c>
      <c r="D9" s="9" t="str">
        <f t="shared" ref="D9:D15" si="1">IF($B9="N/A","N/A",IF(C9&gt;15,"No",IF(C9&lt;-15,"No","Yes")))</f>
        <v>N/A</v>
      </c>
      <c r="E9" s="8">
        <v>7.5205182445999998</v>
      </c>
      <c r="F9" s="9" t="str">
        <f t="shared" ref="F9:F15" si="2">IF($B9="N/A","N/A",IF(E9&gt;15,"No",IF(E9&lt;-15,"No","Yes")))</f>
        <v>N/A</v>
      </c>
      <c r="G9" s="8">
        <v>7.5046578615000001</v>
      </c>
      <c r="H9" s="9" t="str">
        <f t="shared" ref="H9:H15" si="3">IF($B9="N/A","N/A",IF(G9&gt;15,"No",IF(G9&lt;-15,"No","Yes")))</f>
        <v>N/A</v>
      </c>
      <c r="I9" s="10">
        <v>-18.3</v>
      </c>
      <c r="J9" s="10">
        <v>-0.21099999999999999</v>
      </c>
      <c r="K9" s="9" t="str">
        <f t="shared" si="0"/>
        <v>Yes</v>
      </c>
    </row>
    <row r="10" spans="1:11" x14ac:dyDescent="0.25">
      <c r="A10" s="69" t="s">
        <v>36</v>
      </c>
      <c r="B10" s="33" t="s">
        <v>217</v>
      </c>
      <c r="C10" s="68">
        <v>0.22515891599999999</v>
      </c>
      <c r="D10" s="9" t="str">
        <f t="shared" si="1"/>
        <v>N/A</v>
      </c>
      <c r="E10" s="8">
        <v>0.21368283930000001</v>
      </c>
      <c r="F10" s="9" t="str">
        <f t="shared" si="2"/>
        <v>N/A</v>
      </c>
      <c r="G10" s="8">
        <v>0.19521035040000001</v>
      </c>
      <c r="H10" s="9" t="str">
        <f t="shared" si="3"/>
        <v>N/A</v>
      </c>
      <c r="I10" s="10">
        <v>-5.0999999999999996</v>
      </c>
      <c r="J10" s="10">
        <v>-8.64</v>
      </c>
      <c r="K10" s="9" t="str">
        <f t="shared" si="0"/>
        <v>Yes</v>
      </c>
    </row>
    <row r="11" spans="1:11" x14ac:dyDescent="0.25">
      <c r="A11" s="69" t="s">
        <v>37</v>
      </c>
      <c r="B11" s="33" t="s">
        <v>217</v>
      </c>
      <c r="C11" s="68">
        <v>7.4881826074999998</v>
      </c>
      <c r="D11" s="9" t="str">
        <f t="shared" si="1"/>
        <v>N/A</v>
      </c>
      <c r="E11" s="8">
        <v>3.8621020431000002</v>
      </c>
      <c r="F11" s="9" t="str">
        <f t="shared" si="2"/>
        <v>N/A</v>
      </c>
      <c r="G11" s="8">
        <v>1.8910775857</v>
      </c>
      <c r="H11" s="9" t="str">
        <f t="shared" si="3"/>
        <v>N/A</v>
      </c>
      <c r="I11" s="10">
        <v>-48.4</v>
      </c>
      <c r="J11" s="10">
        <v>-51</v>
      </c>
      <c r="K11" s="9" t="str">
        <f t="shared" si="0"/>
        <v>No</v>
      </c>
    </row>
    <row r="12" spans="1:11" x14ac:dyDescent="0.25">
      <c r="A12" s="69" t="s">
        <v>38</v>
      </c>
      <c r="B12" s="33" t="s">
        <v>217</v>
      </c>
      <c r="C12" s="68">
        <v>9.5541744886999993</v>
      </c>
      <c r="D12" s="9" t="str">
        <f t="shared" si="1"/>
        <v>N/A</v>
      </c>
      <c r="E12" s="8">
        <v>7.8670425267999997</v>
      </c>
      <c r="F12" s="9" t="str">
        <f t="shared" si="2"/>
        <v>N/A</v>
      </c>
      <c r="G12" s="8">
        <v>7.9245533795999998</v>
      </c>
      <c r="H12" s="9" t="str">
        <f t="shared" si="3"/>
        <v>N/A</v>
      </c>
      <c r="I12" s="10">
        <v>-17.7</v>
      </c>
      <c r="J12" s="10">
        <v>0.73099999999999998</v>
      </c>
      <c r="K12" s="9" t="str">
        <f t="shared" si="0"/>
        <v>Yes</v>
      </c>
    </row>
    <row r="13" spans="1:11" x14ac:dyDescent="0.25">
      <c r="A13" s="69" t="s">
        <v>860</v>
      </c>
      <c r="B13" s="33" t="s">
        <v>217</v>
      </c>
      <c r="C13" s="68">
        <v>33.696951454999997</v>
      </c>
      <c r="D13" s="9" t="str">
        <f t="shared" si="1"/>
        <v>N/A</v>
      </c>
      <c r="E13" s="8">
        <v>31.247461883</v>
      </c>
      <c r="F13" s="9" t="str">
        <f t="shared" si="2"/>
        <v>N/A</v>
      </c>
      <c r="G13" s="8">
        <v>32.077186431999998</v>
      </c>
      <c r="H13" s="9" t="str">
        <f t="shared" si="3"/>
        <v>N/A</v>
      </c>
      <c r="I13" s="10">
        <v>-7.27</v>
      </c>
      <c r="J13" s="10">
        <v>2.6549999999999998</v>
      </c>
      <c r="K13" s="9" t="str">
        <f t="shared" si="0"/>
        <v>Yes</v>
      </c>
    </row>
    <row r="14" spans="1:11" x14ac:dyDescent="0.25">
      <c r="A14" s="69" t="s">
        <v>861</v>
      </c>
      <c r="B14" s="33" t="s">
        <v>217</v>
      </c>
      <c r="C14" s="68">
        <v>16.883702063000001</v>
      </c>
      <c r="D14" s="9" t="str">
        <f t="shared" si="1"/>
        <v>N/A</v>
      </c>
      <c r="E14" s="8">
        <v>12.483943975000001</v>
      </c>
      <c r="F14" s="9" t="str">
        <f t="shared" si="2"/>
        <v>N/A</v>
      </c>
      <c r="G14" s="8">
        <v>12.634302061</v>
      </c>
      <c r="H14" s="9" t="str">
        <f t="shared" si="3"/>
        <v>N/A</v>
      </c>
      <c r="I14" s="10">
        <v>-26.1</v>
      </c>
      <c r="J14" s="10">
        <v>1.204</v>
      </c>
      <c r="K14" s="9" t="str">
        <f t="shared" si="0"/>
        <v>Yes</v>
      </c>
    </row>
    <row r="15" spans="1:11" x14ac:dyDescent="0.25">
      <c r="A15" s="69" t="s">
        <v>165</v>
      </c>
      <c r="B15" s="33" t="s">
        <v>217</v>
      </c>
      <c r="C15" s="68">
        <v>27.850991098000002</v>
      </c>
      <c r="D15" s="9" t="str">
        <f t="shared" si="1"/>
        <v>N/A</v>
      </c>
      <c r="E15" s="8">
        <v>25.208243398</v>
      </c>
      <c r="F15" s="9" t="str">
        <f t="shared" si="2"/>
        <v>N/A</v>
      </c>
      <c r="G15" s="8">
        <v>25.546950494000001</v>
      </c>
      <c r="H15" s="9" t="str">
        <f t="shared" si="3"/>
        <v>N/A</v>
      </c>
      <c r="I15" s="10">
        <v>-9.49</v>
      </c>
      <c r="J15" s="10">
        <v>1.3440000000000001</v>
      </c>
      <c r="K15" s="9" t="str">
        <f t="shared" si="0"/>
        <v>Yes</v>
      </c>
    </row>
    <row r="16" spans="1:11" x14ac:dyDescent="0.25">
      <c r="A16" s="69" t="s">
        <v>166</v>
      </c>
      <c r="B16" s="33" t="s">
        <v>250</v>
      </c>
      <c r="C16" s="68">
        <v>88.748825839000006</v>
      </c>
      <c r="D16" s="9" t="str">
        <f>IF($B16="N/A","N/A",IF(C16&gt;95,"Yes","No"))</f>
        <v>No</v>
      </c>
      <c r="E16" s="8">
        <v>88.367858041000005</v>
      </c>
      <c r="F16" s="9" t="str">
        <f>IF($B16="N/A","N/A",IF(E16&gt;95,"Yes","No"))</f>
        <v>No</v>
      </c>
      <c r="G16" s="8">
        <v>87.690351156000006</v>
      </c>
      <c r="H16" s="9" t="str">
        <f>IF($B16="N/A","N/A",IF(G16&gt;95,"Yes","No"))</f>
        <v>No</v>
      </c>
      <c r="I16" s="10">
        <v>-0.42899999999999999</v>
      </c>
      <c r="J16" s="10">
        <v>-0.76700000000000002</v>
      </c>
      <c r="K16" s="9" t="str">
        <f t="shared" ref="K16:K26" si="4">IF(J16="Div by 0", "N/A", IF(J16="N/A","N/A", IF(J16&gt;30, "No", IF(J16&lt;-30, "No", "Yes"))))</f>
        <v>Yes</v>
      </c>
    </row>
    <row r="17" spans="1:11" x14ac:dyDescent="0.25">
      <c r="A17" s="69" t="s">
        <v>862</v>
      </c>
      <c r="B17" s="49" t="s">
        <v>251</v>
      </c>
      <c r="C17" s="68">
        <v>19.064285913999999</v>
      </c>
      <c r="D17" s="9" t="str">
        <f>IF($B17="N/A","N/A",IF(C17&gt;90,"No",IF(C17&lt;50,"No","Yes")))</f>
        <v>No</v>
      </c>
      <c r="E17" s="8">
        <v>17.396979507000001</v>
      </c>
      <c r="F17" s="9" t="str">
        <f>IF($B17="N/A","N/A",IF(E17&gt;90,"No",IF(E17&lt;50,"No","Yes")))</f>
        <v>No</v>
      </c>
      <c r="G17" s="8">
        <v>16.158335090000001</v>
      </c>
      <c r="H17" s="9" t="str">
        <f>IF($B17="N/A","N/A",IF(G17&gt;90,"No",IF(G17&lt;50,"No","Yes")))</f>
        <v>No</v>
      </c>
      <c r="I17" s="10">
        <v>-8.75</v>
      </c>
      <c r="J17" s="10">
        <v>-7.12</v>
      </c>
      <c r="K17" s="9" t="str">
        <f t="shared" si="4"/>
        <v>Yes</v>
      </c>
    </row>
    <row r="18" spans="1:11" x14ac:dyDescent="0.25">
      <c r="A18" s="69" t="s">
        <v>863</v>
      </c>
      <c r="B18" s="49" t="s">
        <v>228</v>
      </c>
      <c r="C18" s="68">
        <v>41.339790454000003</v>
      </c>
      <c r="D18" s="9" t="str">
        <f t="shared" ref="D18:D23" si="5">IF($B18="N/A","N/A",IF(C18&gt;5,"No",IF(C18&lt;=0,"No","Yes")))</f>
        <v>No</v>
      </c>
      <c r="E18" s="8">
        <v>43.554554762000002</v>
      </c>
      <c r="F18" s="9" t="str">
        <f t="shared" ref="F18:F23" si="6">IF($B18="N/A","N/A",IF(E18&gt;5,"No",IF(E18&lt;=0,"No","Yes")))</f>
        <v>No</v>
      </c>
      <c r="G18" s="8">
        <v>43.295008873</v>
      </c>
      <c r="H18" s="9" t="str">
        <f t="shared" ref="H18:H23" si="7">IF($B18="N/A","N/A",IF(G18&gt;5,"No",IF(G18&lt;=0,"No","Yes")))</f>
        <v>No</v>
      </c>
      <c r="I18" s="10">
        <v>5.3570000000000002</v>
      </c>
      <c r="J18" s="10">
        <v>-0.59599999999999997</v>
      </c>
      <c r="K18" s="9" t="str">
        <f t="shared" si="4"/>
        <v>Yes</v>
      </c>
    </row>
    <row r="19" spans="1:11" x14ac:dyDescent="0.25">
      <c r="A19" s="69" t="s">
        <v>864</v>
      </c>
      <c r="B19" s="49" t="s">
        <v>228</v>
      </c>
      <c r="C19" s="68">
        <v>2.6438269846</v>
      </c>
      <c r="D19" s="9" t="str">
        <f t="shared" si="5"/>
        <v>Yes</v>
      </c>
      <c r="E19" s="8">
        <v>2.3865577961</v>
      </c>
      <c r="F19" s="9" t="str">
        <f t="shared" si="6"/>
        <v>Yes</v>
      </c>
      <c r="G19" s="8">
        <v>2.2360116431999999</v>
      </c>
      <c r="H19" s="9" t="str">
        <f t="shared" si="7"/>
        <v>Yes</v>
      </c>
      <c r="I19" s="10">
        <v>-9.73</v>
      </c>
      <c r="J19" s="10">
        <v>-6.31</v>
      </c>
      <c r="K19" s="9" t="str">
        <f t="shared" si="4"/>
        <v>Yes</v>
      </c>
    </row>
    <row r="20" spans="1:11" x14ac:dyDescent="0.25">
      <c r="A20" s="69" t="s">
        <v>865</v>
      </c>
      <c r="B20" s="49" t="s">
        <v>228</v>
      </c>
      <c r="C20" s="68">
        <v>9.0474536499999994E-2</v>
      </c>
      <c r="D20" s="9" t="str">
        <f t="shared" si="5"/>
        <v>Yes</v>
      </c>
      <c r="E20" s="8">
        <v>9.5450099600000005E-2</v>
      </c>
      <c r="F20" s="9" t="str">
        <f t="shared" si="6"/>
        <v>Yes</v>
      </c>
      <c r="G20" s="8">
        <v>8.5067709599999999E-2</v>
      </c>
      <c r="H20" s="9" t="str">
        <f t="shared" si="7"/>
        <v>Yes</v>
      </c>
      <c r="I20" s="10">
        <v>5.4989999999999997</v>
      </c>
      <c r="J20" s="10">
        <v>-10.9</v>
      </c>
      <c r="K20" s="9" t="str">
        <f t="shared" si="4"/>
        <v>Yes</v>
      </c>
    </row>
    <row r="21" spans="1:11" x14ac:dyDescent="0.25">
      <c r="A21" s="69" t="s">
        <v>866</v>
      </c>
      <c r="B21" s="33" t="s">
        <v>217</v>
      </c>
      <c r="C21" s="68">
        <v>4.0785289400000001E-2</v>
      </c>
      <c r="D21" s="9" t="str">
        <f t="shared" si="5"/>
        <v>N/A</v>
      </c>
      <c r="E21" s="8">
        <v>3.5989209199999997E-2</v>
      </c>
      <c r="F21" s="9" t="str">
        <f t="shared" si="6"/>
        <v>N/A</v>
      </c>
      <c r="G21" s="8">
        <v>3.0120498400000001E-2</v>
      </c>
      <c r="H21" s="9" t="str">
        <f t="shared" si="7"/>
        <v>N/A</v>
      </c>
      <c r="I21" s="10">
        <v>-11.8</v>
      </c>
      <c r="J21" s="10">
        <v>-16.3</v>
      </c>
      <c r="K21" s="9" t="str">
        <f t="shared" si="4"/>
        <v>Yes</v>
      </c>
    </row>
    <row r="22" spans="1:11" x14ac:dyDescent="0.25">
      <c r="A22" s="66" t="s">
        <v>1728</v>
      </c>
      <c r="B22" s="33" t="s">
        <v>217</v>
      </c>
      <c r="C22" s="68">
        <v>2.21488198E-2</v>
      </c>
      <c r="D22" s="9" t="str">
        <f t="shared" si="5"/>
        <v>N/A</v>
      </c>
      <c r="E22" s="8">
        <v>1.36703198E-2</v>
      </c>
      <c r="F22" s="9" t="str">
        <f t="shared" si="6"/>
        <v>N/A</v>
      </c>
      <c r="G22" s="8">
        <v>1.2066060300000001E-2</v>
      </c>
      <c r="H22" s="9" t="str">
        <f t="shared" si="7"/>
        <v>N/A</v>
      </c>
      <c r="I22" s="10">
        <v>-38.299999999999997</v>
      </c>
      <c r="J22" s="10">
        <v>-11.7</v>
      </c>
      <c r="K22" s="9" t="str">
        <f t="shared" si="4"/>
        <v>Yes</v>
      </c>
    </row>
    <row r="23" spans="1:11" x14ac:dyDescent="0.25">
      <c r="A23" s="69" t="s">
        <v>867</v>
      </c>
      <c r="B23" s="33" t="s">
        <v>217</v>
      </c>
      <c r="C23" s="68">
        <v>8.1288390099999996E-2</v>
      </c>
      <c r="D23" s="9" t="str">
        <f t="shared" si="5"/>
        <v>N/A</v>
      </c>
      <c r="E23" s="8">
        <v>0.1211010308</v>
      </c>
      <c r="F23" s="9" t="str">
        <f t="shared" si="6"/>
        <v>N/A</v>
      </c>
      <c r="G23" s="8">
        <v>0.1422822685</v>
      </c>
      <c r="H23" s="9" t="str">
        <f t="shared" si="7"/>
        <v>N/A</v>
      </c>
      <c r="I23" s="10">
        <v>48.98</v>
      </c>
      <c r="J23" s="10">
        <v>17.489999999999998</v>
      </c>
      <c r="K23" s="9" t="str">
        <f t="shared" si="4"/>
        <v>Yes</v>
      </c>
    </row>
    <row r="24" spans="1:11" x14ac:dyDescent="0.25">
      <c r="A24" s="69" t="s">
        <v>868</v>
      </c>
      <c r="B24" s="33" t="s">
        <v>236</v>
      </c>
      <c r="C24" s="68">
        <v>1.1589374450000001</v>
      </c>
      <c r="D24" s="9" t="str">
        <f>IF($B24="N/A","N/A",IF(C24&gt;10,"No",IF(C24&lt;1,"No","Yes")))</f>
        <v>Yes</v>
      </c>
      <c r="E24" s="8">
        <v>1.1393424592000001</v>
      </c>
      <c r="F24" s="9" t="str">
        <f>IF($B24="N/A","N/A",IF(E24&gt;10,"No",IF(E24&lt;1,"No","Yes")))</f>
        <v>Yes</v>
      </c>
      <c r="G24" s="8">
        <v>1.1333860792999999</v>
      </c>
      <c r="H24" s="9" t="str">
        <f>IF($B24="N/A","N/A",IF(G24&gt;10,"No",IF(G24&lt;1,"No","Yes")))</f>
        <v>Yes</v>
      </c>
      <c r="I24" s="10">
        <v>-1.69</v>
      </c>
      <c r="J24" s="10">
        <v>-0.52300000000000002</v>
      </c>
      <c r="K24" s="9" t="str">
        <f t="shared" si="4"/>
        <v>Yes</v>
      </c>
    </row>
    <row r="25" spans="1:11" x14ac:dyDescent="0.25">
      <c r="A25" s="69" t="s">
        <v>869</v>
      </c>
      <c r="B25" s="72" t="s">
        <v>243</v>
      </c>
      <c r="C25" s="68">
        <v>13.129290808</v>
      </c>
      <c r="D25" s="9" t="str">
        <f>IF($B25="N/A","N/A",IF(C25&gt;10,"No",IF(C25&lt;=0,"No","Yes")))</f>
        <v>No</v>
      </c>
      <c r="E25" s="8">
        <v>13.789341583000001</v>
      </c>
      <c r="F25" s="9" t="str">
        <f>IF($B25="N/A","N/A",IF(E25&gt;10,"No",IF(E25&lt;=0,"No","Yes")))</f>
        <v>No</v>
      </c>
      <c r="G25" s="8">
        <v>14.500442530000001</v>
      </c>
      <c r="H25" s="9" t="str">
        <f>IF($B25="N/A","N/A",IF(G25&gt;10,"No",IF(G25&lt;=0,"No","Yes")))</f>
        <v>No</v>
      </c>
      <c r="I25" s="10">
        <v>5.0270000000000001</v>
      </c>
      <c r="J25" s="10">
        <v>5.157</v>
      </c>
      <c r="K25" s="9" t="str">
        <f t="shared" si="4"/>
        <v>Yes</v>
      </c>
    </row>
    <row r="26" spans="1:11" x14ac:dyDescent="0.25">
      <c r="A26" s="69" t="s">
        <v>870</v>
      </c>
      <c r="B26" s="49" t="s">
        <v>252</v>
      </c>
      <c r="C26" s="68">
        <v>11.251174161</v>
      </c>
      <c r="D26" s="9" t="str">
        <f>IF($B26="N/A","N/A",IF(C26&gt;=5,"No",IF(C26&lt;0,"No","Yes")))</f>
        <v>No</v>
      </c>
      <c r="E26" s="8">
        <v>11.632141959</v>
      </c>
      <c r="F26" s="9" t="str">
        <f>IF($B26="N/A","N/A",IF(E26&gt;=5,"No",IF(E26&lt;0,"No","Yes")))</f>
        <v>No</v>
      </c>
      <c r="G26" s="8">
        <v>12.309648844</v>
      </c>
      <c r="H26" s="9" t="str">
        <f>IF($B26="N/A","N/A",IF(G26&gt;=5,"No",IF(G26&lt;0,"No","Yes")))</f>
        <v>No</v>
      </c>
      <c r="I26" s="10">
        <v>3.3860000000000001</v>
      </c>
      <c r="J26" s="10">
        <v>5.8239999999999998</v>
      </c>
      <c r="K26" s="9" t="str">
        <f t="shared" si="4"/>
        <v>Yes</v>
      </c>
    </row>
    <row r="27" spans="1:11" x14ac:dyDescent="0.25">
      <c r="A27" s="69" t="s">
        <v>14</v>
      </c>
      <c r="B27" s="49" t="s">
        <v>253</v>
      </c>
      <c r="C27" s="68">
        <v>0.37233913210000003</v>
      </c>
      <c r="D27" s="9" t="str">
        <f>IF($B27="N/A","N/A",IF(C27&gt;15,"No",IF(C27&lt;=0,"No","Yes")))</f>
        <v>Yes</v>
      </c>
      <c r="E27" s="8">
        <v>0.36328730079999999</v>
      </c>
      <c r="F27" s="9" t="str">
        <f>IF($B27="N/A","N/A",IF(E27&gt;15,"No",IF(E27&lt;=0,"No","Yes")))</f>
        <v>Yes</v>
      </c>
      <c r="G27" s="8">
        <v>0.44500047110000002</v>
      </c>
      <c r="H27" s="9" t="str">
        <f>IF($B27="N/A","N/A",IF(G27&gt;15,"No",IF(G27&lt;=0,"No","Yes")))</f>
        <v>Yes</v>
      </c>
      <c r="I27" s="10">
        <v>-2.4300000000000002</v>
      </c>
      <c r="J27" s="10">
        <v>22.49</v>
      </c>
      <c r="K27" s="9" t="str">
        <f>IF(J27="Div by 0", "N/A", IF(J27="N/A","N/A", IF(J27&gt;30, "No", IF(J27&lt;-30, "No", "Yes"))))</f>
        <v>Yes</v>
      </c>
    </row>
    <row r="28" spans="1:11" x14ac:dyDescent="0.25">
      <c r="A28" s="69" t="s">
        <v>871</v>
      </c>
      <c r="B28" s="33" t="s">
        <v>217</v>
      </c>
      <c r="C28" s="71">
        <v>170.48525357</v>
      </c>
      <c r="D28" s="9" t="str">
        <f>IF($B28="N/A","N/A",IF(C28&gt;15,"No",IF(C28&lt;-15,"No","Yes")))</f>
        <v>N/A</v>
      </c>
      <c r="E28" s="35">
        <v>167.6249511</v>
      </c>
      <c r="F28" s="9" t="str">
        <f>IF($B28="N/A","N/A",IF(E28&gt;15,"No",IF(E28&lt;-15,"No","Yes")))</f>
        <v>N/A</v>
      </c>
      <c r="G28" s="35">
        <v>126.75066059</v>
      </c>
      <c r="H28" s="9" t="str">
        <f>IF($B28="N/A","N/A",IF(G28&gt;15,"No",IF(G28&lt;-15,"No","Yes")))</f>
        <v>N/A</v>
      </c>
      <c r="I28" s="10">
        <v>-1.68</v>
      </c>
      <c r="J28" s="10">
        <v>-24.4</v>
      </c>
      <c r="K28" s="9" t="str">
        <f>IF(J28="Div by 0", "N/A", IF(J28="N/A","N/A", IF(J28&gt;30, "No", IF(J28&lt;-30, "No", "Yes"))))</f>
        <v>Yes</v>
      </c>
    </row>
    <row r="29" spans="1:11" x14ac:dyDescent="0.25">
      <c r="A29" s="69" t="s">
        <v>377</v>
      </c>
      <c r="B29" s="33" t="s">
        <v>254</v>
      </c>
      <c r="C29" s="68">
        <v>9.0229692687000007</v>
      </c>
      <c r="D29" s="9" t="str">
        <f>IF($B29="N/A","N/A",IF(C29&gt;35,"No",IF(C29&lt;10,"No","Yes")))</f>
        <v>No</v>
      </c>
      <c r="E29" s="8">
        <v>8.5894982993000006</v>
      </c>
      <c r="F29" s="9" t="str">
        <f>IF($B29="N/A","N/A",IF(E29&gt;35,"No",IF(E29&lt;10,"No","Yes")))</f>
        <v>No</v>
      </c>
      <c r="G29" s="8">
        <v>8.4833880068000003</v>
      </c>
      <c r="H29" s="9" t="str">
        <f>IF($B29="N/A","N/A",IF(G29&gt;35,"No",IF(G29&lt;10,"No","Yes")))</f>
        <v>No</v>
      </c>
      <c r="I29" s="10">
        <v>-4.8</v>
      </c>
      <c r="J29" s="10">
        <v>-1.24</v>
      </c>
      <c r="K29" s="9" t="str">
        <f t="shared" ref="K29:K54" si="8">IF(J29="Div by 0", "N/A", IF(J29="N/A","N/A", IF(J29&gt;30, "No", IF(J29&lt;-30, "No", "Yes"))))</f>
        <v>Yes</v>
      </c>
    </row>
    <row r="30" spans="1:11" x14ac:dyDescent="0.25">
      <c r="A30" s="69" t="s">
        <v>378</v>
      </c>
      <c r="B30" s="33" t="s">
        <v>255</v>
      </c>
      <c r="C30" s="68">
        <v>3.5872622372</v>
      </c>
      <c r="D30" s="9" t="str">
        <f>IF($B30="N/A","N/A",IF(C30&gt;20,"No",IF(C30&lt;2,"No","Yes")))</f>
        <v>Yes</v>
      </c>
      <c r="E30" s="8">
        <v>3.429439489</v>
      </c>
      <c r="F30" s="9" t="str">
        <f>IF($B30="N/A","N/A",IF(E30&gt;20,"No",IF(E30&lt;2,"No","Yes")))</f>
        <v>Yes</v>
      </c>
      <c r="G30" s="8">
        <v>2.7561025018</v>
      </c>
      <c r="H30" s="9" t="str">
        <f>IF($B30="N/A","N/A",IF(G30&gt;20,"No",IF(G30&lt;2,"No","Yes")))</f>
        <v>Yes</v>
      </c>
      <c r="I30" s="10">
        <v>-4.4000000000000004</v>
      </c>
      <c r="J30" s="10">
        <v>-19.600000000000001</v>
      </c>
      <c r="K30" s="9" t="str">
        <f t="shared" si="8"/>
        <v>Yes</v>
      </c>
    </row>
    <row r="31" spans="1:11" x14ac:dyDescent="0.25">
      <c r="A31" s="69" t="s">
        <v>379</v>
      </c>
      <c r="B31" s="33" t="s">
        <v>256</v>
      </c>
      <c r="C31" s="68">
        <v>2.3257641688000001</v>
      </c>
      <c r="D31" s="9" t="str">
        <f>IF($B31="N/A","N/A",IF(C31&gt;8,"No",IF(C31&lt;0.5,"No","Yes")))</f>
        <v>Yes</v>
      </c>
      <c r="E31" s="8">
        <v>2.1996634164</v>
      </c>
      <c r="F31" s="9" t="str">
        <f>IF($B31="N/A","N/A",IF(E31&gt;8,"No",IF(E31&lt;0.5,"No","Yes")))</f>
        <v>Yes</v>
      </c>
      <c r="G31" s="8">
        <v>2.2288623040000002</v>
      </c>
      <c r="H31" s="9" t="str">
        <f>IF($B31="N/A","N/A",IF(G31&gt;8,"No",IF(G31&lt;0.5,"No","Yes")))</f>
        <v>Yes</v>
      </c>
      <c r="I31" s="10">
        <v>-5.42</v>
      </c>
      <c r="J31" s="10">
        <v>1.327</v>
      </c>
      <c r="K31" s="9" t="str">
        <f t="shared" si="8"/>
        <v>Yes</v>
      </c>
    </row>
    <row r="32" spans="1:11" x14ac:dyDescent="0.25">
      <c r="A32" s="69" t="s">
        <v>380</v>
      </c>
      <c r="B32" s="33" t="s">
        <v>257</v>
      </c>
      <c r="C32" s="68">
        <v>3.5892015346999999</v>
      </c>
      <c r="D32" s="9" t="str">
        <f>IF($B32="N/A","N/A",IF(C32&gt;25,"No",IF(C32&lt;3,"No","Yes")))</f>
        <v>Yes</v>
      </c>
      <c r="E32" s="8">
        <v>3.5399232557000002</v>
      </c>
      <c r="F32" s="9" t="str">
        <f>IF($B32="N/A","N/A",IF(E32&gt;25,"No",IF(E32&lt;3,"No","Yes")))</f>
        <v>Yes</v>
      </c>
      <c r="G32" s="8">
        <v>3.6522108947</v>
      </c>
      <c r="H32" s="9" t="str">
        <f>IF($B32="N/A","N/A",IF(G32&gt;25,"No",IF(G32&lt;3,"No","Yes")))</f>
        <v>Yes</v>
      </c>
      <c r="I32" s="10">
        <v>-1.37</v>
      </c>
      <c r="J32" s="10">
        <v>3.1720000000000002</v>
      </c>
      <c r="K32" s="9" t="str">
        <f t="shared" si="8"/>
        <v>Yes</v>
      </c>
    </row>
    <row r="33" spans="1:11" x14ac:dyDescent="0.25">
      <c r="A33" s="69" t="s">
        <v>381</v>
      </c>
      <c r="B33" s="33" t="s">
        <v>258</v>
      </c>
      <c r="C33" s="68">
        <v>0.89377002149999996</v>
      </c>
      <c r="D33" s="9" t="str">
        <f>IF($B33="N/A","N/A",IF(C33&gt;25,"No",IF(C33&lt;2,"No","Yes")))</f>
        <v>No</v>
      </c>
      <c r="E33" s="8">
        <v>0.59548797330000003</v>
      </c>
      <c r="F33" s="9" t="str">
        <f>IF($B33="N/A","N/A",IF(E33&gt;25,"No",IF(E33&lt;2,"No","Yes")))</f>
        <v>No</v>
      </c>
      <c r="G33" s="8">
        <v>0.38790498509999999</v>
      </c>
      <c r="H33" s="9" t="str">
        <f>IF($B33="N/A","N/A",IF(G33&gt;25,"No",IF(G33&lt;2,"No","Yes")))</f>
        <v>No</v>
      </c>
      <c r="I33" s="10">
        <v>-33.4</v>
      </c>
      <c r="J33" s="10">
        <v>-34.9</v>
      </c>
      <c r="K33" s="9" t="str">
        <f t="shared" si="8"/>
        <v>No</v>
      </c>
    </row>
    <row r="34" spans="1:11" x14ac:dyDescent="0.25">
      <c r="A34" s="69" t="s">
        <v>382</v>
      </c>
      <c r="B34" s="33" t="s">
        <v>259</v>
      </c>
      <c r="C34" s="68">
        <v>0.80909536569999996</v>
      </c>
      <c r="D34" s="9" t="str">
        <f>IF($B34="N/A","N/A",IF(C34&gt;25,"No",IF(C34&lt;=0,"No","Yes")))</f>
        <v>Yes</v>
      </c>
      <c r="E34" s="8">
        <v>1.8876990335999999</v>
      </c>
      <c r="F34" s="9" t="str">
        <f>IF($B34="N/A","N/A",IF(E34&gt;25,"No",IF(E34&lt;=0,"No","Yes")))</f>
        <v>Yes</v>
      </c>
      <c r="G34" s="8">
        <v>2.2806689657999999</v>
      </c>
      <c r="H34" s="9" t="str">
        <f>IF($B34="N/A","N/A",IF(G34&gt;25,"No",IF(G34&lt;=0,"No","Yes")))</f>
        <v>Yes</v>
      </c>
      <c r="I34" s="10">
        <v>133.30000000000001</v>
      </c>
      <c r="J34" s="10">
        <v>20.82</v>
      </c>
      <c r="K34" s="9" t="str">
        <f t="shared" si="8"/>
        <v>Yes</v>
      </c>
    </row>
    <row r="35" spans="1:11" x14ac:dyDescent="0.25">
      <c r="A35" s="69" t="s">
        <v>383</v>
      </c>
      <c r="B35" s="33" t="s">
        <v>260</v>
      </c>
      <c r="C35" s="68">
        <v>10.193734628</v>
      </c>
      <c r="D35" s="9" t="str">
        <f>IF($B35="N/A","N/A",IF(C35&gt;20,"No",IF(C35&lt;4,"No","Yes")))</f>
        <v>Yes</v>
      </c>
      <c r="E35" s="8">
        <v>9.8319129693999994</v>
      </c>
      <c r="F35" s="9" t="str">
        <f>IF($B35="N/A","N/A",IF(E35&gt;20,"No",IF(E35&lt;4,"No","Yes")))</f>
        <v>Yes</v>
      </c>
      <c r="G35" s="8">
        <v>9.6370809877999992</v>
      </c>
      <c r="H35" s="9" t="str">
        <f>IF($B35="N/A","N/A",IF(G35&gt;20,"No",IF(G35&lt;4,"No","Yes")))</f>
        <v>Yes</v>
      </c>
      <c r="I35" s="10">
        <v>-3.55</v>
      </c>
      <c r="J35" s="10">
        <v>-1.98</v>
      </c>
      <c r="K35" s="9" t="str">
        <f t="shared" si="8"/>
        <v>Yes</v>
      </c>
    </row>
    <row r="36" spans="1:11" x14ac:dyDescent="0.25">
      <c r="A36" s="69" t="s">
        <v>384</v>
      </c>
      <c r="B36" s="33" t="s">
        <v>261</v>
      </c>
      <c r="C36" s="68">
        <v>0.1780491327</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7.7262336228999997</v>
      </c>
      <c r="D37" s="9" t="str">
        <f>IF($B37="N/A","N/A",IF(C37&gt;=25,"No",IF(C37&lt;0,"No","Yes")))</f>
        <v>Yes</v>
      </c>
      <c r="E37" s="8">
        <v>7.2232822233</v>
      </c>
      <c r="F37" s="9" t="str">
        <f>IF($B37="N/A","N/A",IF(E37&gt;=25,"No",IF(E37&lt;0,"No","Yes")))</f>
        <v>Yes</v>
      </c>
      <c r="G37" s="8">
        <v>7.7667424153000004</v>
      </c>
      <c r="H37" s="9" t="str">
        <f>IF($B37="N/A","N/A",IF(G37&gt;=25,"No",IF(G37&lt;0,"No","Yes")))</f>
        <v>Yes</v>
      </c>
      <c r="I37" s="10">
        <v>-6.51</v>
      </c>
      <c r="J37" s="10">
        <v>7.524</v>
      </c>
      <c r="K37" s="9" t="str">
        <f t="shared" si="8"/>
        <v>Yes</v>
      </c>
    </row>
    <row r="38" spans="1:11" x14ac:dyDescent="0.25">
      <c r="A38" s="69" t="s">
        <v>386</v>
      </c>
      <c r="B38" s="33" t="s">
        <v>225</v>
      </c>
      <c r="C38" s="68">
        <v>6.8549306340999996</v>
      </c>
      <c r="D38" s="9" t="str">
        <f>IF($B38="N/A","N/A",IF(C38&gt;3,"Yes","No"))</f>
        <v>Yes</v>
      </c>
      <c r="E38" s="8">
        <v>5.3869271632000002</v>
      </c>
      <c r="F38" s="9" t="str">
        <f>IF($B38="N/A","N/A",IF(E38&gt;3,"Yes","No"))</f>
        <v>Yes</v>
      </c>
      <c r="G38" s="8">
        <v>5.5797193737999997</v>
      </c>
      <c r="H38" s="9" t="str">
        <f>IF($B38="N/A","N/A",IF(G38&gt;3,"Yes","No"))</f>
        <v>Yes</v>
      </c>
      <c r="I38" s="10">
        <v>-21.4</v>
      </c>
      <c r="J38" s="10">
        <v>3.5790000000000002</v>
      </c>
      <c r="K38" s="9" t="str">
        <f t="shared" si="8"/>
        <v>Yes</v>
      </c>
    </row>
    <row r="39" spans="1:11" x14ac:dyDescent="0.25">
      <c r="A39" s="69" t="s">
        <v>387</v>
      </c>
      <c r="B39" s="33" t="s">
        <v>224</v>
      </c>
      <c r="C39" s="68">
        <v>1.0311359331000001</v>
      </c>
      <c r="D39" s="9" t="str">
        <f>IF($B39="N/A","N/A",IF(C39&gt;1,"Yes","No"))</f>
        <v>Yes</v>
      </c>
      <c r="E39" s="8">
        <v>0.99040598319999995</v>
      </c>
      <c r="F39" s="9" t="str">
        <f>IF($B39="N/A","N/A",IF(E39&gt;1,"Yes","No"))</f>
        <v>No</v>
      </c>
      <c r="G39" s="8">
        <v>1.0432627301999999</v>
      </c>
      <c r="H39" s="9" t="str">
        <f>IF($B39="N/A","N/A",IF(G39&gt;1,"Yes","No"))</f>
        <v>Yes</v>
      </c>
      <c r="I39" s="10">
        <v>-3.95</v>
      </c>
      <c r="J39" s="10">
        <v>5.3369999999999997</v>
      </c>
      <c r="K39" s="9" t="str">
        <f t="shared" si="8"/>
        <v>Yes</v>
      </c>
    </row>
    <row r="40" spans="1:11" x14ac:dyDescent="0.25">
      <c r="A40" s="69" t="s">
        <v>388</v>
      </c>
      <c r="B40" s="33" t="s">
        <v>217</v>
      </c>
      <c r="C40" s="68">
        <v>3.7525108E-3</v>
      </c>
      <c r="D40" s="9" t="str">
        <f>IF($B40="N/A","N/A",IF(C40&gt;15,"No",IF(C40&lt;-15,"No","Yes")))</f>
        <v>N/A</v>
      </c>
      <c r="E40" s="8">
        <v>3.7268333999999998E-3</v>
      </c>
      <c r="F40" s="9" t="str">
        <f>IF($B40="N/A","N/A",IF(E40&gt;15,"No",IF(E40&lt;-15,"No","Yes")))</f>
        <v>N/A</v>
      </c>
      <c r="G40" s="8">
        <v>2.6989872E-3</v>
      </c>
      <c r="H40" s="9" t="str">
        <f>IF($B40="N/A","N/A",IF(G40&gt;15,"No",IF(G40&lt;-15,"No","Yes")))</f>
        <v>N/A</v>
      </c>
      <c r="I40" s="10">
        <v>-0.68400000000000005</v>
      </c>
      <c r="J40" s="10">
        <v>-27.6</v>
      </c>
      <c r="K40" s="9" t="str">
        <f t="shared" si="8"/>
        <v>Yes</v>
      </c>
    </row>
    <row r="41" spans="1:11" x14ac:dyDescent="0.25">
      <c r="A41" s="69" t="s">
        <v>389</v>
      </c>
      <c r="B41" s="33" t="s">
        <v>217</v>
      </c>
      <c r="C41" s="68">
        <v>7.8052200000000005E-5</v>
      </c>
      <c r="D41" s="9" t="str">
        <f>IF($B41="N/A","N/A",IF(C41&gt;15,"No",IF(C41&lt;-15,"No","Yes")))</f>
        <v>N/A</v>
      </c>
      <c r="E41" s="8">
        <v>5.7902799999999997E-5</v>
      </c>
      <c r="F41" s="9" t="str">
        <f>IF($B41="N/A","N/A",IF(E41&gt;15,"No",IF(E41&lt;-15,"No","Yes")))</f>
        <v>N/A</v>
      </c>
      <c r="G41" s="8">
        <v>1.1411159999999999E-4</v>
      </c>
      <c r="H41" s="9" t="str">
        <f>IF($B41="N/A","N/A",IF(G41&gt;15,"No",IF(G41&lt;-15,"No","Yes")))</f>
        <v>N/A</v>
      </c>
      <c r="I41" s="10">
        <v>-25.8</v>
      </c>
      <c r="J41" s="10">
        <v>97.07</v>
      </c>
      <c r="K41" s="9" t="str">
        <f t="shared" si="8"/>
        <v>No</v>
      </c>
    </row>
    <row r="42" spans="1:11" x14ac:dyDescent="0.25">
      <c r="A42" s="69" t="s">
        <v>390</v>
      </c>
      <c r="B42" s="33" t="s">
        <v>263</v>
      </c>
      <c r="C42" s="68">
        <v>27.18197546</v>
      </c>
      <c r="D42" s="9" t="str">
        <f>IF($B42="N/A","N/A",IF(C42&gt;0,"Yes","No"))</f>
        <v>Yes</v>
      </c>
      <c r="E42" s="8">
        <v>30.653557618000001</v>
      </c>
      <c r="F42" s="9" t="str">
        <f>IF($B42="N/A","N/A",IF(E42&gt;0,"Yes","No"))</f>
        <v>Yes</v>
      </c>
      <c r="G42" s="8">
        <v>30.106814898</v>
      </c>
      <c r="H42" s="9" t="str">
        <f>IF($B42="N/A","N/A",IF(G42&gt;0,"Yes","No"))</f>
        <v>Yes</v>
      </c>
      <c r="I42" s="10">
        <v>12.77</v>
      </c>
      <c r="J42" s="10">
        <v>-1.78</v>
      </c>
      <c r="K42" s="9" t="str">
        <f t="shared" si="8"/>
        <v>Yes</v>
      </c>
    </row>
    <row r="43" spans="1:11" x14ac:dyDescent="0.25">
      <c r="A43" s="69" t="s">
        <v>391</v>
      </c>
      <c r="B43" s="33" t="s">
        <v>263</v>
      </c>
      <c r="C43" s="68">
        <v>7.6002993603000002</v>
      </c>
      <c r="D43" s="9" t="str">
        <f>IF($B43="N/A","N/A",IF(C43&gt;0,"Yes","No"))</f>
        <v>Yes</v>
      </c>
      <c r="E43" s="8">
        <v>6.9071593681000003</v>
      </c>
      <c r="F43" s="9" t="str">
        <f>IF($B43="N/A","N/A",IF(E43&gt;0,"Yes","No"))</f>
        <v>Yes</v>
      </c>
      <c r="G43" s="8">
        <v>6.5628502575000001</v>
      </c>
      <c r="H43" s="9" t="str">
        <f>IF($B43="N/A","N/A",IF(G43&gt;0,"Yes","No"))</f>
        <v>Yes</v>
      </c>
      <c r="I43" s="10">
        <v>-9.1199999999999992</v>
      </c>
      <c r="J43" s="10">
        <v>-4.9800000000000004</v>
      </c>
      <c r="K43" s="9" t="str">
        <f t="shared" si="8"/>
        <v>Yes</v>
      </c>
    </row>
    <row r="44" spans="1:11" x14ac:dyDescent="0.25">
      <c r="A44" s="69" t="s">
        <v>392</v>
      </c>
      <c r="B44" s="33" t="s">
        <v>263</v>
      </c>
      <c r="C44" s="68">
        <v>5.3343532157000002</v>
      </c>
      <c r="D44" s="9" t="str">
        <f>IF($B44="N/A","N/A",IF(C44&gt;0,"Yes","No"))</f>
        <v>Yes</v>
      </c>
      <c r="E44" s="8">
        <v>2.8063950567</v>
      </c>
      <c r="F44" s="9" t="str">
        <f>IF($B44="N/A","N/A",IF(E44&gt;0,"Yes","No"))</f>
        <v>Yes</v>
      </c>
      <c r="G44" s="8">
        <v>2.7779623133000002</v>
      </c>
      <c r="H44" s="9" t="str">
        <f>IF($B44="N/A","N/A",IF(G44&gt;0,"Yes","No"))</f>
        <v>Yes</v>
      </c>
      <c r="I44" s="10">
        <v>-47.4</v>
      </c>
      <c r="J44" s="10">
        <v>-1.01</v>
      </c>
      <c r="K44" s="9" t="str">
        <f t="shared" si="8"/>
        <v>Yes</v>
      </c>
    </row>
    <row r="45" spans="1:11" x14ac:dyDescent="0.25">
      <c r="A45" s="69" t="s">
        <v>393</v>
      </c>
      <c r="B45" s="33" t="s">
        <v>224</v>
      </c>
      <c r="C45" s="68">
        <v>1.1248586429</v>
      </c>
      <c r="D45" s="9" t="str">
        <f>IF($B45="N/A","N/A",IF(C45&gt;1,"Yes","No"))</f>
        <v>Yes</v>
      </c>
      <c r="E45" s="8">
        <v>1.1282830284000001</v>
      </c>
      <c r="F45" s="9" t="str">
        <f>IF($B45="N/A","N/A",IF(E45&gt;1,"Yes","No"))</f>
        <v>Yes</v>
      </c>
      <c r="G45" s="8">
        <v>1.176966784</v>
      </c>
      <c r="H45" s="9" t="str">
        <f>IF($B45="N/A","N/A",IF(G45&gt;1,"Yes","No"))</f>
        <v>Yes</v>
      </c>
      <c r="I45" s="10">
        <v>0.3044</v>
      </c>
      <c r="J45" s="10">
        <v>4.3150000000000004</v>
      </c>
      <c r="K45" s="9" t="str">
        <f t="shared" si="8"/>
        <v>Yes</v>
      </c>
    </row>
    <row r="46" spans="1:11" x14ac:dyDescent="0.25">
      <c r="A46" s="69" t="s">
        <v>394</v>
      </c>
      <c r="B46" s="33" t="s">
        <v>263</v>
      </c>
      <c r="C46" s="68">
        <v>6.8493829199999995E-2</v>
      </c>
      <c r="D46" s="9" t="str">
        <f>IF($B46="N/A","N/A",IF(C46&gt;0,"Yes","No"))</f>
        <v>Yes</v>
      </c>
      <c r="E46" s="8">
        <v>6.4229973800000006E-2</v>
      </c>
      <c r="F46" s="9" t="str">
        <f>IF($B46="N/A","N/A",IF(E46&gt;0,"Yes","No"))</f>
        <v>Yes</v>
      </c>
      <c r="G46" s="8">
        <v>6.13374603E-2</v>
      </c>
      <c r="H46" s="9" t="str">
        <f>IF($B46="N/A","N/A",IF(G46&gt;0,"Yes","No"))</f>
        <v>Yes</v>
      </c>
      <c r="I46" s="10">
        <v>-6.23</v>
      </c>
      <c r="J46" s="10">
        <v>-4.5</v>
      </c>
      <c r="K46" s="9" t="str">
        <f t="shared" si="8"/>
        <v>Yes</v>
      </c>
    </row>
    <row r="47" spans="1:11" x14ac:dyDescent="0.25">
      <c r="A47" s="69" t="s">
        <v>395</v>
      </c>
      <c r="B47" s="33" t="s">
        <v>217</v>
      </c>
      <c r="C47" s="68">
        <v>8.3539896500000002E-2</v>
      </c>
      <c r="D47" s="9" t="str">
        <f>IF($B47="N/A","N/A",IF(C47&gt;15,"No",IF(C47&lt;-15,"No","Yes")))</f>
        <v>N/A</v>
      </c>
      <c r="E47" s="8">
        <v>8.9875641100000001E-2</v>
      </c>
      <c r="F47" s="9" t="str">
        <f>IF($B47="N/A","N/A",IF(E47&gt;15,"No",IF(E47&lt;-15,"No","Yes")))</f>
        <v>N/A</v>
      </c>
      <c r="G47" s="8">
        <v>9.2936447899999997E-2</v>
      </c>
      <c r="H47" s="9" t="str">
        <f>IF($B47="N/A","N/A",IF(G47&gt;15,"No",IF(G47&lt;-15,"No","Yes")))</f>
        <v>N/A</v>
      </c>
      <c r="I47" s="10">
        <v>7.5839999999999996</v>
      </c>
      <c r="J47" s="10">
        <v>3.4060000000000001</v>
      </c>
      <c r="K47" s="9" t="str">
        <f t="shared" si="8"/>
        <v>Yes</v>
      </c>
    </row>
    <row r="48" spans="1:11" x14ac:dyDescent="0.25">
      <c r="A48" s="69" t="s">
        <v>396</v>
      </c>
      <c r="B48" s="33" t="s">
        <v>217</v>
      </c>
      <c r="C48" s="68">
        <v>0.68135989789999996</v>
      </c>
      <c r="D48" s="9" t="str">
        <f>IF($B48="N/A","N/A",IF(C48&gt;15,"No",IF(C48&lt;-15,"No","Yes")))</f>
        <v>N/A</v>
      </c>
      <c r="E48" s="8">
        <v>0.7420872825</v>
      </c>
      <c r="F48" s="9" t="str">
        <f>IF($B48="N/A","N/A",IF(E48&gt;15,"No",IF(E48&lt;-15,"No","Yes")))</f>
        <v>N/A</v>
      </c>
      <c r="G48" s="8">
        <v>0.79909369600000002</v>
      </c>
      <c r="H48" s="9" t="str">
        <f>IF($B48="N/A","N/A",IF(G48&gt;15,"No",IF(G48&lt;-15,"No","Yes")))</f>
        <v>N/A</v>
      </c>
      <c r="I48" s="10">
        <v>8.9130000000000003</v>
      </c>
      <c r="J48" s="10">
        <v>7.6820000000000004</v>
      </c>
      <c r="K48" s="9" t="str">
        <f t="shared" si="8"/>
        <v>Yes</v>
      </c>
    </row>
    <row r="49" spans="1:11" x14ac:dyDescent="0.25">
      <c r="A49" s="69" t="s">
        <v>397</v>
      </c>
      <c r="B49" s="33" t="s">
        <v>217</v>
      </c>
      <c r="C49" s="68">
        <v>0.41029052539999999</v>
      </c>
      <c r="D49" s="9" t="str">
        <f>IF($B49="N/A","N/A",IF(C49&gt;15,"No",IF(C49&lt;-15,"No","Yes")))</f>
        <v>N/A</v>
      </c>
      <c r="E49" s="8">
        <v>0.83802692379999999</v>
      </c>
      <c r="F49" s="9" t="str">
        <f>IF($B49="N/A","N/A",IF(E49&gt;15,"No",IF(E49&lt;-15,"No","Yes")))</f>
        <v>N/A</v>
      </c>
      <c r="G49" s="8">
        <v>1.1760489299000001</v>
      </c>
      <c r="H49" s="9" t="str">
        <f>IF($B49="N/A","N/A",IF(G49&gt;15,"No",IF(G49&lt;-15,"No","Yes")))</f>
        <v>N/A</v>
      </c>
      <c r="I49" s="10">
        <v>104.3</v>
      </c>
      <c r="J49" s="10">
        <v>40.340000000000003</v>
      </c>
      <c r="K49" s="9" t="str">
        <f t="shared" si="8"/>
        <v>No</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1.3211479800999999</v>
      </c>
      <c r="D51" s="9" t="str">
        <f>IF($B51="N/A","N/A",IF(C51&gt;15,"No",IF(C51&lt;-15,"No","Yes")))</f>
        <v>N/A</v>
      </c>
      <c r="E51" s="8">
        <v>1.1951396828</v>
      </c>
      <c r="F51" s="9" t="str">
        <f>IF($B51="N/A","N/A",IF(E51&gt;15,"No",IF(E51&lt;-15,"No","Yes")))</f>
        <v>N/A</v>
      </c>
      <c r="G51" s="8">
        <v>1.1866613076999999</v>
      </c>
      <c r="H51" s="9" t="str">
        <f>IF($B51="N/A","N/A",IF(G51&gt;15,"No",IF(G51&lt;-15,"No","Yes")))</f>
        <v>N/A</v>
      </c>
      <c r="I51" s="10">
        <v>-9.5399999999999991</v>
      </c>
      <c r="J51" s="10">
        <v>-0.70899999999999996</v>
      </c>
      <c r="K51" s="9" t="str">
        <f t="shared" si="8"/>
        <v>Yes</v>
      </c>
    </row>
    <row r="52" spans="1:11" x14ac:dyDescent="0.25">
      <c r="A52" s="69" t="s">
        <v>400</v>
      </c>
      <c r="B52" s="33" t="s">
        <v>224</v>
      </c>
      <c r="C52" s="68">
        <v>9.7497555614000007</v>
      </c>
      <c r="D52" s="9" t="str">
        <f>IF($B52="N/A","N/A",IF(C52&gt;1,"Yes","No"))</f>
        <v>Yes</v>
      </c>
      <c r="E52" s="8">
        <v>8.8882134734000005</v>
      </c>
      <c r="F52" s="9" t="str">
        <f>IF($B52="N/A","N/A",IF(E52&gt;1,"Yes","No"))</f>
        <v>Yes</v>
      </c>
      <c r="G52" s="8">
        <v>9.2974352825000004</v>
      </c>
      <c r="H52" s="9" t="str">
        <f>IF($B52="N/A","N/A",IF(G52&gt;1,"Yes","No"))</f>
        <v>Yes</v>
      </c>
      <c r="I52" s="10">
        <v>-8.84</v>
      </c>
      <c r="J52" s="10">
        <v>4.6040000000000001</v>
      </c>
      <c r="K52" s="9" t="str">
        <f t="shared" si="8"/>
        <v>Yes</v>
      </c>
    </row>
    <row r="53" spans="1:11" x14ac:dyDescent="0.25">
      <c r="A53" s="69" t="s">
        <v>401</v>
      </c>
      <c r="B53" s="33" t="s">
        <v>263</v>
      </c>
      <c r="C53" s="68">
        <v>0.22794852039999999</v>
      </c>
      <c r="D53" s="9" t="str">
        <f>IF($B53="N/A","N/A",IF(C53&gt;0,"Yes","No"))</f>
        <v>Yes</v>
      </c>
      <c r="E53" s="8">
        <v>3.0090074090000001</v>
      </c>
      <c r="F53" s="9" t="str">
        <f>IF($B53="N/A","N/A",IF(E53&gt;0,"Yes","No"))</f>
        <v>Yes</v>
      </c>
      <c r="G53" s="8">
        <v>2.9431363589999999</v>
      </c>
      <c r="H53" s="9" t="str">
        <f>IF($B53="N/A","N/A",IF(G53&gt;0,"Yes","No"))</f>
        <v>Yes</v>
      </c>
      <c r="I53" s="10">
        <v>1220</v>
      </c>
      <c r="J53" s="10">
        <v>-2.19</v>
      </c>
      <c r="K53" s="9" t="str">
        <f t="shared" si="8"/>
        <v>Yes</v>
      </c>
    </row>
    <row r="54" spans="1:11" x14ac:dyDescent="0.25">
      <c r="A54" s="69" t="s">
        <v>402</v>
      </c>
      <c r="B54" s="33" t="s">
        <v>264</v>
      </c>
      <c r="C54" s="68">
        <v>0</v>
      </c>
      <c r="D54" s="9" t="str">
        <f>IF($B54="N/A","N/A",IF(C54&gt;=1,"No",IF(C54&lt;0,"No","Yes")))</f>
        <v>Yes</v>
      </c>
      <c r="E54" s="8">
        <v>0</v>
      </c>
      <c r="F54" s="9" t="str">
        <f>IF($B54="N/A","N/A",IF(E54&gt;=1,"No",IF(E54&lt;0,"No","Yes")))</f>
        <v>Yes</v>
      </c>
      <c r="G54" s="8">
        <v>0</v>
      </c>
      <c r="H54" s="9" t="str">
        <f>IF($B54="N/A","N/A",IF(G54&gt;=1,"No",IF(G54&lt;0,"No","Yes")))</f>
        <v>Yes</v>
      </c>
      <c r="I54" s="10" t="s">
        <v>1742</v>
      </c>
      <c r="J54" s="10" t="s">
        <v>1742</v>
      </c>
      <c r="K54" s="9" t="str">
        <f t="shared" si="8"/>
        <v>N/A</v>
      </c>
    </row>
    <row r="55" spans="1:11" x14ac:dyDescent="0.25">
      <c r="A55" s="69" t="s">
        <v>872</v>
      </c>
      <c r="B55" s="33" t="s">
        <v>217</v>
      </c>
      <c r="C55" s="71">
        <v>163.59893242999999</v>
      </c>
      <c r="D55" s="9" t="str">
        <f>IF($B55="N/A","N/A",IF(C55&gt;15,"No",IF(C55&lt;-15,"No","Yes")))</f>
        <v>N/A</v>
      </c>
      <c r="E55" s="35">
        <v>151.67025882999999</v>
      </c>
      <c r="F55" s="9" t="str">
        <f>IF($B55="N/A","N/A",IF(E55&gt;15,"No",IF(E55&lt;-15,"No","Yes")))</f>
        <v>N/A</v>
      </c>
      <c r="G55" s="35">
        <v>148.05374760000001</v>
      </c>
      <c r="H55" s="9" t="str">
        <f>IF($B55="N/A","N/A",IF(G55&gt;15,"No",IF(G55&lt;-15,"No","Yes")))</f>
        <v>N/A</v>
      </c>
      <c r="I55" s="10">
        <v>-7.29</v>
      </c>
      <c r="J55" s="10">
        <v>-2.38</v>
      </c>
      <c r="K55" s="9" t="str">
        <f t="shared" ref="K55:K74" si="9">IF(J55="Div by 0", "N/A", IF(J55="N/A","N/A", IF(J55&gt;30, "No", IF(J55&lt;-30, "No", "Yes"))))</f>
        <v>Yes</v>
      </c>
    </row>
    <row r="56" spans="1:11" x14ac:dyDescent="0.25">
      <c r="A56" s="69" t="s">
        <v>873</v>
      </c>
      <c r="B56" s="33" t="s">
        <v>265</v>
      </c>
      <c r="C56" s="71">
        <v>76.890354946000002</v>
      </c>
      <c r="D56" s="9" t="str">
        <f>IF($B56="N/A","N/A",IF(C56&gt;90,"No",IF(C56&lt;20,"No","Yes")))</f>
        <v>Yes</v>
      </c>
      <c r="E56" s="35">
        <v>76.549302662000002</v>
      </c>
      <c r="F56" s="9" t="str">
        <f>IF($B56="N/A","N/A",IF(E56&gt;90,"No",IF(E56&lt;20,"No","Yes")))</f>
        <v>Yes</v>
      </c>
      <c r="G56" s="35">
        <v>75.168512890000002</v>
      </c>
      <c r="H56" s="9" t="str">
        <f>IF($B56="N/A","N/A",IF(G56&gt;90,"No",IF(G56&lt;20,"No","Yes")))</f>
        <v>Yes</v>
      </c>
      <c r="I56" s="10">
        <v>-0.44400000000000001</v>
      </c>
      <c r="J56" s="10">
        <v>-1.8</v>
      </c>
      <c r="K56" s="9" t="str">
        <f t="shared" si="9"/>
        <v>Yes</v>
      </c>
    </row>
    <row r="57" spans="1:11" x14ac:dyDescent="0.25">
      <c r="A57" s="69" t="s">
        <v>874</v>
      </c>
      <c r="B57" s="33" t="s">
        <v>266</v>
      </c>
      <c r="C57" s="71">
        <v>47.703854708999998</v>
      </c>
      <c r="D57" s="9" t="str">
        <f>IF($B57="N/A","N/A",IF(C57&gt;60,"No",IF(C57&lt;10,"No","Yes")))</f>
        <v>Yes</v>
      </c>
      <c r="E57" s="35">
        <v>50.340118158000003</v>
      </c>
      <c r="F57" s="9" t="str">
        <f>IF($B57="N/A","N/A",IF(E57&gt;60,"No",IF(E57&lt;10,"No","Yes")))</f>
        <v>Yes</v>
      </c>
      <c r="G57" s="35">
        <v>46.798470600000002</v>
      </c>
      <c r="H57" s="9" t="str">
        <f>IF($B57="N/A","N/A",IF(G57&gt;60,"No",IF(G57&lt;10,"No","Yes")))</f>
        <v>Yes</v>
      </c>
      <c r="I57" s="10">
        <v>5.5259999999999998</v>
      </c>
      <c r="J57" s="10">
        <v>-7.04</v>
      </c>
      <c r="K57" s="9" t="str">
        <f t="shared" si="9"/>
        <v>Yes</v>
      </c>
    </row>
    <row r="58" spans="1:11" ht="25" x14ac:dyDescent="0.25">
      <c r="A58" s="69" t="s">
        <v>875</v>
      </c>
      <c r="B58" s="33" t="s">
        <v>267</v>
      </c>
      <c r="C58" s="71">
        <v>83.934976559999996</v>
      </c>
      <c r="D58" s="9" t="str">
        <f>IF($B58="N/A","N/A",IF(C58&gt;100,"No",IF(C58&lt;10,"No","Yes")))</f>
        <v>Yes</v>
      </c>
      <c r="E58" s="35">
        <v>89.112544810000003</v>
      </c>
      <c r="F58" s="9" t="str">
        <f>IF($B58="N/A","N/A",IF(E58&gt;100,"No",IF(E58&lt;10,"No","Yes")))</f>
        <v>Yes</v>
      </c>
      <c r="G58" s="35">
        <v>92.997595955999998</v>
      </c>
      <c r="H58" s="9" t="str">
        <f>IF($B58="N/A","N/A",IF(G58&gt;100,"No",IF(G58&lt;10,"No","Yes")))</f>
        <v>Yes</v>
      </c>
      <c r="I58" s="10">
        <v>6.1689999999999996</v>
      </c>
      <c r="J58" s="10">
        <v>4.3600000000000003</v>
      </c>
      <c r="K58" s="9" t="str">
        <f t="shared" si="9"/>
        <v>Yes</v>
      </c>
    </row>
    <row r="59" spans="1:11" x14ac:dyDescent="0.25">
      <c r="A59" s="69" t="s">
        <v>876</v>
      </c>
      <c r="B59" s="33" t="s">
        <v>268</v>
      </c>
      <c r="C59" s="71">
        <v>105.9599448</v>
      </c>
      <c r="D59" s="9" t="str">
        <f>IF($B59="N/A","N/A",IF(C59&gt;100,"No",IF(C59&lt;20,"No","Yes")))</f>
        <v>No</v>
      </c>
      <c r="E59" s="35">
        <v>104.31189367</v>
      </c>
      <c r="F59" s="9" t="str">
        <f>IF($B59="N/A","N/A",IF(E59&gt;100,"No",IF(E59&lt;20,"No","Yes")))</f>
        <v>No</v>
      </c>
      <c r="G59" s="35">
        <v>107.3292086</v>
      </c>
      <c r="H59" s="9" t="str">
        <f>IF($B59="N/A","N/A",IF(G59&gt;100,"No",IF(G59&lt;20,"No","Yes")))</f>
        <v>No</v>
      </c>
      <c r="I59" s="10">
        <v>-1.56</v>
      </c>
      <c r="J59" s="10">
        <v>2.8929999999999998</v>
      </c>
      <c r="K59" s="9" t="str">
        <f t="shared" si="9"/>
        <v>Yes</v>
      </c>
    </row>
    <row r="60" spans="1:11" x14ac:dyDescent="0.25">
      <c r="A60" s="69" t="s">
        <v>877</v>
      </c>
      <c r="B60" s="33" t="s">
        <v>268</v>
      </c>
      <c r="C60" s="71">
        <v>156.76407008000001</v>
      </c>
      <c r="D60" s="9" t="str">
        <f>IF($B60="N/A","N/A",IF(C60&gt;100,"No",IF(C60&lt;20,"No","Yes")))</f>
        <v>No</v>
      </c>
      <c r="E60" s="35">
        <v>149.51577431000001</v>
      </c>
      <c r="F60" s="9" t="str">
        <f>IF($B60="N/A","N/A",IF(E60&gt;100,"No",IF(E60&lt;20,"No","Yes")))</f>
        <v>No</v>
      </c>
      <c r="G60" s="35">
        <v>139.68312336</v>
      </c>
      <c r="H60" s="9" t="str">
        <f>IF($B60="N/A","N/A",IF(G60&gt;100,"No",IF(G60&lt;20,"No","Yes")))</f>
        <v>No</v>
      </c>
      <c r="I60" s="10">
        <v>-4.62</v>
      </c>
      <c r="J60" s="10">
        <v>-6.58</v>
      </c>
      <c r="K60" s="9" t="str">
        <f t="shared" si="9"/>
        <v>Yes</v>
      </c>
    </row>
    <row r="61" spans="1:11" x14ac:dyDescent="0.25">
      <c r="A61" s="69" t="s">
        <v>878</v>
      </c>
      <c r="B61" s="33" t="s">
        <v>217</v>
      </c>
      <c r="C61" s="71">
        <v>98.242529255999997</v>
      </c>
      <c r="D61" s="9" t="str">
        <f>IF($B61="N/A","N/A",IF(C61&gt;15,"No",IF(C61&lt;-15,"No","Yes")))</f>
        <v>N/A</v>
      </c>
      <c r="E61" s="35">
        <v>79.731936656000002</v>
      </c>
      <c r="F61" s="9" t="str">
        <f>IF($B61="N/A","N/A",IF(E61&gt;15,"No",IF(E61&lt;-15,"No","Yes")))</f>
        <v>N/A</v>
      </c>
      <c r="G61" s="35">
        <v>65.126025429999999</v>
      </c>
      <c r="H61" s="9" t="str">
        <f>IF($B61="N/A","N/A",IF(G61&gt;15,"No",IF(G61&lt;-15,"No","Yes")))</f>
        <v>N/A</v>
      </c>
      <c r="I61" s="10">
        <v>-18.8</v>
      </c>
      <c r="J61" s="10">
        <v>-18.3</v>
      </c>
      <c r="K61" s="9" t="str">
        <f t="shared" si="9"/>
        <v>Yes</v>
      </c>
    </row>
    <row r="62" spans="1:11" x14ac:dyDescent="0.25">
      <c r="A62" s="69" t="s">
        <v>879</v>
      </c>
      <c r="B62" s="33" t="s">
        <v>269</v>
      </c>
      <c r="C62" s="71">
        <v>40.029189801999998</v>
      </c>
      <c r="D62" s="9" t="str">
        <f>IF($B62="N/A","N/A",IF(C62&gt;60,"No",IF(C62&lt;10,"No","Yes")))</f>
        <v>Yes</v>
      </c>
      <c r="E62" s="35">
        <v>39.889050992999998</v>
      </c>
      <c r="F62" s="9" t="str">
        <f>IF($B62="N/A","N/A",IF(E62&gt;60,"No",IF(E62&lt;10,"No","Yes")))</f>
        <v>Yes</v>
      </c>
      <c r="G62" s="35">
        <v>37.481707888000003</v>
      </c>
      <c r="H62" s="9" t="str">
        <f>IF($B62="N/A","N/A",IF(G62&gt;60,"No",IF(G62&lt;10,"No","Yes")))</f>
        <v>Yes</v>
      </c>
      <c r="I62" s="10">
        <v>-0.35</v>
      </c>
      <c r="J62" s="10">
        <v>-6.04</v>
      </c>
      <c r="K62" s="9" t="str">
        <f t="shared" si="9"/>
        <v>Yes</v>
      </c>
    </row>
    <row r="63" spans="1:11" x14ac:dyDescent="0.25">
      <c r="A63" s="69" t="s">
        <v>880</v>
      </c>
      <c r="B63" s="33" t="s">
        <v>269</v>
      </c>
      <c r="C63" s="71">
        <v>36.195144157999998</v>
      </c>
      <c r="D63" s="9" t="str">
        <f>IF($B63="N/A","N/A",IF(C63&gt;60,"No",IF(C63&lt;10,"No","Yes")))</f>
        <v>Yes</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96.300999188999995</v>
      </c>
      <c r="D64" s="9" t="str">
        <f t="shared" ref="D64:D74" si="10">IF($B64="N/A","N/A",IF(C64&gt;15,"No",IF(C64&lt;-15,"No","Yes")))</f>
        <v>N/A</v>
      </c>
      <c r="E64" s="35">
        <v>102.54777505</v>
      </c>
      <c r="F64" s="9" t="str">
        <f>IF($B64="N/A","N/A",IF(E64&gt;15,"No",IF(E64&lt;-15,"No","Yes")))</f>
        <v>N/A</v>
      </c>
      <c r="G64" s="35">
        <v>101.40082545</v>
      </c>
      <c r="H64" s="9" t="str">
        <f>IF($B64="N/A","N/A",IF(G64&gt;15,"No",IF(G64&lt;-15,"No","Yes")))</f>
        <v>N/A</v>
      </c>
      <c r="I64" s="10">
        <v>6.4870000000000001</v>
      </c>
      <c r="J64" s="10">
        <v>-1.1200000000000001</v>
      </c>
      <c r="K64" s="9" t="str">
        <f t="shared" si="9"/>
        <v>Yes</v>
      </c>
    </row>
    <row r="65" spans="1:11" ht="15.75" customHeight="1" x14ac:dyDescent="0.25">
      <c r="A65" s="69" t="s">
        <v>882</v>
      </c>
      <c r="B65" s="33" t="s">
        <v>217</v>
      </c>
      <c r="C65" s="71">
        <v>143.91580364000001</v>
      </c>
      <c r="D65" s="9" t="str">
        <f t="shared" si="10"/>
        <v>N/A</v>
      </c>
      <c r="E65" s="35">
        <v>153.32141719000001</v>
      </c>
      <c r="F65" s="9" t="str">
        <f t="shared" ref="F65:F73" si="11">IF($B65="N/A","N/A",IF(E65&gt;15,"No",IF(E65&lt;-15,"No","Yes")))</f>
        <v>N/A</v>
      </c>
      <c r="G65" s="35">
        <v>150.78533422000001</v>
      </c>
      <c r="H65" s="9" t="str">
        <f t="shared" ref="H65:H86" si="12">IF($B65="N/A","N/A",IF(G65&gt;15,"No",IF(G65&lt;-15,"No","Yes")))</f>
        <v>N/A</v>
      </c>
      <c r="I65" s="10">
        <v>6.5350000000000001</v>
      </c>
      <c r="J65" s="10">
        <v>-1.65</v>
      </c>
      <c r="K65" s="9" t="str">
        <f t="shared" si="9"/>
        <v>Yes</v>
      </c>
    </row>
    <row r="66" spans="1:11" x14ac:dyDescent="0.25">
      <c r="A66" s="69" t="s">
        <v>883</v>
      </c>
      <c r="B66" s="33" t="s">
        <v>217</v>
      </c>
      <c r="C66" s="71">
        <v>129.15793550000001</v>
      </c>
      <c r="D66" s="9" t="str">
        <f t="shared" si="10"/>
        <v>N/A</v>
      </c>
      <c r="E66" s="35">
        <v>123.58124591000001</v>
      </c>
      <c r="F66" s="9" t="str">
        <f t="shared" si="11"/>
        <v>N/A</v>
      </c>
      <c r="G66" s="35">
        <v>118.685667</v>
      </c>
      <c r="H66" s="9" t="str">
        <f t="shared" si="12"/>
        <v>N/A</v>
      </c>
      <c r="I66" s="10">
        <v>-4.32</v>
      </c>
      <c r="J66" s="10">
        <v>-3.96</v>
      </c>
      <c r="K66" s="9" t="str">
        <f t="shared" si="9"/>
        <v>Yes</v>
      </c>
    </row>
    <row r="67" spans="1:11" x14ac:dyDescent="0.25">
      <c r="A67" s="69" t="s">
        <v>884</v>
      </c>
      <c r="B67" s="33" t="s">
        <v>217</v>
      </c>
      <c r="C67" s="71">
        <v>167.82192712</v>
      </c>
      <c r="D67" s="9" t="str">
        <f t="shared" si="10"/>
        <v>N/A</v>
      </c>
      <c r="E67" s="35">
        <v>140.54316119999999</v>
      </c>
      <c r="F67" s="9" t="str">
        <f t="shared" si="11"/>
        <v>N/A</v>
      </c>
      <c r="G67" s="35">
        <v>140.08427465</v>
      </c>
      <c r="H67" s="9" t="str">
        <f t="shared" si="12"/>
        <v>N/A</v>
      </c>
      <c r="I67" s="10">
        <v>-16.3</v>
      </c>
      <c r="J67" s="10">
        <v>-0.32700000000000001</v>
      </c>
      <c r="K67" s="9" t="str">
        <f t="shared" si="9"/>
        <v>Yes</v>
      </c>
    </row>
    <row r="68" spans="1:11" ht="25" x14ac:dyDescent="0.25">
      <c r="A68" s="69" t="s">
        <v>885</v>
      </c>
      <c r="B68" s="33" t="s">
        <v>217</v>
      </c>
      <c r="C68" s="71">
        <v>165.62566269000001</v>
      </c>
      <c r="D68" s="9" t="str">
        <f t="shared" si="10"/>
        <v>N/A</v>
      </c>
      <c r="E68" s="35">
        <v>162.03910216</v>
      </c>
      <c r="F68" s="9" t="str">
        <f t="shared" si="11"/>
        <v>N/A</v>
      </c>
      <c r="G68" s="35">
        <v>151.56905599000001</v>
      </c>
      <c r="H68" s="9" t="str">
        <f t="shared" si="12"/>
        <v>N/A</v>
      </c>
      <c r="I68" s="10">
        <v>-2.17</v>
      </c>
      <c r="J68" s="10">
        <v>-6.46</v>
      </c>
      <c r="K68" s="9" t="str">
        <f t="shared" si="9"/>
        <v>Yes</v>
      </c>
    </row>
    <row r="69" spans="1:11" x14ac:dyDescent="0.25">
      <c r="A69" s="69" t="s">
        <v>886</v>
      </c>
      <c r="B69" s="33" t="s">
        <v>217</v>
      </c>
      <c r="C69" s="71">
        <v>190.24818450999999</v>
      </c>
      <c r="D69" s="9" t="str">
        <f t="shared" si="10"/>
        <v>N/A</v>
      </c>
      <c r="E69" s="35">
        <v>81.633642882000004</v>
      </c>
      <c r="F69" s="9" t="str">
        <f t="shared" si="11"/>
        <v>N/A</v>
      </c>
      <c r="G69" s="35">
        <v>82.075439618000004</v>
      </c>
      <c r="H69" s="9" t="str">
        <f t="shared" si="12"/>
        <v>N/A</v>
      </c>
      <c r="I69" s="10">
        <v>-57.1</v>
      </c>
      <c r="J69" s="10">
        <v>0.54120000000000001</v>
      </c>
      <c r="K69" s="9" t="str">
        <f t="shared" si="9"/>
        <v>Yes</v>
      </c>
    </row>
    <row r="70" spans="1:11" ht="25" x14ac:dyDescent="0.25">
      <c r="A70" s="69" t="s">
        <v>887</v>
      </c>
      <c r="B70" s="33" t="s">
        <v>217</v>
      </c>
      <c r="C70" s="71">
        <v>49.973904595999997</v>
      </c>
      <c r="D70" s="9" t="str">
        <f t="shared" si="10"/>
        <v>N/A</v>
      </c>
      <c r="E70" s="35">
        <v>49.034673236000003</v>
      </c>
      <c r="F70" s="9" t="str">
        <f t="shared" si="11"/>
        <v>N/A</v>
      </c>
      <c r="G70" s="35">
        <v>47.931997336000002</v>
      </c>
      <c r="H70" s="9" t="str">
        <f t="shared" si="12"/>
        <v>N/A</v>
      </c>
      <c r="I70" s="10">
        <v>-1.88</v>
      </c>
      <c r="J70" s="10">
        <v>-2.25</v>
      </c>
      <c r="K70" s="9" t="str">
        <f t="shared" si="9"/>
        <v>Yes</v>
      </c>
    </row>
    <row r="71" spans="1:11" x14ac:dyDescent="0.25">
      <c r="A71" s="69" t="s">
        <v>888</v>
      </c>
      <c r="B71" s="33" t="s">
        <v>217</v>
      </c>
      <c r="C71" s="71">
        <v>2880.6498947999999</v>
      </c>
      <c r="D71" s="9" t="str">
        <f t="shared" si="10"/>
        <v>N/A</v>
      </c>
      <c r="E71" s="35">
        <v>2893.9419766999999</v>
      </c>
      <c r="F71" s="9" t="str">
        <f t="shared" si="11"/>
        <v>N/A</v>
      </c>
      <c r="G71" s="35">
        <v>2762.3108468999999</v>
      </c>
      <c r="H71" s="9" t="str">
        <f t="shared" si="12"/>
        <v>N/A</v>
      </c>
      <c r="I71" s="10">
        <v>0.46139999999999998</v>
      </c>
      <c r="J71" s="10">
        <v>-4.55</v>
      </c>
      <c r="K71" s="9" t="str">
        <f t="shared" si="9"/>
        <v>Yes</v>
      </c>
    </row>
    <row r="72" spans="1:11" ht="25" x14ac:dyDescent="0.25">
      <c r="A72" s="69" t="s">
        <v>889</v>
      </c>
      <c r="B72" s="33" t="s">
        <v>217</v>
      </c>
      <c r="C72" s="71">
        <v>2866.8951754999998</v>
      </c>
      <c r="D72" s="9" t="str">
        <f t="shared" si="10"/>
        <v>N/A</v>
      </c>
      <c r="E72" s="35">
        <v>2853.6151292</v>
      </c>
      <c r="F72" s="9" t="str">
        <f t="shared" si="11"/>
        <v>N/A</v>
      </c>
      <c r="G72" s="35">
        <v>2753.9974035999999</v>
      </c>
      <c r="H72" s="9" t="str">
        <f t="shared" si="12"/>
        <v>N/A</v>
      </c>
      <c r="I72" s="10">
        <v>-0.46300000000000002</v>
      </c>
      <c r="J72" s="10">
        <v>-3.49</v>
      </c>
      <c r="K72" s="9" t="str">
        <f t="shared" si="9"/>
        <v>Yes</v>
      </c>
    </row>
    <row r="73" spans="1:11" x14ac:dyDescent="0.25">
      <c r="A73" s="69" t="s">
        <v>890</v>
      </c>
      <c r="B73" s="33" t="s">
        <v>217</v>
      </c>
      <c r="C73" s="71">
        <v>103.75278347</v>
      </c>
      <c r="D73" s="9" t="str">
        <f t="shared" si="10"/>
        <v>N/A</v>
      </c>
      <c r="E73" s="35">
        <v>105.19819831</v>
      </c>
      <c r="F73" s="9" t="str">
        <f t="shared" si="11"/>
        <v>N/A</v>
      </c>
      <c r="G73" s="35">
        <v>102.62736851</v>
      </c>
      <c r="H73" s="9" t="str">
        <f t="shared" si="12"/>
        <v>N/A</v>
      </c>
      <c r="I73" s="10">
        <v>1.393</v>
      </c>
      <c r="J73" s="10">
        <v>-2.44</v>
      </c>
      <c r="K73" s="9" t="str">
        <f t="shared" si="9"/>
        <v>Yes</v>
      </c>
    </row>
    <row r="74" spans="1:11" x14ac:dyDescent="0.25">
      <c r="A74" s="69" t="s">
        <v>891</v>
      </c>
      <c r="B74" s="33" t="s">
        <v>217</v>
      </c>
      <c r="C74" s="71">
        <v>304.15284728</v>
      </c>
      <c r="D74" s="9" t="str">
        <f t="shared" si="10"/>
        <v>N/A</v>
      </c>
      <c r="E74" s="35">
        <v>246.33704551</v>
      </c>
      <c r="F74" s="9" t="str">
        <f>IF($B74="N/A","N/A",IF(E74&gt;15,"No",IF(E74&lt;-15,"No","Yes")))</f>
        <v>N/A</v>
      </c>
      <c r="G74" s="35">
        <v>247.01478903</v>
      </c>
      <c r="H74" s="9" t="str">
        <f t="shared" si="12"/>
        <v>N/A</v>
      </c>
      <c r="I74" s="10">
        <v>-19</v>
      </c>
      <c r="J74" s="10">
        <v>0.27510000000000001</v>
      </c>
      <c r="K74" s="9" t="str">
        <f t="shared" si="9"/>
        <v>Yes</v>
      </c>
    </row>
    <row r="75" spans="1:11" x14ac:dyDescent="0.25">
      <c r="A75" s="69" t="s">
        <v>892</v>
      </c>
      <c r="B75" s="33" t="s">
        <v>217</v>
      </c>
      <c r="C75" s="68">
        <v>1.1963124527</v>
      </c>
      <c r="D75" s="9" t="str">
        <f t="shared" ref="D75:D80" si="13">IF($B75="N/A","N/A",IF(C75&gt;15,"No",IF(C75&lt;-15,"No","Yes")))</f>
        <v>N/A</v>
      </c>
      <c r="E75" s="8">
        <v>1.2805989211</v>
      </c>
      <c r="F75" s="9" t="str">
        <f>IF($B75="N/A","N/A",IF(E75&gt;15,"No",IF(E75&lt;-15,"No","Yes")))</f>
        <v>N/A</v>
      </c>
      <c r="G75" s="8">
        <v>1.2655273005000001</v>
      </c>
      <c r="H75" s="9" t="str">
        <f t="shared" si="12"/>
        <v>N/A</v>
      </c>
      <c r="I75" s="10">
        <v>7.0460000000000003</v>
      </c>
      <c r="J75" s="10">
        <v>-1.18</v>
      </c>
      <c r="K75" s="9" t="str">
        <f t="shared" ref="K75:K80" si="14">IF(J75="Div by 0", "N/A", IF(J75="N/A","N/A", IF(J75&gt;30, "No", IF(J75&lt;-30, "No", "Yes"))))</f>
        <v>Yes</v>
      </c>
    </row>
    <row r="76" spans="1:11" x14ac:dyDescent="0.25">
      <c r="A76" s="69" t="s">
        <v>893</v>
      </c>
      <c r="B76" s="33" t="s">
        <v>217</v>
      </c>
      <c r="C76" s="68">
        <v>0.16999774549999999</v>
      </c>
      <c r="D76" s="9" t="str">
        <f t="shared" si="13"/>
        <v>N/A</v>
      </c>
      <c r="E76" s="8">
        <v>6.5219584999999997E-2</v>
      </c>
      <c r="F76" s="9" t="str">
        <f t="shared" ref="F76:F86" si="15">IF($B76="N/A","N/A",IF(E76&gt;15,"No",IF(E76&lt;-15,"No","Yes")))</f>
        <v>N/A</v>
      </c>
      <c r="G76" s="8">
        <v>4.9613734999999996E-6</v>
      </c>
      <c r="H76" s="9" t="str">
        <f t="shared" si="12"/>
        <v>N/A</v>
      </c>
      <c r="I76" s="10">
        <v>-61.6</v>
      </c>
      <c r="J76" s="10">
        <v>-100</v>
      </c>
      <c r="K76" s="9" t="str">
        <f t="shared" si="14"/>
        <v>No</v>
      </c>
    </row>
    <row r="77" spans="1:11" x14ac:dyDescent="0.25">
      <c r="A77" s="69" t="s">
        <v>894</v>
      </c>
      <c r="B77" s="33" t="s">
        <v>217</v>
      </c>
      <c r="C77" s="68">
        <v>0.41759141039999997</v>
      </c>
      <c r="D77" s="9" t="str">
        <f t="shared" si="13"/>
        <v>N/A</v>
      </c>
      <c r="E77" s="8">
        <v>0.17824581</v>
      </c>
      <c r="F77" s="9" t="str">
        <f t="shared" si="15"/>
        <v>N/A</v>
      </c>
      <c r="G77" s="8">
        <v>2.4102352300000001E-2</v>
      </c>
      <c r="H77" s="9" t="str">
        <f t="shared" si="12"/>
        <v>N/A</v>
      </c>
      <c r="I77" s="10">
        <v>-57.3</v>
      </c>
      <c r="J77" s="10">
        <v>-86.5</v>
      </c>
      <c r="K77" s="9" t="str">
        <f t="shared" si="14"/>
        <v>No</v>
      </c>
    </row>
    <row r="78" spans="1:11" x14ac:dyDescent="0.25">
      <c r="A78" s="69" t="s">
        <v>895</v>
      </c>
      <c r="B78" s="33" t="s">
        <v>217</v>
      </c>
      <c r="C78" s="68">
        <v>0.2259611906</v>
      </c>
      <c r="D78" s="9" t="str">
        <f t="shared" si="13"/>
        <v>N/A</v>
      </c>
      <c r="E78" s="8">
        <v>0.2241732417</v>
      </c>
      <c r="F78" s="9" t="str">
        <f t="shared" si="15"/>
        <v>N/A</v>
      </c>
      <c r="G78" s="8">
        <v>0.25668161810000001</v>
      </c>
      <c r="H78" s="9" t="str">
        <f t="shared" si="12"/>
        <v>N/A</v>
      </c>
      <c r="I78" s="10">
        <v>-0.79100000000000004</v>
      </c>
      <c r="J78" s="10">
        <v>14.5</v>
      </c>
      <c r="K78" s="9" t="str">
        <f t="shared" si="14"/>
        <v>Yes</v>
      </c>
    </row>
    <row r="79" spans="1:11" ht="25" x14ac:dyDescent="0.25">
      <c r="A79" s="69" t="s">
        <v>896</v>
      </c>
      <c r="B79" s="33" t="s">
        <v>217</v>
      </c>
      <c r="C79" s="68">
        <v>19.508781326000001</v>
      </c>
      <c r="D79" s="9" t="str">
        <f t="shared" si="13"/>
        <v>N/A</v>
      </c>
      <c r="E79" s="8">
        <v>19.235745428000001</v>
      </c>
      <c r="F79" s="9" t="str">
        <f t="shared" si="15"/>
        <v>N/A</v>
      </c>
      <c r="G79" s="8">
        <v>19.341959144</v>
      </c>
      <c r="H79" s="9" t="str">
        <f t="shared" si="12"/>
        <v>N/A</v>
      </c>
      <c r="I79" s="10">
        <v>-1.4</v>
      </c>
      <c r="J79" s="10">
        <v>0.55220000000000002</v>
      </c>
      <c r="K79" s="9" t="str">
        <f t="shared" si="14"/>
        <v>Yes</v>
      </c>
    </row>
    <row r="80" spans="1:11" ht="25" x14ac:dyDescent="0.25">
      <c r="A80" s="69" t="s">
        <v>897</v>
      </c>
      <c r="B80" s="33" t="s">
        <v>217</v>
      </c>
      <c r="C80" s="73" t="s">
        <v>217</v>
      </c>
      <c r="D80" s="9" t="str">
        <f t="shared" si="13"/>
        <v>N/A</v>
      </c>
      <c r="E80" s="73" t="s">
        <v>217</v>
      </c>
      <c r="F80" s="9" t="str">
        <f t="shared" si="15"/>
        <v>N/A</v>
      </c>
      <c r="G80" s="73">
        <v>19.341800379999999</v>
      </c>
      <c r="H80" s="9" t="str">
        <f t="shared" si="12"/>
        <v>N/A</v>
      </c>
      <c r="I80" s="10" t="s">
        <v>217</v>
      </c>
      <c r="J80" s="74" t="s">
        <v>217</v>
      </c>
      <c r="K80" s="9" t="str">
        <f t="shared" si="14"/>
        <v>N/A</v>
      </c>
    </row>
    <row r="81" spans="1:11" x14ac:dyDescent="0.25">
      <c r="A81" s="69" t="s">
        <v>898</v>
      </c>
      <c r="B81" s="33" t="s">
        <v>217</v>
      </c>
      <c r="C81" s="75">
        <v>54.680500070000001</v>
      </c>
      <c r="D81" s="9" t="str">
        <f t="shared" ref="D81:D86" si="16">IF($B81="N/A","N/A",IF(C81&gt;15,"No",IF(C81&lt;-15,"No","Yes")))</f>
        <v>N/A</v>
      </c>
      <c r="E81" s="76">
        <v>55.223540776</v>
      </c>
      <c r="F81" s="9" t="str">
        <f t="shared" si="15"/>
        <v>N/A</v>
      </c>
      <c r="G81" s="76">
        <v>59.393659145000001</v>
      </c>
      <c r="H81" s="9" t="str">
        <f>IF($B81="N/A","N/A",IF(G81&gt;15,"No",IF(G81&lt;-15,"No","Yes")))</f>
        <v>N/A</v>
      </c>
      <c r="I81" s="10">
        <v>0.99309999999999998</v>
      </c>
      <c r="J81" s="10">
        <v>7.5510000000000002</v>
      </c>
      <c r="K81" s="9" t="str">
        <f t="shared" ref="K81:K86" si="17">IF(J81="Div by 0", "N/A", IF(J81="N/A","N/A", IF(J81&gt;30, "No", IF(J81&lt;-30, "No", "Yes"))))</f>
        <v>Yes</v>
      </c>
    </row>
    <row r="82" spans="1:11" x14ac:dyDescent="0.25">
      <c r="A82" s="69" t="s">
        <v>899</v>
      </c>
      <c r="B82" s="33" t="s">
        <v>217</v>
      </c>
      <c r="C82" s="75">
        <v>125.92332415</v>
      </c>
      <c r="D82" s="9" t="str">
        <f t="shared" si="16"/>
        <v>N/A</v>
      </c>
      <c r="E82" s="76">
        <v>128.82841001</v>
      </c>
      <c r="F82" s="9" t="str">
        <f t="shared" si="15"/>
        <v>N/A</v>
      </c>
      <c r="G82" s="76">
        <v>226</v>
      </c>
      <c r="H82" s="9" t="str">
        <f t="shared" si="12"/>
        <v>N/A</v>
      </c>
      <c r="I82" s="10">
        <v>2.3069999999999999</v>
      </c>
      <c r="J82" s="10">
        <v>75.430000000000007</v>
      </c>
      <c r="K82" s="9" t="str">
        <f t="shared" si="17"/>
        <v>No</v>
      </c>
    </row>
    <row r="83" spans="1:11" x14ac:dyDescent="0.25">
      <c r="A83" s="69" t="s">
        <v>900</v>
      </c>
      <c r="B83" s="33" t="s">
        <v>217</v>
      </c>
      <c r="C83" s="75">
        <v>201.98792270999999</v>
      </c>
      <c r="D83" s="9" t="str">
        <f t="shared" si="16"/>
        <v>N/A</v>
      </c>
      <c r="E83" s="76">
        <v>211.88013111999999</v>
      </c>
      <c r="F83" s="9" t="str">
        <f t="shared" si="15"/>
        <v>N/A</v>
      </c>
      <c r="G83" s="76">
        <v>217.03149443999999</v>
      </c>
      <c r="H83" s="9" t="str">
        <f t="shared" si="12"/>
        <v>N/A</v>
      </c>
      <c r="I83" s="10">
        <v>4.8970000000000002</v>
      </c>
      <c r="J83" s="10">
        <v>2.431</v>
      </c>
      <c r="K83" s="9" t="str">
        <f t="shared" si="17"/>
        <v>Yes</v>
      </c>
    </row>
    <row r="84" spans="1:11" x14ac:dyDescent="0.25">
      <c r="A84" s="69" t="s">
        <v>901</v>
      </c>
      <c r="B84" s="33" t="s">
        <v>217</v>
      </c>
      <c r="C84" s="75">
        <v>208.608981</v>
      </c>
      <c r="D84" s="9" t="str">
        <f t="shared" si="16"/>
        <v>N/A</v>
      </c>
      <c r="E84" s="76">
        <v>244.52811890999999</v>
      </c>
      <c r="F84" s="9" t="str">
        <f t="shared" si="15"/>
        <v>N/A</v>
      </c>
      <c r="G84" s="76">
        <v>262.14243467</v>
      </c>
      <c r="H84" s="9" t="str">
        <f t="shared" si="12"/>
        <v>N/A</v>
      </c>
      <c r="I84" s="10">
        <v>17.22</v>
      </c>
      <c r="J84" s="10">
        <v>7.2030000000000003</v>
      </c>
      <c r="K84" s="9" t="str">
        <f t="shared" si="17"/>
        <v>Yes</v>
      </c>
    </row>
    <row r="85" spans="1:11" x14ac:dyDescent="0.25">
      <c r="A85" s="69" t="s">
        <v>902</v>
      </c>
      <c r="B85" s="33" t="s">
        <v>217</v>
      </c>
      <c r="C85" s="75">
        <v>447.71496771</v>
      </c>
      <c r="D85" s="9" t="str">
        <f t="shared" si="16"/>
        <v>N/A</v>
      </c>
      <c r="E85" s="76">
        <v>416.26871037000001</v>
      </c>
      <c r="F85" s="9" t="str">
        <f t="shared" si="15"/>
        <v>N/A</v>
      </c>
      <c r="G85" s="76">
        <v>409.28337140999997</v>
      </c>
      <c r="H85" s="9" t="str">
        <f t="shared" si="12"/>
        <v>N/A</v>
      </c>
      <c r="I85" s="10">
        <v>-7.02</v>
      </c>
      <c r="J85" s="10">
        <v>-1.68</v>
      </c>
      <c r="K85" s="9" t="str">
        <f t="shared" si="17"/>
        <v>Yes</v>
      </c>
    </row>
    <row r="86" spans="1:11" ht="25" x14ac:dyDescent="0.25">
      <c r="A86" s="69" t="s">
        <v>903</v>
      </c>
      <c r="B86" s="33" t="s">
        <v>217</v>
      </c>
      <c r="C86" s="77" t="s">
        <v>217</v>
      </c>
      <c r="D86" s="9" t="str">
        <f t="shared" si="16"/>
        <v>N/A</v>
      </c>
      <c r="E86" s="77" t="s">
        <v>217</v>
      </c>
      <c r="F86" s="9" t="str">
        <f t="shared" si="15"/>
        <v>N/A</v>
      </c>
      <c r="G86" s="77">
        <v>409.28085249999998</v>
      </c>
      <c r="H86" s="9" t="str">
        <f t="shared" si="12"/>
        <v>N/A</v>
      </c>
      <c r="I86" s="10" t="s">
        <v>217</v>
      </c>
      <c r="J86" s="10" t="s">
        <v>217</v>
      </c>
      <c r="K86" s="9" t="str">
        <f t="shared" si="17"/>
        <v>N/A</v>
      </c>
    </row>
    <row r="87" spans="1:11" x14ac:dyDescent="0.25">
      <c r="A87" s="69" t="s">
        <v>32</v>
      </c>
      <c r="B87" s="33" t="s">
        <v>270</v>
      </c>
      <c r="C87" s="68">
        <v>99.444592377000006</v>
      </c>
      <c r="D87" s="9" t="str">
        <f>IF($B87="N/A","N/A",IF(C87&gt;60,"Yes","No"))</f>
        <v>Yes</v>
      </c>
      <c r="E87" s="8">
        <v>99.455171695000004</v>
      </c>
      <c r="F87" s="9" t="str">
        <f>IF($B87="N/A","N/A",IF(E87&gt;60,"Yes","No"))</f>
        <v>Yes</v>
      </c>
      <c r="G87" s="8">
        <v>99.446350410999997</v>
      </c>
      <c r="H87" s="9" t="str">
        <f>IF($B87="N/A","N/A",IF(G87&gt;60,"Yes","No"))</f>
        <v>Yes</v>
      </c>
      <c r="I87" s="10">
        <v>1.06E-2</v>
      </c>
      <c r="J87" s="10">
        <v>-8.9999999999999993E-3</v>
      </c>
      <c r="K87" s="9" t="str">
        <f t="shared" ref="K87:K105" si="18">IF(J87="Div by 0", "N/A", IF(J87="N/A","N/A", IF(J87&gt;30, "No", IF(J87&lt;-30, "No", "Yes"))))</f>
        <v>Yes</v>
      </c>
    </row>
    <row r="88" spans="1:11" x14ac:dyDescent="0.25">
      <c r="A88" s="69" t="s">
        <v>39</v>
      </c>
      <c r="B88" s="33" t="s">
        <v>271</v>
      </c>
      <c r="C88" s="68">
        <v>99.993731896</v>
      </c>
      <c r="D88" s="9" t="str">
        <f>IF($B88="N/A","N/A",IF(C88&gt;100,"No",IF(C88&lt;85,"No","Yes")))</f>
        <v>Yes</v>
      </c>
      <c r="E88" s="8">
        <v>99.994870516000006</v>
      </c>
      <c r="F88" s="9" t="str">
        <f>IF($B88="N/A","N/A",IF(E88&gt;100,"No",IF(E88&lt;85,"No","Yes")))</f>
        <v>Yes</v>
      </c>
      <c r="G88" s="8">
        <v>99.995959116999998</v>
      </c>
      <c r="H88" s="9" t="str">
        <f>IF($B88="N/A","N/A",IF(G88&gt;100,"No",IF(G88&lt;85,"No","Yes")))</f>
        <v>Yes</v>
      </c>
      <c r="I88" s="10">
        <v>1.1000000000000001E-3</v>
      </c>
      <c r="J88" s="10">
        <v>1.1000000000000001E-3</v>
      </c>
      <c r="K88" s="9" t="str">
        <f t="shared" si="18"/>
        <v>Yes</v>
      </c>
    </row>
    <row r="89" spans="1:11" x14ac:dyDescent="0.25">
      <c r="A89" s="69" t="s">
        <v>904</v>
      </c>
      <c r="B89" s="33" t="s">
        <v>217</v>
      </c>
      <c r="C89" s="68">
        <v>25.219137415999999</v>
      </c>
      <c r="D89" s="9" t="str">
        <f>IF($B89="N/A","N/A",IF(C89&gt;15,"No",IF(C89&lt;-15,"No","Yes")))</f>
        <v>N/A</v>
      </c>
      <c r="E89" s="8">
        <v>24.163164558999998</v>
      </c>
      <c r="F89" s="9" t="str">
        <f>IF($B89="N/A","N/A",IF(E89&gt;15,"No",IF(E89&lt;-15,"No","Yes")))</f>
        <v>N/A</v>
      </c>
      <c r="G89" s="8">
        <v>24.217265345000001</v>
      </c>
      <c r="H89" s="9" t="str">
        <f>IF($B89="N/A","N/A",IF(G89&gt;15,"No",IF(G89&lt;-15,"No","Yes")))</f>
        <v>N/A</v>
      </c>
      <c r="I89" s="10">
        <v>-4.1900000000000004</v>
      </c>
      <c r="J89" s="10">
        <v>0.22389999999999999</v>
      </c>
      <c r="K89" s="9" t="str">
        <f t="shared" si="18"/>
        <v>Yes</v>
      </c>
    </row>
    <row r="90" spans="1:11" x14ac:dyDescent="0.25">
      <c r="A90" s="69" t="s">
        <v>845</v>
      </c>
      <c r="B90" s="33" t="s">
        <v>272</v>
      </c>
      <c r="C90" s="68">
        <v>8.1573764766999997</v>
      </c>
      <c r="D90" s="9" t="str">
        <f>IF($B90="N/A","N/A",IF(C90&gt;25,"No",IF(C90&lt;5,"No","Yes")))</f>
        <v>Yes</v>
      </c>
      <c r="E90" s="8">
        <v>8.1549517309000006</v>
      </c>
      <c r="F90" s="9" t="str">
        <f>IF($B90="N/A","N/A",IF(E90&gt;25,"No",IF(E90&lt;5,"No","Yes")))</f>
        <v>Yes</v>
      </c>
      <c r="G90" s="8">
        <v>8.2638012939000003</v>
      </c>
      <c r="H90" s="9" t="str">
        <f>IF($B90="N/A","N/A",IF(G90&gt;25,"No",IF(G90&lt;5,"No","Yes")))</f>
        <v>Yes</v>
      </c>
      <c r="I90" s="10">
        <v>-0.03</v>
      </c>
      <c r="J90" s="10">
        <v>1.335</v>
      </c>
      <c r="K90" s="9" t="str">
        <f t="shared" si="18"/>
        <v>Yes</v>
      </c>
    </row>
    <row r="91" spans="1:11" x14ac:dyDescent="0.25">
      <c r="A91" s="69" t="s">
        <v>846</v>
      </c>
      <c r="B91" s="33" t="s">
        <v>273</v>
      </c>
      <c r="C91" s="68">
        <v>32.557170016999997</v>
      </c>
      <c r="D91" s="9" t="str">
        <f>IF($B91="N/A","N/A",IF(C91&gt;70,"No",IF(C91&lt;40,"No","Yes")))</f>
        <v>No</v>
      </c>
      <c r="E91" s="8">
        <v>32.876308268999999</v>
      </c>
      <c r="F91" s="9" t="str">
        <f>IF($B91="N/A","N/A",IF(E91&gt;70,"No",IF(E91&lt;40,"No","Yes")))</f>
        <v>No</v>
      </c>
      <c r="G91" s="8">
        <v>32.307284975000002</v>
      </c>
      <c r="H91" s="9" t="str">
        <f>IF($B91="N/A","N/A",IF(G91&gt;70,"No",IF(G91&lt;40,"No","Yes")))</f>
        <v>No</v>
      </c>
      <c r="I91" s="10">
        <v>0.98019999999999996</v>
      </c>
      <c r="J91" s="10">
        <v>-1.73</v>
      </c>
      <c r="K91" s="9" t="str">
        <f t="shared" si="18"/>
        <v>Yes</v>
      </c>
    </row>
    <row r="92" spans="1:11" x14ac:dyDescent="0.25">
      <c r="A92" s="69" t="s">
        <v>847</v>
      </c>
      <c r="B92" s="33" t="s">
        <v>274</v>
      </c>
      <c r="C92" s="68">
        <v>59.285453507</v>
      </c>
      <c r="D92" s="9" t="str">
        <f>IF($B92="N/A","N/A",IF(C92&gt;55,"No",IF(C92&lt;20,"No","Yes")))</f>
        <v>No</v>
      </c>
      <c r="E92" s="8">
        <v>58.968739999999997</v>
      </c>
      <c r="F92" s="9" t="str">
        <f>IF($B92="N/A","N/A",IF(E92&gt;55,"No",IF(E92&lt;20,"No","Yes")))</f>
        <v>No</v>
      </c>
      <c r="G92" s="8">
        <v>59.428913731000002</v>
      </c>
      <c r="H92" s="9" t="str">
        <f>IF($B92="N/A","N/A",IF(G92&gt;55,"No",IF(G92&lt;20,"No","Yes")))</f>
        <v>No</v>
      </c>
      <c r="I92" s="10">
        <v>-0.53400000000000003</v>
      </c>
      <c r="J92" s="10">
        <v>0.78039999999999998</v>
      </c>
      <c r="K92" s="9" t="str">
        <f t="shared" si="18"/>
        <v>Yes</v>
      </c>
    </row>
    <row r="93" spans="1:11" x14ac:dyDescent="0.25">
      <c r="A93" s="69" t="s">
        <v>167</v>
      </c>
      <c r="B93" s="33" t="s">
        <v>250</v>
      </c>
      <c r="C93" s="68">
        <v>98.868464889999998</v>
      </c>
      <c r="D93" s="9" t="str">
        <f>IF($B93="N/A","N/A",IF(C93&gt;95,"Yes","No"))</f>
        <v>Yes</v>
      </c>
      <c r="E93" s="8">
        <v>99.132279478000001</v>
      </c>
      <c r="F93" s="9" t="str">
        <f>IF($B93="N/A","N/A",IF(E93&gt;95,"Yes","No"))</f>
        <v>Yes</v>
      </c>
      <c r="G93" s="8">
        <v>98.915731518000001</v>
      </c>
      <c r="H93" s="9" t="str">
        <f>IF($B93="N/A","N/A",IF(G93&gt;95,"Yes","No"))</f>
        <v>Yes</v>
      </c>
      <c r="I93" s="10">
        <v>0.26679999999999998</v>
      </c>
      <c r="J93" s="10">
        <v>-0.218</v>
      </c>
      <c r="K93" s="9" t="str">
        <f t="shared" si="18"/>
        <v>Yes</v>
      </c>
    </row>
    <row r="94" spans="1:11" x14ac:dyDescent="0.25">
      <c r="A94" s="69" t="s">
        <v>41</v>
      </c>
      <c r="B94" s="33" t="s">
        <v>217</v>
      </c>
      <c r="C94" s="68">
        <v>99.994312479000001</v>
      </c>
      <c r="D94" s="9" t="str">
        <f>IF($B94="N/A","N/A",IF(C94&gt;15,"No",IF(C94&lt;-15,"No","Yes")))</f>
        <v>N/A</v>
      </c>
      <c r="E94" s="8">
        <v>99.995390279999995</v>
      </c>
      <c r="F94" s="9" t="str">
        <f>IF($B94="N/A","N/A",IF(E94&gt;15,"No",IF(E94&lt;-15,"No","Yes")))</f>
        <v>N/A</v>
      </c>
      <c r="G94" s="8">
        <v>99.999320771000001</v>
      </c>
      <c r="H94" s="9" t="str">
        <f>IF($B94="N/A","N/A",IF(G94&gt;15,"No",IF(G94&lt;-15,"No","Yes")))</f>
        <v>N/A</v>
      </c>
      <c r="I94" s="10">
        <v>1.1000000000000001E-3</v>
      </c>
      <c r="J94" s="10">
        <v>3.8999999999999998E-3</v>
      </c>
      <c r="K94" s="9" t="str">
        <f t="shared" si="18"/>
        <v>Yes</v>
      </c>
    </row>
    <row r="95" spans="1:11" x14ac:dyDescent="0.25">
      <c r="A95" s="69" t="s">
        <v>42</v>
      </c>
      <c r="B95" s="33" t="s">
        <v>217</v>
      </c>
      <c r="C95" s="68">
        <v>92.637226455999993</v>
      </c>
      <c r="D95" s="9" t="str">
        <f>IF($B95="N/A","N/A",IF(C95&gt;15,"No",IF(C95&lt;-15,"No","Yes")))</f>
        <v>N/A</v>
      </c>
      <c r="E95" s="8">
        <v>97.235181100999995</v>
      </c>
      <c r="F95" s="9" t="str">
        <f>IF($B95="N/A","N/A",IF(E95&gt;15,"No",IF(E95&lt;-15,"No","Yes")))</f>
        <v>N/A</v>
      </c>
      <c r="G95" s="8">
        <v>97.751721286999995</v>
      </c>
      <c r="H95" s="9" t="str">
        <f>IF($B95="N/A","N/A",IF(G95&gt;15,"No",IF(G95&lt;-15,"No","Yes")))</f>
        <v>N/A</v>
      </c>
      <c r="I95" s="10">
        <v>4.9630000000000001</v>
      </c>
      <c r="J95" s="10">
        <v>0.53120000000000001</v>
      </c>
      <c r="K95" s="9" t="str">
        <f t="shared" si="18"/>
        <v>Yes</v>
      </c>
    </row>
    <row r="96" spans="1:11" x14ac:dyDescent="0.25">
      <c r="A96" s="69" t="s">
        <v>905</v>
      </c>
      <c r="B96" s="33" t="s">
        <v>217</v>
      </c>
      <c r="C96" s="68">
        <v>99.999261376999996</v>
      </c>
      <c r="D96" s="9" t="str">
        <f>IF($B96="N/A","N/A",IF(C96&gt;15,"No",IF(C96&lt;-15,"No","Yes")))</f>
        <v>N/A</v>
      </c>
      <c r="E96" s="8">
        <v>99.999890539000006</v>
      </c>
      <c r="F96" s="9" t="str">
        <f>IF($B96="N/A","N/A",IF(E96&gt;15,"No",IF(E96&lt;-15,"No","Yes")))</f>
        <v>N/A</v>
      </c>
      <c r="G96" s="8">
        <v>99.999179173000002</v>
      </c>
      <c r="H96" s="9" t="str">
        <f>IF($B96="N/A","N/A",IF(G96&gt;15,"No",IF(G96&lt;-15,"No","Yes")))</f>
        <v>N/A</v>
      </c>
      <c r="I96" s="10">
        <v>5.9999999999999995E-4</v>
      </c>
      <c r="J96" s="10">
        <v>-1E-3</v>
      </c>
      <c r="K96" s="9" t="str">
        <f t="shared" si="18"/>
        <v>Yes</v>
      </c>
    </row>
    <row r="97" spans="1:11" x14ac:dyDescent="0.25">
      <c r="A97" s="69" t="s">
        <v>906</v>
      </c>
      <c r="B97" s="33" t="s">
        <v>217</v>
      </c>
      <c r="C97" s="68">
        <v>99.865392020000002</v>
      </c>
      <c r="D97" s="9" t="str">
        <f>IF($B97="N/A","N/A",IF(C97&gt;15,"No",IF(C97&lt;-15,"No","Yes")))</f>
        <v>N/A</v>
      </c>
      <c r="E97" s="8">
        <v>99.892667011</v>
      </c>
      <c r="F97" s="9" t="str">
        <f>IF($B97="N/A","N/A",IF(E97&gt;15,"No",IF(E97&lt;-15,"No","Yes")))</f>
        <v>N/A</v>
      </c>
      <c r="G97" s="8">
        <v>99.166846233000001</v>
      </c>
      <c r="H97" s="9" t="str">
        <f>IF($B97="N/A","N/A",IF(G97&gt;15,"No",IF(G97&lt;-15,"No","Yes")))</f>
        <v>N/A</v>
      </c>
      <c r="I97" s="10">
        <v>2.7300000000000001E-2</v>
      </c>
      <c r="J97" s="10">
        <v>-0.72699999999999998</v>
      </c>
      <c r="K97" s="9" t="str">
        <f t="shared" si="18"/>
        <v>Yes</v>
      </c>
    </row>
    <row r="98" spans="1:11" x14ac:dyDescent="0.25">
      <c r="A98" s="69" t="s">
        <v>43</v>
      </c>
      <c r="B98" s="33" t="s">
        <v>227</v>
      </c>
      <c r="C98" s="68">
        <v>98.941917568999997</v>
      </c>
      <c r="D98" s="9" t="str">
        <f>IF($B98="N/A","N/A",IF(C98&gt;100,"No",IF(C98&lt;98,"No","Yes")))</f>
        <v>Yes</v>
      </c>
      <c r="E98" s="8">
        <v>99.164394630000004</v>
      </c>
      <c r="F98" s="9" t="str">
        <f>IF($B98="N/A","N/A",IF(E98&gt;100,"No",IF(E98&lt;98,"No","Yes")))</f>
        <v>Yes</v>
      </c>
      <c r="G98" s="8">
        <v>99.304663871000002</v>
      </c>
      <c r="H98" s="9" t="str">
        <f>IF($B98="N/A","N/A",IF(G98&gt;100,"No",IF(G98&lt;98,"No","Yes")))</f>
        <v>Yes</v>
      </c>
      <c r="I98" s="10">
        <v>0.22489999999999999</v>
      </c>
      <c r="J98" s="10">
        <v>0.14149999999999999</v>
      </c>
      <c r="K98" s="9" t="str">
        <f t="shared" si="18"/>
        <v>Yes</v>
      </c>
    </row>
    <row r="99" spans="1:11" x14ac:dyDescent="0.25">
      <c r="A99" s="69" t="s">
        <v>44</v>
      </c>
      <c r="B99" s="33" t="s">
        <v>217</v>
      </c>
      <c r="C99" s="68">
        <v>27.899359277999999</v>
      </c>
      <c r="D99" s="9" t="str">
        <f>IF($B99="N/A","N/A",IF(C99&gt;15,"No",IF(C99&lt;-15,"No","Yes")))</f>
        <v>N/A</v>
      </c>
      <c r="E99" s="8">
        <v>26.555446624999998</v>
      </c>
      <c r="F99" s="9" t="str">
        <f>IF($B99="N/A","N/A",IF(E99&gt;15,"No",IF(E99&lt;-15,"No","Yes")))</f>
        <v>N/A</v>
      </c>
      <c r="G99" s="8">
        <v>26.293113761000001</v>
      </c>
      <c r="H99" s="9" t="str">
        <f>IF($B99="N/A","N/A",IF(G99&gt;15,"No",IF(G99&lt;-15,"No","Yes")))</f>
        <v>N/A</v>
      </c>
      <c r="I99" s="10">
        <v>-4.82</v>
      </c>
      <c r="J99" s="10">
        <v>-0.98799999999999999</v>
      </c>
      <c r="K99" s="9" t="str">
        <f t="shared" si="18"/>
        <v>Yes</v>
      </c>
    </row>
    <row r="100" spans="1:11" x14ac:dyDescent="0.25">
      <c r="A100" s="69" t="s">
        <v>45</v>
      </c>
      <c r="B100" s="33" t="s">
        <v>217</v>
      </c>
      <c r="C100" s="68">
        <v>72.100640721999994</v>
      </c>
      <c r="D100" s="9" t="str">
        <f>IF($B100="N/A","N/A",IF(C100&gt;15,"No",IF(C100&lt;-15,"No","Yes")))</f>
        <v>N/A</v>
      </c>
      <c r="E100" s="8">
        <v>73.444553374999998</v>
      </c>
      <c r="F100" s="9" t="str">
        <f>IF($B100="N/A","N/A",IF(E100&gt;15,"No",IF(E100&lt;-15,"No","Yes")))</f>
        <v>N/A</v>
      </c>
      <c r="G100" s="8">
        <v>73.706886238999999</v>
      </c>
      <c r="H100" s="9" t="str">
        <f>IF($B100="N/A","N/A",IF(G100&gt;15,"No",IF(G100&lt;-15,"No","Yes")))</f>
        <v>N/A</v>
      </c>
      <c r="I100" s="10">
        <v>1.8640000000000001</v>
      </c>
      <c r="J100" s="10">
        <v>0.35720000000000002</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100</v>
      </c>
      <c r="H101" s="9" t="str">
        <f>IF($B101="N/A","N/A",IF(G101&gt;15,"No",IF(G101&lt;-15,"No","Yes")))</f>
        <v>N/A</v>
      </c>
      <c r="I101" s="10" t="s">
        <v>217</v>
      </c>
      <c r="J101" s="10" t="s">
        <v>217</v>
      </c>
      <c r="K101" s="9" t="str">
        <f t="shared" si="18"/>
        <v>N/A</v>
      </c>
    </row>
    <row r="102" spans="1:11" x14ac:dyDescent="0.25">
      <c r="A102" s="69" t="s">
        <v>46</v>
      </c>
      <c r="B102" s="33" t="s">
        <v>217</v>
      </c>
      <c r="C102" s="68">
        <v>0</v>
      </c>
      <c r="D102" s="9" t="str">
        <f>IF($B102="N/A","N/A",IF(C102&gt;15,"No",IF(C102&lt;-15,"No","Yes")))</f>
        <v>N/A</v>
      </c>
      <c r="E102" s="8">
        <v>0</v>
      </c>
      <c r="F102" s="9" t="str">
        <f>IF($B102="N/A","N/A",IF(E102&gt;15,"No",IF(E102&lt;-15,"No","Yes")))</f>
        <v>N/A</v>
      </c>
      <c r="G102" s="8">
        <v>0</v>
      </c>
      <c r="H102" s="9" t="str">
        <f>IF($B102="N/A","N/A",IF(G102&gt;15,"No",IF(G102&lt;-15,"No","Yes")))</f>
        <v>N/A</v>
      </c>
      <c r="I102" s="10" t="s">
        <v>1742</v>
      </c>
      <c r="J102" s="10" t="s">
        <v>1742</v>
      </c>
      <c r="K102" s="9" t="str">
        <f t="shared" si="18"/>
        <v>N/A</v>
      </c>
    </row>
    <row r="103" spans="1:11" x14ac:dyDescent="0.25">
      <c r="A103" s="69" t="s">
        <v>47</v>
      </c>
      <c r="B103" s="33" t="s">
        <v>217</v>
      </c>
      <c r="C103" s="68">
        <v>0</v>
      </c>
      <c r="D103" s="9" t="str">
        <f>IF($B103="N/A","N/A",IF(C103&gt;15,"No",IF(C103&lt;-15,"No","Yes")))</f>
        <v>N/A</v>
      </c>
      <c r="E103" s="8">
        <v>0</v>
      </c>
      <c r="F103" s="9" t="str">
        <f>IF($B103="N/A","N/A",IF(E103&gt;15,"No",IF(E103&lt;-15,"No","Yes")))</f>
        <v>N/A</v>
      </c>
      <c r="G103" s="8">
        <v>0</v>
      </c>
      <c r="H103" s="9" t="str">
        <f>IF($B103="N/A","N/A",IF(G103&gt;15,"No",IF(G103&lt;-15,"No","Yes")))</f>
        <v>N/A</v>
      </c>
      <c r="I103" s="10" t="s">
        <v>1742</v>
      </c>
      <c r="J103" s="10" t="s">
        <v>1742</v>
      </c>
      <c r="K103" s="9" t="str">
        <f t="shared" si="18"/>
        <v>N/A</v>
      </c>
    </row>
    <row r="104" spans="1:11" x14ac:dyDescent="0.25">
      <c r="A104" s="69" t="s">
        <v>33</v>
      </c>
      <c r="B104" s="33" t="s">
        <v>227</v>
      </c>
      <c r="C104" s="6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69" t="s">
        <v>48</v>
      </c>
      <c r="B105" s="49" t="s">
        <v>227</v>
      </c>
      <c r="C105" s="6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69" t="s">
        <v>49</v>
      </c>
      <c r="B106" s="49" t="s">
        <v>217</v>
      </c>
      <c r="C106" s="68">
        <v>72.166763595000006</v>
      </c>
      <c r="D106" s="9" t="str">
        <f>IF($B106="N/A","N/A",IF(C106&gt;15,"No",IF(C106&lt;-15,"No","Yes")))</f>
        <v>N/A</v>
      </c>
      <c r="E106" s="8">
        <v>88.571178187000001</v>
      </c>
      <c r="F106" s="9" t="str">
        <f>IF($B106="N/A","N/A",IF(E106&gt;15,"No",IF(E106&lt;-15,"No","Yes")))</f>
        <v>N/A</v>
      </c>
      <c r="G106" s="8">
        <v>87.635908103999995</v>
      </c>
      <c r="H106" s="9" t="str">
        <f>IF($B106="N/A","N/A",IF(G106&gt;15,"No",IF(G106&lt;-15,"No","Yes")))</f>
        <v>N/A</v>
      </c>
      <c r="I106" s="10">
        <v>22.73</v>
      </c>
      <c r="J106" s="10">
        <v>-1.06</v>
      </c>
      <c r="K106" s="9" t="str">
        <f>IF(J106="Div by 0", "N/A", IF(J106="N/A","N/A", IF(J106&gt;30, "No", IF(J106&lt;-30, "No", "Yes"))))</f>
        <v>Yes</v>
      </c>
    </row>
    <row r="107" spans="1:11" x14ac:dyDescent="0.25">
      <c r="A107" s="69" t="s">
        <v>907</v>
      </c>
      <c r="B107" s="33" t="s">
        <v>217</v>
      </c>
      <c r="C107" s="78">
        <v>49.922815356000001</v>
      </c>
      <c r="D107" s="9" t="str">
        <f t="shared" ref="D107:D130" si="19">IF($B107="N/A","N/A",IF(C107&gt;15,"No",IF(C107&lt;-15,"No","Yes")))</f>
        <v>N/A</v>
      </c>
      <c r="E107" s="9">
        <v>46.812223023999998</v>
      </c>
      <c r="F107" s="9" t="str">
        <f t="shared" ref="F107:F130" si="20">IF($B107="N/A","N/A",IF(E107&gt;15,"No",IF(E107&lt;-15,"No","Yes")))</f>
        <v>N/A</v>
      </c>
      <c r="G107" s="8">
        <v>46.532295142999999</v>
      </c>
      <c r="H107" s="9" t="str">
        <f t="shared" ref="H107:H130" si="21">IF($B107="N/A","N/A",IF(G107&gt;15,"No",IF(G107&lt;-15,"No","Yes")))</f>
        <v>N/A</v>
      </c>
      <c r="I107" s="10">
        <v>-6.23</v>
      </c>
      <c r="J107" s="10">
        <v>-0.59799999999999998</v>
      </c>
      <c r="K107" s="9" t="str">
        <f t="shared" ref="K107:K130" si="22">IF(J107="Div by 0", "N/A", IF(J107="N/A","N/A", IF(J107&gt;30, "No", IF(J107&lt;-30, "No", "Yes"))))</f>
        <v>Yes</v>
      </c>
    </row>
    <row r="108" spans="1:11" x14ac:dyDescent="0.25">
      <c r="A108" s="69" t="s">
        <v>908</v>
      </c>
      <c r="B108" s="33" t="s">
        <v>217</v>
      </c>
      <c r="C108" s="78">
        <v>30.568409323000001</v>
      </c>
      <c r="D108" s="33" t="s">
        <v>217</v>
      </c>
      <c r="E108" s="9">
        <v>33.952647423000002</v>
      </c>
      <c r="F108" s="33" t="s">
        <v>217</v>
      </c>
      <c r="G108" s="8">
        <v>34.128767189000001</v>
      </c>
      <c r="H108" s="33" t="s">
        <v>217</v>
      </c>
      <c r="I108" s="10">
        <v>11.07</v>
      </c>
      <c r="J108" s="10">
        <v>0.51870000000000005</v>
      </c>
      <c r="K108" s="9" t="str">
        <f t="shared" si="22"/>
        <v>Yes</v>
      </c>
    </row>
    <row r="109" spans="1:11" x14ac:dyDescent="0.25">
      <c r="A109" s="69" t="s">
        <v>909</v>
      </c>
      <c r="B109" s="33" t="s">
        <v>217</v>
      </c>
      <c r="C109" s="78">
        <v>23.754822352000001</v>
      </c>
      <c r="D109" s="9" t="str">
        <f t="shared" si="19"/>
        <v>N/A</v>
      </c>
      <c r="E109" s="9">
        <v>27.302892228000001</v>
      </c>
      <c r="F109" s="9" t="str">
        <f t="shared" si="20"/>
        <v>N/A</v>
      </c>
      <c r="G109" s="8">
        <v>26.780635700000001</v>
      </c>
      <c r="H109" s="9" t="str">
        <f t="shared" si="21"/>
        <v>N/A</v>
      </c>
      <c r="I109" s="10">
        <v>14.94</v>
      </c>
      <c r="J109" s="10">
        <v>-1.91</v>
      </c>
      <c r="K109" s="9" t="str">
        <f t="shared" si="22"/>
        <v>Yes</v>
      </c>
    </row>
    <row r="110" spans="1:11" x14ac:dyDescent="0.25">
      <c r="A110" s="69" t="s">
        <v>910</v>
      </c>
      <c r="B110" s="33" t="s">
        <v>217</v>
      </c>
      <c r="C110" s="78">
        <v>0.40136255170000001</v>
      </c>
      <c r="D110" s="9" t="str">
        <f t="shared" si="19"/>
        <v>N/A</v>
      </c>
      <c r="E110" s="9">
        <v>0.8222036734</v>
      </c>
      <c r="F110" s="9" t="str">
        <f t="shared" si="20"/>
        <v>N/A</v>
      </c>
      <c r="G110" s="8">
        <v>1.1577365004</v>
      </c>
      <c r="H110" s="9" t="str">
        <f t="shared" si="21"/>
        <v>N/A</v>
      </c>
      <c r="I110" s="10">
        <v>104.9</v>
      </c>
      <c r="J110" s="10">
        <v>40.81</v>
      </c>
      <c r="K110" s="9" t="str">
        <f t="shared" si="22"/>
        <v>No</v>
      </c>
    </row>
    <row r="111" spans="1:11" x14ac:dyDescent="0.25">
      <c r="A111" s="69" t="s">
        <v>911</v>
      </c>
      <c r="B111" s="33" t="s">
        <v>217</v>
      </c>
      <c r="C111" s="78">
        <v>0</v>
      </c>
      <c r="D111" s="9" t="str">
        <f t="shared" si="19"/>
        <v>N/A</v>
      </c>
      <c r="E111" s="9">
        <v>0</v>
      </c>
      <c r="F111" s="9" t="str">
        <f t="shared" si="20"/>
        <v>N/A</v>
      </c>
      <c r="G111" s="8">
        <v>0</v>
      </c>
      <c r="H111" s="9" t="str">
        <f t="shared" si="21"/>
        <v>N/A</v>
      </c>
      <c r="I111" s="10" t="s">
        <v>1742</v>
      </c>
      <c r="J111" s="10" t="s">
        <v>1742</v>
      </c>
      <c r="K111" s="9" t="str">
        <f t="shared" si="22"/>
        <v>N/A</v>
      </c>
    </row>
    <row r="112" spans="1:11" x14ac:dyDescent="0.25">
      <c r="A112" s="69" t="s">
        <v>912</v>
      </c>
      <c r="B112" s="33" t="s">
        <v>217</v>
      </c>
      <c r="C112" s="78">
        <v>0.68006303020000003</v>
      </c>
      <c r="D112" s="9" t="str">
        <f t="shared" si="19"/>
        <v>N/A</v>
      </c>
      <c r="E112" s="9">
        <v>1.7755571419</v>
      </c>
      <c r="F112" s="9" t="str">
        <f t="shared" si="20"/>
        <v>N/A</v>
      </c>
      <c r="G112" s="8">
        <v>2.1569571181999998</v>
      </c>
      <c r="H112" s="9" t="str">
        <f t="shared" si="21"/>
        <v>N/A</v>
      </c>
      <c r="I112" s="10">
        <v>161.1</v>
      </c>
      <c r="J112" s="10">
        <v>21.48</v>
      </c>
      <c r="K112" s="9" t="str">
        <f t="shared" si="22"/>
        <v>Yes</v>
      </c>
    </row>
    <row r="113" spans="1:11" x14ac:dyDescent="0.25">
      <c r="A113" s="69" t="s">
        <v>913</v>
      </c>
      <c r="B113" s="33" t="s">
        <v>217</v>
      </c>
      <c r="C113" s="78">
        <v>0</v>
      </c>
      <c r="D113" s="9" t="str">
        <f t="shared" si="19"/>
        <v>N/A</v>
      </c>
      <c r="E113" s="9">
        <v>0</v>
      </c>
      <c r="F113" s="9" t="str">
        <f t="shared" si="20"/>
        <v>N/A</v>
      </c>
      <c r="G113" s="8">
        <v>0</v>
      </c>
      <c r="H113" s="9" t="str">
        <f t="shared" si="21"/>
        <v>N/A</v>
      </c>
      <c r="I113" s="10" t="s">
        <v>1742</v>
      </c>
      <c r="J113" s="10" t="s">
        <v>1742</v>
      </c>
      <c r="K113" s="9" t="str">
        <f t="shared" si="22"/>
        <v>N/A</v>
      </c>
    </row>
    <row r="114" spans="1:11" x14ac:dyDescent="0.25">
      <c r="A114" s="69" t="s">
        <v>914</v>
      </c>
      <c r="B114" s="33" t="s">
        <v>217</v>
      </c>
      <c r="C114" s="78">
        <v>3.0020100000000001E-5</v>
      </c>
      <c r="D114" s="9" t="str">
        <f t="shared" si="19"/>
        <v>N/A</v>
      </c>
      <c r="E114" s="9">
        <v>1.0527799999999999E-5</v>
      </c>
      <c r="F114" s="9" t="str">
        <f t="shared" si="20"/>
        <v>N/A</v>
      </c>
      <c r="G114" s="8">
        <v>4.9613734999999996E-6</v>
      </c>
      <c r="H114" s="9" t="str">
        <f t="shared" si="21"/>
        <v>N/A</v>
      </c>
      <c r="I114" s="10">
        <v>-64.900000000000006</v>
      </c>
      <c r="J114" s="10">
        <v>-52.9</v>
      </c>
      <c r="K114" s="9" t="str">
        <f t="shared" si="22"/>
        <v>No</v>
      </c>
    </row>
    <row r="115" spans="1:11" x14ac:dyDescent="0.25">
      <c r="A115" s="69" t="s">
        <v>915</v>
      </c>
      <c r="B115" s="33" t="s">
        <v>217</v>
      </c>
      <c r="C115" s="78">
        <v>0.94736788390000004</v>
      </c>
      <c r="D115" s="9" t="str">
        <f t="shared" si="19"/>
        <v>N/A</v>
      </c>
      <c r="E115" s="9">
        <v>0.85138141030000003</v>
      </c>
      <c r="F115" s="9" t="str">
        <f t="shared" si="20"/>
        <v>N/A</v>
      </c>
      <c r="G115" s="8">
        <v>0.79785335260000001</v>
      </c>
      <c r="H115" s="9" t="str">
        <f t="shared" si="21"/>
        <v>N/A</v>
      </c>
      <c r="I115" s="10">
        <v>-10.1</v>
      </c>
      <c r="J115" s="10">
        <v>-6.29</v>
      </c>
      <c r="K115" s="9" t="str">
        <f t="shared" si="22"/>
        <v>Yes</v>
      </c>
    </row>
    <row r="116" spans="1:11" x14ac:dyDescent="0.25">
      <c r="A116" s="69" t="s">
        <v>916</v>
      </c>
      <c r="B116" s="33" t="s">
        <v>217</v>
      </c>
      <c r="C116" s="78">
        <v>0.2429165355</v>
      </c>
      <c r="D116" s="9" t="str">
        <f t="shared" si="19"/>
        <v>N/A</v>
      </c>
      <c r="E116" s="9">
        <v>0.2166985193</v>
      </c>
      <c r="F116" s="9" t="str">
        <f t="shared" si="20"/>
        <v>N/A</v>
      </c>
      <c r="G116" s="8">
        <v>0.21981365180000001</v>
      </c>
      <c r="H116" s="9" t="str">
        <f t="shared" si="21"/>
        <v>N/A</v>
      </c>
      <c r="I116" s="10">
        <v>-10.8</v>
      </c>
      <c r="J116" s="10">
        <v>1.4379999999999999</v>
      </c>
      <c r="K116" s="9" t="str">
        <f t="shared" si="22"/>
        <v>Yes</v>
      </c>
    </row>
    <row r="117" spans="1:11" x14ac:dyDescent="0.25">
      <c r="A117" s="69" t="s">
        <v>917</v>
      </c>
      <c r="B117" s="33" t="s">
        <v>217</v>
      </c>
      <c r="C117" s="78">
        <v>6.8073547999999998E-2</v>
      </c>
      <c r="D117" s="9" t="str">
        <f t="shared" si="19"/>
        <v>N/A</v>
      </c>
      <c r="E117" s="9">
        <v>6.3766751600000005E-2</v>
      </c>
      <c r="F117" s="9" t="str">
        <f t="shared" si="20"/>
        <v>N/A</v>
      </c>
      <c r="G117" s="8">
        <v>6.1178696300000002E-2</v>
      </c>
      <c r="H117" s="9" t="str">
        <f t="shared" si="21"/>
        <v>N/A</v>
      </c>
      <c r="I117" s="10">
        <v>-6.33</v>
      </c>
      <c r="J117" s="10">
        <v>-4.0599999999999996</v>
      </c>
      <c r="K117" s="9" t="str">
        <f t="shared" si="22"/>
        <v>Yes</v>
      </c>
    </row>
    <row r="118" spans="1:11" x14ac:dyDescent="0.25">
      <c r="A118" s="69" t="s">
        <v>918</v>
      </c>
      <c r="B118" s="33" t="s">
        <v>217</v>
      </c>
      <c r="C118" s="78">
        <v>4.4737734017999999</v>
      </c>
      <c r="D118" s="9" t="str">
        <f t="shared" si="19"/>
        <v>N/A</v>
      </c>
      <c r="E118" s="9">
        <v>2.9201371705999999</v>
      </c>
      <c r="F118" s="9" t="str">
        <f t="shared" si="20"/>
        <v>N/A</v>
      </c>
      <c r="G118" s="8">
        <v>2.954587209</v>
      </c>
      <c r="H118" s="9" t="str">
        <f t="shared" si="21"/>
        <v>N/A</v>
      </c>
      <c r="I118" s="10">
        <v>-34.700000000000003</v>
      </c>
      <c r="J118" s="10">
        <v>1.18</v>
      </c>
      <c r="K118" s="9" t="str">
        <f t="shared" si="22"/>
        <v>Yes</v>
      </c>
    </row>
    <row r="119" spans="1:11" x14ac:dyDescent="0.25">
      <c r="A119" s="69" t="s">
        <v>919</v>
      </c>
      <c r="B119" s="33" t="s">
        <v>217</v>
      </c>
      <c r="C119" s="78">
        <v>19.508775322000002</v>
      </c>
      <c r="D119" s="9" t="str">
        <f t="shared" si="19"/>
        <v>N/A</v>
      </c>
      <c r="E119" s="9">
        <v>19.235129553</v>
      </c>
      <c r="F119" s="9" t="str">
        <f t="shared" si="20"/>
        <v>N/A</v>
      </c>
      <c r="G119" s="8">
        <v>19.338937668</v>
      </c>
      <c r="H119" s="9" t="str">
        <f t="shared" si="21"/>
        <v>N/A</v>
      </c>
      <c r="I119" s="10">
        <v>-1.4</v>
      </c>
      <c r="J119" s="10">
        <v>0.53969999999999996</v>
      </c>
      <c r="K119" s="9" t="str">
        <f t="shared" si="22"/>
        <v>Yes</v>
      </c>
    </row>
    <row r="120" spans="1:11" x14ac:dyDescent="0.25">
      <c r="A120" s="69" t="s">
        <v>920</v>
      </c>
      <c r="B120" s="33" t="s">
        <v>217</v>
      </c>
      <c r="C120" s="78">
        <v>1.4037212298999999</v>
      </c>
      <c r="D120" s="9" t="str">
        <f t="shared" si="19"/>
        <v>N/A</v>
      </c>
      <c r="E120" s="9">
        <v>1.4220185635</v>
      </c>
      <c r="F120" s="9" t="str">
        <f t="shared" si="20"/>
        <v>N/A</v>
      </c>
      <c r="G120" s="8">
        <v>1.6145599244</v>
      </c>
      <c r="H120" s="9" t="str">
        <f t="shared" si="21"/>
        <v>N/A</v>
      </c>
      <c r="I120" s="10">
        <v>1.3029999999999999</v>
      </c>
      <c r="J120" s="10">
        <v>13.54</v>
      </c>
      <c r="K120" s="9" t="str">
        <f t="shared" si="22"/>
        <v>Yes</v>
      </c>
    </row>
    <row r="121" spans="1:11" x14ac:dyDescent="0.25">
      <c r="A121" s="69" t="s">
        <v>921</v>
      </c>
      <c r="B121" s="33" t="s">
        <v>217</v>
      </c>
      <c r="C121" s="78">
        <v>3.4257541721</v>
      </c>
      <c r="D121" s="9" t="str">
        <f t="shared" si="19"/>
        <v>N/A</v>
      </c>
      <c r="E121" s="9">
        <v>3.3450698758000001</v>
      </c>
      <c r="F121" s="9" t="str">
        <f t="shared" si="20"/>
        <v>N/A</v>
      </c>
      <c r="G121" s="8">
        <v>3.3058971034</v>
      </c>
      <c r="H121" s="9" t="str">
        <f t="shared" si="21"/>
        <v>N/A</v>
      </c>
      <c r="I121" s="10">
        <v>-2.36</v>
      </c>
      <c r="J121" s="10">
        <v>-1.17</v>
      </c>
      <c r="K121" s="9" t="str">
        <f t="shared" si="22"/>
        <v>Yes</v>
      </c>
    </row>
    <row r="122" spans="1:11" x14ac:dyDescent="0.25">
      <c r="A122" s="69" t="s">
        <v>922</v>
      </c>
      <c r="B122" s="33" t="s">
        <v>217</v>
      </c>
      <c r="C122" s="78">
        <v>8.9279736999999994E-3</v>
      </c>
      <c r="D122" s="9" t="str">
        <f t="shared" si="19"/>
        <v>N/A</v>
      </c>
      <c r="E122" s="9">
        <v>1.56442782E-2</v>
      </c>
      <c r="F122" s="9" t="str">
        <f t="shared" si="20"/>
        <v>N/A</v>
      </c>
      <c r="G122" s="8">
        <v>1.7831176300000001E-2</v>
      </c>
      <c r="H122" s="9" t="str">
        <f t="shared" si="21"/>
        <v>N/A</v>
      </c>
      <c r="I122" s="10">
        <v>75.23</v>
      </c>
      <c r="J122" s="10">
        <v>13.98</v>
      </c>
      <c r="K122" s="9" t="str">
        <f t="shared" si="22"/>
        <v>Yes</v>
      </c>
    </row>
    <row r="123" spans="1:11" x14ac:dyDescent="0.25">
      <c r="A123" s="69" t="s">
        <v>923</v>
      </c>
      <c r="B123" s="33" t="s">
        <v>217</v>
      </c>
      <c r="C123" s="78">
        <v>0.22794852039999999</v>
      </c>
      <c r="D123" s="9" t="str">
        <f t="shared" si="19"/>
        <v>N/A</v>
      </c>
      <c r="E123" s="9">
        <v>3.0090074090000001</v>
      </c>
      <c r="F123" s="9" t="str">
        <f t="shared" si="20"/>
        <v>N/A</v>
      </c>
      <c r="G123" s="8">
        <v>2.9424516894999999</v>
      </c>
      <c r="H123" s="9" t="str">
        <f t="shared" si="21"/>
        <v>N/A</v>
      </c>
      <c r="I123" s="10">
        <v>1220</v>
      </c>
      <c r="J123" s="10">
        <v>-2.21</v>
      </c>
      <c r="K123" s="9" t="str">
        <f t="shared" si="22"/>
        <v>Yes</v>
      </c>
    </row>
    <row r="124" spans="1:11" x14ac:dyDescent="0.25">
      <c r="A124" s="69" t="s">
        <v>924</v>
      </c>
      <c r="B124" s="33" t="s">
        <v>217</v>
      </c>
      <c r="C124" s="78">
        <v>0.1289903074</v>
      </c>
      <c r="D124" s="9" t="str">
        <f t="shared" si="19"/>
        <v>N/A</v>
      </c>
      <c r="E124" s="9">
        <v>0.1119471278</v>
      </c>
      <c r="F124" s="9" t="str">
        <f t="shared" si="20"/>
        <v>N/A</v>
      </c>
      <c r="G124" s="8">
        <v>0.123146251</v>
      </c>
      <c r="H124" s="9" t="str">
        <f t="shared" si="21"/>
        <v>N/A</v>
      </c>
      <c r="I124" s="10">
        <v>-13.2</v>
      </c>
      <c r="J124" s="10">
        <v>10</v>
      </c>
      <c r="K124" s="9" t="str">
        <f t="shared" si="22"/>
        <v>Yes</v>
      </c>
    </row>
    <row r="125" spans="1:11" x14ac:dyDescent="0.25">
      <c r="A125" s="69" t="s">
        <v>925</v>
      </c>
      <c r="B125" s="33" t="s">
        <v>217</v>
      </c>
      <c r="C125" s="78">
        <v>1.3211479800999999</v>
      </c>
      <c r="D125" s="9" t="str">
        <f t="shared" si="19"/>
        <v>N/A</v>
      </c>
      <c r="E125" s="9">
        <v>1.1951133634</v>
      </c>
      <c r="F125" s="9" t="str">
        <f t="shared" si="20"/>
        <v>N/A</v>
      </c>
      <c r="G125" s="8">
        <v>1.1866315395</v>
      </c>
      <c r="H125" s="9" t="str">
        <f t="shared" si="21"/>
        <v>N/A</v>
      </c>
      <c r="I125" s="10">
        <v>-9.5399999999999991</v>
      </c>
      <c r="J125" s="10">
        <v>-0.71</v>
      </c>
      <c r="K125" s="9" t="str">
        <f t="shared" si="22"/>
        <v>Yes</v>
      </c>
    </row>
    <row r="126" spans="1:11" x14ac:dyDescent="0.25">
      <c r="A126" s="69" t="s">
        <v>926</v>
      </c>
      <c r="B126" s="33" t="s">
        <v>217</v>
      </c>
      <c r="C126" s="78">
        <v>5.3343111876</v>
      </c>
      <c r="D126" s="9" t="str">
        <f t="shared" si="19"/>
        <v>N/A</v>
      </c>
      <c r="E126" s="9">
        <v>2.8063792649999999</v>
      </c>
      <c r="F126" s="9" t="str">
        <f t="shared" si="20"/>
        <v>N/A</v>
      </c>
      <c r="G126" s="8">
        <v>2.7772726824</v>
      </c>
      <c r="H126" s="9" t="str">
        <f t="shared" si="21"/>
        <v>N/A</v>
      </c>
      <c r="I126" s="10">
        <v>-47.4</v>
      </c>
      <c r="J126" s="10">
        <v>-1.04</v>
      </c>
      <c r="K126" s="9" t="str">
        <f t="shared" si="22"/>
        <v>Yes</v>
      </c>
    </row>
    <row r="127" spans="1:11" x14ac:dyDescent="0.25">
      <c r="A127" s="69" t="s">
        <v>927</v>
      </c>
      <c r="B127" s="33" t="s">
        <v>217</v>
      </c>
      <c r="C127" s="78">
        <v>5.5882631068000004</v>
      </c>
      <c r="D127" s="9" t="str">
        <f t="shared" si="19"/>
        <v>N/A</v>
      </c>
      <c r="E127" s="9">
        <v>5.1580427408</v>
      </c>
      <c r="F127" s="9" t="str">
        <f t="shared" si="20"/>
        <v>N/A</v>
      </c>
      <c r="G127" s="8">
        <v>4.9883683080000001</v>
      </c>
      <c r="H127" s="9" t="str">
        <f t="shared" si="21"/>
        <v>N/A</v>
      </c>
      <c r="I127" s="10">
        <v>-7.7</v>
      </c>
      <c r="J127" s="10">
        <v>-3.29</v>
      </c>
      <c r="K127" s="9" t="str">
        <f t="shared" si="22"/>
        <v>Yes</v>
      </c>
    </row>
    <row r="128" spans="1:11" x14ac:dyDescent="0.25">
      <c r="A128" s="69" t="s">
        <v>928</v>
      </c>
      <c r="B128" s="33" t="s">
        <v>217</v>
      </c>
      <c r="C128" s="78">
        <v>0.70230791420000005</v>
      </c>
      <c r="D128" s="9" t="str">
        <f t="shared" si="19"/>
        <v>N/A</v>
      </c>
      <c r="E128" s="9">
        <v>0.69766532309999996</v>
      </c>
      <c r="F128" s="9" t="str">
        <f t="shared" si="20"/>
        <v>N/A</v>
      </c>
      <c r="G128" s="8">
        <v>0.75055161790000002</v>
      </c>
      <c r="H128" s="9" t="str">
        <f t="shared" si="21"/>
        <v>N/A</v>
      </c>
      <c r="I128" s="10">
        <v>-0.66100000000000003</v>
      </c>
      <c r="J128" s="10">
        <v>7.58</v>
      </c>
      <c r="K128" s="9" t="str">
        <f t="shared" si="22"/>
        <v>Yes</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1.3674029293000001</v>
      </c>
      <c r="D130" s="9" t="str">
        <f t="shared" si="19"/>
        <v>N/A</v>
      </c>
      <c r="E130" s="9">
        <v>1.4742416064999999</v>
      </c>
      <c r="F130" s="9" t="str">
        <f t="shared" si="20"/>
        <v>N/A</v>
      </c>
      <c r="G130" s="8">
        <v>1.6322273754000001</v>
      </c>
      <c r="H130" s="9" t="str">
        <f t="shared" si="21"/>
        <v>N/A</v>
      </c>
      <c r="I130" s="10">
        <v>7.8129999999999997</v>
      </c>
      <c r="J130" s="10">
        <v>10.72</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2690146</v>
      </c>
      <c r="D6" s="9" t="str">
        <f>IF($B6="N/A","N/A",IF(C6&gt;15,"No",IF(C6&lt;-15,"No","Yes")))</f>
        <v>N/A</v>
      </c>
      <c r="E6" s="34">
        <v>2825037</v>
      </c>
      <c r="F6" s="9" t="str">
        <f>IF($B6="N/A","N/A",IF(E6&gt;15,"No",IF(E6&lt;-15,"No","Yes")))</f>
        <v>N/A</v>
      </c>
      <c r="G6" s="34">
        <v>3575657</v>
      </c>
      <c r="H6" s="9" t="str">
        <f>IF($B6="N/A","N/A",IF(G6&gt;15,"No",IF(G6&lt;-15,"No","Yes")))</f>
        <v>N/A</v>
      </c>
      <c r="I6" s="10">
        <v>5.0140000000000002</v>
      </c>
      <c r="J6" s="10">
        <v>26.57</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28.548841959000001</v>
      </c>
      <c r="D9" s="9" t="str">
        <f t="shared" ref="D9:D17" si="1">IF($B9="N/A","N/A",IF(C9&gt;15,"No",IF(C9&lt;-15,"No","Yes")))</f>
        <v>N/A</v>
      </c>
      <c r="E9" s="35">
        <v>29.202650443</v>
      </c>
      <c r="F9" s="9" t="str">
        <f>IF($B9="N/A","N/A",IF(E9&gt;15,"No",IF(E9&lt;-15,"No","Yes")))</f>
        <v>N/A</v>
      </c>
      <c r="G9" s="35">
        <v>30.602982892</v>
      </c>
      <c r="H9" s="9" t="str">
        <f>IF($B9="N/A","N/A",IF(G9&gt;15,"No",IF(G9&lt;-15,"No","Yes")))</f>
        <v>N/A</v>
      </c>
      <c r="I9" s="10">
        <v>2.29</v>
      </c>
      <c r="J9" s="10">
        <v>4.7949999999999999</v>
      </c>
      <c r="K9" s="9" t="str">
        <f t="shared" si="0"/>
        <v>Yes</v>
      </c>
    </row>
    <row r="10" spans="1:11" x14ac:dyDescent="0.25">
      <c r="A10" s="69" t="s">
        <v>16</v>
      </c>
      <c r="B10" s="33" t="s">
        <v>217</v>
      </c>
      <c r="C10" s="68">
        <v>2.0534944944000002</v>
      </c>
      <c r="D10" s="9" t="str">
        <f t="shared" si="1"/>
        <v>N/A</v>
      </c>
      <c r="E10" s="8">
        <v>1.8450377818000001</v>
      </c>
      <c r="F10" s="9" t="str">
        <f>IF($B10="N/A","N/A",IF(E10&gt;15,"No",IF(E10&lt;-15,"No","Yes")))</f>
        <v>N/A</v>
      </c>
      <c r="G10" s="8">
        <v>1.5090932938999999</v>
      </c>
      <c r="H10" s="9" t="str">
        <f>IF($B10="N/A","N/A",IF(G10&gt;15,"No",IF(G10&lt;-15,"No","Yes")))</f>
        <v>N/A</v>
      </c>
      <c r="I10" s="10">
        <v>-10.199999999999999</v>
      </c>
      <c r="J10" s="10">
        <v>-18.2</v>
      </c>
      <c r="K10" s="9" t="str">
        <f t="shared" si="0"/>
        <v>Yes</v>
      </c>
    </row>
    <row r="11" spans="1:11" x14ac:dyDescent="0.25">
      <c r="A11" s="69" t="s">
        <v>36</v>
      </c>
      <c r="B11" s="33" t="s">
        <v>217</v>
      </c>
      <c r="C11" s="68">
        <v>0.1470835435</v>
      </c>
      <c r="D11" s="9" t="str">
        <f t="shared" si="1"/>
        <v>N/A</v>
      </c>
      <c r="E11" s="8">
        <v>0.1255885119</v>
      </c>
      <c r="F11" s="9" t="str">
        <f>IF($B11="N/A","N/A",IF(E11&gt;15,"No",IF(E11&lt;-15,"No","Yes")))</f>
        <v>N/A</v>
      </c>
      <c r="G11" s="8">
        <v>7.3977993000000006E-2</v>
      </c>
      <c r="H11" s="9" t="str">
        <f>IF($B11="N/A","N/A",IF(G11&gt;15,"No",IF(G11&lt;-15,"No","Yes")))</f>
        <v>N/A</v>
      </c>
      <c r="I11" s="10">
        <v>-14.6</v>
      </c>
      <c r="J11" s="10">
        <v>-41.1</v>
      </c>
      <c r="K11" s="9" t="str">
        <f t="shared" si="0"/>
        <v>No</v>
      </c>
    </row>
    <row r="12" spans="1:11" x14ac:dyDescent="0.25">
      <c r="A12" s="69" t="s">
        <v>37</v>
      </c>
      <c r="B12" s="33" t="s">
        <v>217</v>
      </c>
      <c r="C12" s="68">
        <v>5.9825320435</v>
      </c>
      <c r="D12" s="9" t="str">
        <f t="shared" si="1"/>
        <v>N/A</v>
      </c>
      <c r="E12" s="8">
        <v>5.1968192669000004</v>
      </c>
      <c r="F12" s="9" t="str">
        <f>IF($B12="N/A","N/A",IF(E12&gt;15,"No",IF(E12&lt;-15,"No","Yes")))</f>
        <v>N/A</v>
      </c>
      <c r="G12" s="8">
        <v>5.1055635788</v>
      </c>
      <c r="H12" s="9" t="str">
        <f>IF($B12="N/A","N/A",IF(G12&gt;15,"No",IF(G12&lt;-15,"No","Yes")))</f>
        <v>N/A</v>
      </c>
      <c r="I12" s="10">
        <v>-13.1</v>
      </c>
      <c r="J12" s="10">
        <v>-1.76</v>
      </c>
      <c r="K12" s="9" t="str">
        <f t="shared" si="0"/>
        <v>Yes</v>
      </c>
    </row>
    <row r="13" spans="1:11" x14ac:dyDescent="0.25">
      <c r="A13" s="69" t="s">
        <v>38</v>
      </c>
      <c r="B13" s="33" t="s">
        <v>217</v>
      </c>
      <c r="C13" s="68">
        <v>2.2245564720000002</v>
      </c>
      <c r="D13" s="9" t="str">
        <f t="shared" si="1"/>
        <v>N/A</v>
      </c>
      <c r="E13" s="8">
        <v>1.9949480654</v>
      </c>
      <c r="F13" s="9" t="str">
        <f>IF($B13="N/A","N/A",IF(E13&gt;15,"No",IF(E13&lt;-15,"No","Yes")))</f>
        <v>N/A</v>
      </c>
      <c r="G13" s="8">
        <v>1.6631941063</v>
      </c>
      <c r="H13" s="9" t="str">
        <f>IF($B13="N/A","N/A",IF(G13&gt;15,"No",IF(G13&lt;-15,"No","Yes")))</f>
        <v>N/A</v>
      </c>
      <c r="I13" s="10">
        <v>-10.3</v>
      </c>
      <c r="J13" s="10">
        <v>-16.600000000000001</v>
      </c>
      <c r="K13" s="9" t="str">
        <f t="shared" si="0"/>
        <v>Yes</v>
      </c>
    </row>
    <row r="14" spans="1:11" x14ac:dyDescent="0.25">
      <c r="A14" s="69" t="s">
        <v>676</v>
      </c>
      <c r="B14" s="33" t="s">
        <v>217</v>
      </c>
      <c r="C14" s="68">
        <v>44.135559929000003</v>
      </c>
      <c r="D14" s="9" t="str">
        <f t="shared" si="1"/>
        <v>N/A</v>
      </c>
      <c r="E14" s="8">
        <v>41.611030227000001</v>
      </c>
      <c r="F14" s="9" t="str">
        <f t="shared" ref="F14:F33" si="2">IF($B14="N/A","N/A",IF(E14&gt;15,"No",IF(E14&lt;-15,"No","Yes")))</f>
        <v>N/A</v>
      </c>
      <c r="G14" s="8">
        <v>42.257548753000002</v>
      </c>
      <c r="H14" s="9" t="str">
        <f t="shared" ref="H14:H33" si="3">IF($B14="N/A","N/A",IF(G14&gt;15,"No",IF(G14&lt;-15,"No","Yes")))</f>
        <v>N/A</v>
      </c>
      <c r="I14" s="10">
        <v>-5.72</v>
      </c>
      <c r="J14" s="10">
        <v>1.554</v>
      </c>
      <c r="K14" s="9" t="str">
        <f t="shared" ref="K14:K30" si="4">IF(J14="Div by 0", "N/A", IF(J14="N/A","N/A", IF(J14&gt;30, "No", IF(J14&lt;-30, "No", "Yes"))))</f>
        <v>Yes</v>
      </c>
    </row>
    <row r="15" spans="1:11" x14ac:dyDescent="0.25">
      <c r="A15" s="69" t="s">
        <v>677</v>
      </c>
      <c r="B15" s="33" t="s">
        <v>217</v>
      </c>
      <c r="C15" s="68">
        <v>9.1163453582000002</v>
      </c>
      <c r="D15" s="9" t="str">
        <f t="shared" si="1"/>
        <v>N/A</v>
      </c>
      <c r="E15" s="8">
        <v>9.1294025530000003</v>
      </c>
      <c r="F15" s="9" t="str">
        <f t="shared" si="2"/>
        <v>N/A</v>
      </c>
      <c r="G15" s="8">
        <v>9.7705121044999999</v>
      </c>
      <c r="H15" s="9" t="str">
        <f t="shared" si="3"/>
        <v>N/A</v>
      </c>
      <c r="I15" s="10">
        <v>0.14319999999999999</v>
      </c>
      <c r="J15" s="10">
        <v>7.0220000000000002</v>
      </c>
      <c r="K15" s="9" t="str">
        <f t="shared" si="4"/>
        <v>Yes</v>
      </c>
    </row>
    <row r="16" spans="1:11" x14ac:dyDescent="0.25">
      <c r="A16" s="69" t="s">
        <v>380</v>
      </c>
      <c r="B16" s="33" t="s">
        <v>217</v>
      </c>
      <c r="C16" s="68">
        <v>12.383863181000001</v>
      </c>
      <c r="D16" s="9" t="str">
        <f t="shared" si="1"/>
        <v>N/A</v>
      </c>
      <c r="E16" s="8">
        <v>12.007028581</v>
      </c>
      <c r="F16" s="9" t="str">
        <f t="shared" si="2"/>
        <v>N/A</v>
      </c>
      <c r="G16" s="8">
        <v>14.101016960000001</v>
      </c>
      <c r="H16" s="9" t="str">
        <f t="shared" si="3"/>
        <v>N/A</v>
      </c>
      <c r="I16" s="10">
        <v>-3.04</v>
      </c>
      <c r="J16" s="10">
        <v>17.440000000000001</v>
      </c>
      <c r="K16" s="9" t="str">
        <f t="shared" si="4"/>
        <v>Yes</v>
      </c>
    </row>
    <row r="17" spans="1:11" x14ac:dyDescent="0.25">
      <c r="A17" s="69" t="s">
        <v>381</v>
      </c>
      <c r="B17" s="33" t="s">
        <v>217</v>
      </c>
      <c r="C17" s="68">
        <v>8.6711650593999998</v>
      </c>
      <c r="D17" s="9" t="str">
        <f t="shared" si="1"/>
        <v>N/A</v>
      </c>
      <c r="E17" s="8">
        <v>10.005922046</v>
      </c>
      <c r="F17" s="9" t="str">
        <f t="shared" si="2"/>
        <v>N/A</v>
      </c>
      <c r="G17" s="8">
        <v>7.6760718380000004</v>
      </c>
      <c r="H17" s="9" t="str">
        <f t="shared" si="3"/>
        <v>N/A</v>
      </c>
      <c r="I17" s="10">
        <v>15.39</v>
      </c>
      <c r="J17" s="10">
        <v>-23.3</v>
      </c>
      <c r="K17" s="9" t="str">
        <f t="shared" si="4"/>
        <v>Yes</v>
      </c>
    </row>
    <row r="18" spans="1:11" x14ac:dyDescent="0.25">
      <c r="A18" s="69" t="s">
        <v>382</v>
      </c>
      <c r="B18" s="33" t="s">
        <v>217</v>
      </c>
      <c r="C18" s="68">
        <v>2.2940390596000002</v>
      </c>
      <c r="D18" s="9" t="str">
        <f t="shared" ref="D18:D33" si="5">IF($B18="N/A","N/A",IF(C18&gt;15,"No",IF(C18&lt;-15,"No","Yes")))</f>
        <v>N/A</v>
      </c>
      <c r="E18" s="8">
        <v>2.3281464985999998</v>
      </c>
      <c r="F18" s="9" t="str">
        <f t="shared" si="2"/>
        <v>N/A</v>
      </c>
      <c r="G18" s="8">
        <v>2.0333326155</v>
      </c>
      <c r="H18" s="9" t="str">
        <f t="shared" si="3"/>
        <v>N/A</v>
      </c>
      <c r="I18" s="10">
        <v>1.4870000000000001</v>
      </c>
      <c r="J18" s="10">
        <v>-12.7</v>
      </c>
      <c r="K18" s="9" t="str">
        <f t="shared" si="4"/>
        <v>Yes</v>
      </c>
    </row>
    <row r="19" spans="1:11" x14ac:dyDescent="0.25">
      <c r="A19" s="69" t="s">
        <v>383</v>
      </c>
      <c r="B19" s="33" t="s">
        <v>217</v>
      </c>
      <c r="C19" s="68">
        <v>5.1835476588000002</v>
      </c>
      <c r="D19" s="9" t="str">
        <f t="shared" si="5"/>
        <v>N/A</v>
      </c>
      <c r="E19" s="8">
        <v>5.8466136903999999</v>
      </c>
      <c r="F19" s="9" t="str">
        <f t="shared" si="2"/>
        <v>N/A</v>
      </c>
      <c r="G19" s="8">
        <v>6.1032420056000003</v>
      </c>
      <c r="H19" s="9" t="str">
        <f t="shared" si="3"/>
        <v>N/A</v>
      </c>
      <c r="I19" s="10">
        <v>12.79</v>
      </c>
      <c r="J19" s="10">
        <v>4.3890000000000002</v>
      </c>
      <c r="K19" s="9" t="str">
        <f t="shared" si="4"/>
        <v>Yes</v>
      </c>
    </row>
    <row r="20" spans="1:11" x14ac:dyDescent="0.25">
      <c r="A20" s="69" t="s">
        <v>385</v>
      </c>
      <c r="B20" s="33" t="s">
        <v>217</v>
      </c>
      <c r="C20" s="68">
        <v>0.42380599419999998</v>
      </c>
      <c r="D20" s="9" t="str">
        <f t="shared" si="5"/>
        <v>N/A</v>
      </c>
      <c r="E20" s="8">
        <v>0.43602968739999998</v>
      </c>
      <c r="F20" s="9" t="str">
        <f t="shared" si="2"/>
        <v>N/A</v>
      </c>
      <c r="G20" s="8">
        <v>0.373637628</v>
      </c>
      <c r="H20" s="9" t="str">
        <f t="shared" si="3"/>
        <v>N/A</v>
      </c>
      <c r="I20" s="10">
        <v>2.8839999999999999</v>
      </c>
      <c r="J20" s="10">
        <v>-14.3</v>
      </c>
      <c r="K20" s="9" t="str">
        <f t="shared" si="4"/>
        <v>Yes</v>
      </c>
    </row>
    <row r="21" spans="1:11" x14ac:dyDescent="0.25">
      <c r="A21" s="69" t="s">
        <v>386</v>
      </c>
      <c r="B21" s="33" t="s">
        <v>217</v>
      </c>
      <c r="C21" s="68">
        <v>7.9836930784</v>
      </c>
      <c r="D21" s="9" t="str">
        <f t="shared" si="5"/>
        <v>N/A</v>
      </c>
      <c r="E21" s="8">
        <v>7.7876856125999998</v>
      </c>
      <c r="F21" s="9" t="str">
        <f t="shared" si="2"/>
        <v>N/A</v>
      </c>
      <c r="G21" s="8">
        <v>6.3983765780999997</v>
      </c>
      <c r="H21" s="9" t="str">
        <f t="shared" si="3"/>
        <v>N/A</v>
      </c>
      <c r="I21" s="10">
        <v>-2.46</v>
      </c>
      <c r="J21" s="10">
        <v>-17.8</v>
      </c>
      <c r="K21" s="9" t="str">
        <f t="shared" si="4"/>
        <v>Yes</v>
      </c>
    </row>
    <row r="22" spans="1:11" x14ac:dyDescent="0.25">
      <c r="A22" s="69" t="s">
        <v>387</v>
      </c>
      <c r="B22" s="33" t="s">
        <v>217</v>
      </c>
      <c r="C22" s="68">
        <v>1.8559959199</v>
      </c>
      <c r="D22" s="9" t="str">
        <f t="shared" si="5"/>
        <v>N/A</v>
      </c>
      <c r="E22" s="8">
        <v>1.8262769656</v>
      </c>
      <c r="F22" s="9" t="str">
        <f t="shared" si="2"/>
        <v>N/A</v>
      </c>
      <c r="G22" s="8">
        <v>2.0463651855</v>
      </c>
      <c r="H22" s="9" t="str">
        <f t="shared" si="3"/>
        <v>N/A</v>
      </c>
      <c r="I22" s="10">
        <v>-1.6</v>
      </c>
      <c r="J22" s="10">
        <v>12.05</v>
      </c>
      <c r="K22" s="9" t="str">
        <f t="shared" si="4"/>
        <v>Yes</v>
      </c>
    </row>
    <row r="23" spans="1:11" x14ac:dyDescent="0.25">
      <c r="A23" s="69" t="s">
        <v>390</v>
      </c>
      <c r="B23" s="33" t="s">
        <v>217</v>
      </c>
      <c r="C23" s="68">
        <v>0</v>
      </c>
      <c r="D23" s="9" t="str">
        <f t="shared" si="5"/>
        <v>N/A</v>
      </c>
      <c r="E23" s="8">
        <v>0</v>
      </c>
      <c r="F23" s="9" t="str">
        <f t="shared" si="2"/>
        <v>N/A</v>
      </c>
      <c r="G23" s="8">
        <v>3.3560270000000003E-4</v>
      </c>
      <c r="H23" s="9" t="str">
        <f t="shared" si="3"/>
        <v>N/A</v>
      </c>
      <c r="I23" s="10" t="s">
        <v>1742</v>
      </c>
      <c r="J23" s="10" t="s">
        <v>1742</v>
      </c>
      <c r="K23" s="9" t="str">
        <f t="shared" si="4"/>
        <v>N/A</v>
      </c>
    </row>
    <row r="24" spans="1:11" x14ac:dyDescent="0.25">
      <c r="A24" s="69" t="s">
        <v>391</v>
      </c>
      <c r="B24" s="33" t="s">
        <v>217</v>
      </c>
      <c r="C24" s="68">
        <v>0</v>
      </c>
      <c r="D24" s="9" t="str">
        <f t="shared" si="5"/>
        <v>N/A</v>
      </c>
      <c r="E24" s="8">
        <v>7.0795499999999997E-5</v>
      </c>
      <c r="F24" s="9" t="str">
        <f t="shared" si="2"/>
        <v>N/A</v>
      </c>
      <c r="G24" s="8">
        <v>0</v>
      </c>
      <c r="H24" s="9" t="str">
        <f t="shared" si="3"/>
        <v>N/A</v>
      </c>
      <c r="I24" s="10" t="s">
        <v>1742</v>
      </c>
      <c r="J24" s="10">
        <v>-100</v>
      </c>
      <c r="K24" s="9" t="str">
        <f t="shared" si="4"/>
        <v>No</v>
      </c>
    </row>
    <row r="25" spans="1:11" x14ac:dyDescent="0.25">
      <c r="A25" s="69" t="s">
        <v>392</v>
      </c>
      <c r="B25" s="33" t="s">
        <v>217</v>
      </c>
      <c r="C25" s="68">
        <v>3.7024012799999999E-2</v>
      </c>
      <c r="D25" s="9" t="str">
        <f t="shared" si="5"/>
        <v>N/A</v>
      </c>
      <c r="E25" s="8">
        <v>3.2565945200000002E-2</v>
      </c>
      <c r="F25" s="9" t="str">
        <f t="shared" si="2"/>
        <v>N/A</v>
      </c>
      <c r="G25" s="8">
        <v>1.8150510500000001E-2</v>
      </c>
      <c r="H25" s="9" t="str">
        <f t="shared" si="3"/>
        <v>N/A</v>
      </c>
      <c r="I25" s="10">
        <v>-12</v>
      </c>
      <c r="J25" s="10">
        <v>-44.3</v>
      </c>
      <c r="K25" s="9" t="str">
        <f t="shared" si="4"/>
        <v>No</v>
      </c>
    </row>
    <row r="26" spans="1:11" x14ac:dyDescent="0.25">
      <c r="A26" s="69" t="s">
        <v>393</v>
      </c>
      <c r="B26" s="33" t="s">
        <v>217</v>
      </c>
      <c r="C26" s="68">
        <v>5.3603038644999996</v>
      </c>
      <c r="D26" s="9" t="str">
        <f t="shared" si="5"/>
        <v>N/A</v>
      </c>
      <c r="E26" s="8">
        <v>6.1594945481999996</v>
      </c>
      <c r="F26" s="9" t="str">
        <f t="shared" si="2"/>
        <v>N/A</v>
      </c>
      <c r="G26" s="8">
        <v>6.0878042831999997</v>
      </c>
      <c r="H26" s="9" t="str">
        <f t="shared" si="3"/>
        <v>N/A</v>
      </c>
      <c r="I26" s="10">
        <v>14.91</v>
      </c>
      <c r="J26" s="10">
        <v>-1.1599999999999999</v>
      </c>
      <c r="K26" s="9" t="str">
        <f t="shared" si="4"/>
        <v>Yes</v>
      </c>
    </row>
    <row r="27" spans="1:11" x14ac:dyDescent="0.25">
      <c r="A27" s="69" t="s">
        <v>394</v>
      </c>
      <c r="B27" s="33" t="s">
        <v>217</v>
      </c>
      <c r="C27" s="68">
        <v>1.1151810000000001E-4</v>
      </c>
      <c r="D27" s="9" t="str">
        <f t="shared" si="5"/>
        <v>N/A</v>
      </c>
      <c r="E27" s="8">
        <v>1.061933E-4</v>
      </c>
      <c r="F27" s="9" t="str">
        <f t="shared" si="2"/>
        <v>N/A</v>
      </c>
      <c r="G27" s="8">
        <v>1.1186760000000001E-4</v>
      </c>
      <c r="H27" s="9" t="str">
        <f t="shared" si="3"/>
        <v>N/A</v>
      </c>
      <c r="I27" s="10">
        <v>-4.7699999999999996</v>
      </c>
      <c r="J27" s="10">
        <v>5.343</v>
      </c>
      <c r="K27" s="9" t="str">
        <f t="shared" si="4"/>
        <v>Yes</v>
      </c>
    </row>
    <row r="28" spans="1:11" x14ac:dyDescent="0.25">
      <c r="A28" s="69" t="s">
        <v>399</v>
      </c>
      <c r="B28" s="33" t="s">
        <v>217</v>
      </c>
      <c r="C28" s="68">
        <v>3.7172699999999997E-5</v>
      </c>
      <c r="D28" s="9" t="str">
        <f t="shared" si="5"/>
        <v>N/A</v>
      </c>
      <c r="E28" s="8">
        <v>0</v>
      </c>
      <c r="F28" s="9" t="str">
        <f t="shared" si="2"/>
        <v>N/A</v>
      </c>
      <c r="G28" s="8">
        <v>0</v>
      </c>
      <c r="H28" s="9" t="str">
        <f t="shared" si="3"/>
        <v>N/A</v>
      </c>
      <c r="I28" s="10">
        <v>-100</v>
      </c>
      <c r="J28" s="10" t="s">
        <v>1742</v>
      </c>
      <c r="K28" s="9" t="str">
        <f t="shared" si="4"/>
        <v>N/A</v>
      </c>
    </row>
    <row r="29" spans="1:11" x14ac:dyDescent="0.25">
      <c r="A29" s="69" t="s">
        <v>400</v>
      </c>
      <c r="B29" s="33" t="s">
        <v>217</v>
      </c>
      <c r="C29" s="68">
        <v>0.89121556970000004</v>
      </c>
      <c r="D29" s="9" t="str">
        <f t="shared" si="5"/>
        <v>N/A</v>
      </c>
      <c r="E29" s="8">
        <v>1.1358081328</v>
      </c>
      <c r="F29" s="9" t="str">
        <f t="shared" si="2"/>
        <v>N/A</v>
      </c>
      <c r="G29" s="8">
        <v>1.2098196219999999</v>
      </c>
      <c r="H29" s="9" t="str">
        <f t="shared" si="3"/>
        <v>N/A</v>
      </c>
      <c r="I29" s="10">
        <v>27.44</v>
      </c>
      <c r="J29" s="10">
        <v>6.516</v>
      </c>
      <c r="K29" s="9" t="str">
        <f t="shared" si="4"/>
        <v>Yes</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5">
      <c r="A32" s="69" t="s">
        <v>39</v>
      </c>
      <c r="B32" s="33" t="s">
        <v>271</v>
      </c>
      <c r="C32" s="68">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69" t="s">
        <v>904</v>
      </c>
      <c r="B33" s="33" t="s">
        <v>217</v>
      </c>
      <c r="C33" s="68">
        <v>61.493093682999998</v>
      </c>
      <c r="D33" s="9" t="str">
        <f t="shared" si="5"/>
        <v>N/A</v>
      </c>
      <c r="E33" s="8">
        <v>62.756841768999998</v>
      </c>
      <c r="F33" s="9" t="str">
        <f t="shared" si="2"/>
        <v>N/A</v>
      </c>
      <c r="G33" s="8">
        <v>63.348190277</v>
      </c>
      <c r="H33" s="9" t="str">
        <f t="shared" si="3"/>
        <v>N/A</v>
      </c>
      <c r="I33" s="10">
        <v>2.0550000000000002</v>
      </c>
      <c r="J33" s="10">
        <v>0.94230000000000003</v>
      </c>
      <c r="K33" s="9" t="str">
        <f t="shared" si="6"/>
        <v>Yes</v>
      </c>
    </row>
    <row r="34" spans="1:11" x14ac:dyDescent="0.25">
      <c r="A34" s="69" t="s">
        <v>845</v>
      </c>
      <c r="B34" s="33" t="s">
        <v>272</v>
      </c>
      <c r="C34" s="68">
        <v>4.4816154959999999</v>
      </c>
      <c r="D34" s="9" t="str">
        <f>IF($B34="N/A","N/A",IF(C34&gt;25,"No",IF(C34&lt;5,"No","Yes")))</f>
        <v>No</v>
      </c>
      <c r="E34" s="8">
        <v>4.0724422369999997</v>
      </c>
      <c r="F34" s="9" t="str">
        <f>IF($B34="N/A","N/A",IF(E34&gt;25,"No",IF(E34&lt;5,"No","Yes")))</f>
        <v>No</v>
      </c>
      <c r="G34" s="8">
        <v>3.9791848044</v>
      </c>
      <c r="H34" s="9" t="str">
        <f>IF($B34="N/A","N/A",IF(G34&gt;25,"No",IF(G34&lt;5,"No","Yes")))</f>
        <v>No</v>
      </c>
      <c r="I34" s="10">
        <v>-9.1300000000000008</v>
      </c>
      <c r="J34" s="10">
        <v>-2.29</v>
      </c>
      <c r="K34" s="9" t="str">
        <f t="shared" si="6"/>
        <v>Yes</v>
      </c>
    </row>
    <row r="35" spans="1:11" x14ac:dyDescent="0.25">
      <c r="A35" s="69" t="s">
        <v>846</v>
      </c>
      <c r="B35" s="33" t="s">
        <v>273</v>
      </c>
      <c r="C35" s="68">
        <v>46.536247475000003</v>
      </c>
      <c r="D35" s="9" t="str">
        <f>IF($B35="N/A","N/A",IF(C35&gt;70,"No",IF(C35&lt;40,"No","Yes")))</f>
        <v>Yes</v>
      </c>
      <c r="E35" s="8">
        <v>46.446046547000002</v>
      </c>
      <c r="F35" s="9" t="str">
        <f>IF($B35="N/A","N/A",IF(E35&gt;70,"No",IF(E35&lt;40,"No","Yes")))</f>
        <v>Yes</v>
      </c>
      <c r="G35" s="8">
        <v>45.002526807999999</v>
      </c>
      <c r="H35" s="9" t="str">
        <f>IF($B35="N/A","N/A",IF(G35&gt;70,"No",IF(G35&lt;40,"No","Yes")))</f>
        <v>Yes</v>
      </c>
      <c r="I35" s="10">
        <v>-0.19400000000000001</v>
      </c>
      <c r="J35" s="10">
        <v>-3.11</v>
      </c>
      <c r="K35" s="9" t="str">
        <f t="shared" si="6"/>
        <v>Yes</v>
      </c>
    </row>
    <row r="36" spans="1:11" x14ac:dyDescent="0.25">
      <c r="A36" s="69" t="s">
        <v>847</v>
      </c>
      <c r="B36" s="33" t="s">
        <v>274</v>
      </c>
      <c r="C36" s="68">
        <v>48.982137029</v>
      </c>
      <c r="D36" s="9" t="str">
        <f>IF($B36="N/A","N/A",IF(C36&gt;55,"No",IF(C36&lt;20,"No","Yes")))</f>
        <v>Yes</v>
      </c>
      <c r="E36" s="8">
        <v>49.481511216000001</v>
      </c>
      <c r="F36" s="9" t="str">
        <f>IF($B36="N/A","N/A",IF(E36&gt;55,"No",IF(E36&lt;20,"No","Yes")))</f>
        <v>Yes</v>
      </c>
      <c r="G36" s="8">
        <v>51.018288386999998</v>
      </c>
      <c r="H36" s="9" t="str">
        <f>IF($B36="N/A","N/A",IF(G36&gt;55,"No",IF(G36&lt;20,"No","Yes")))</f>
        <v>Yes</v>
      </c>
      <c r="I36" s="10">
        <v>1.02</v>
      </c>
      <c r="J36" s="10">
        <v>3.1059999999999999</v>
      </c>
      <c r="K36" s="9" t="str">
        <f t="shared" si="6"/>
        <v>Yes</v>
      </c>
    </row>
    <row r="37" spans="1:11" x14ac:dyDescent="0.25">
      <c r="A37" s="69" t="s">
        <v>167</v>
      </c>
      <c r="B37" s="33" t="s">
        <v>250</v>
      </c>
      <c r="C37" s="68">
        <v>13.21333489</v>
      </c>
      <c r="D37" s="9" t="str">
        <f>IF($B37="N/A","N/A",IF(C37&gt;95,"Yes","No"))</f>
        <v>No</v>
      </c>
      <c r="E37" s="8">
        <v>12.971122147999999</v>
      </c>
      <c r="F37" s="9" t="str">
        <f>IF($B37="N/A","N/A",IF(E37&gt;95,"Yes","No"))</f>
        <v>No</v>
      </c>
      <c r="G37" s="8">
        <v>10.645064669</v>
      </c>
      <c r="H37" s="9" t="str">
        <f>IF($B37="N/A","N/A",IF(G37&gt;95,"Yes","No"))</f>
        <v>No</v>
      </c>
      <c r="I37" s="10">
        <v>-1.83</v>
      </c>
      <c r="J37" s="10">
        <v>-17.899999999999999</v>
      </c>
      <c r="K37" s="9" t="str">
        <f t="shared" si="6"/>
        <v>Yes</v>
      </c>
    </row>
    <row r="38" spans="1:11" x14ac:dyDescent="0.25">
      <c r="A38" s="69" t="s">
        <v>41</v>
      </c>
      <c r="B38" s="33" t="s">
        <v>217</v>
      </c>
      <c r="C38" s="68">
        <v>99.712736835000001</v>
      </c>
      <c r="D38" s="9" t="str">
        <f t="shared" ref="D38:D47" si="7">IF($B38="N/A","N/A",IF(C38&gt;15,"No",IF(C38&lt;-15,"No","Yes")))</f>
        <v>N/A</v>
      </c>
      <c r="E38" s="8">
        <v>99.841982529999996</v>
      </c>
      <c r="F38" s="9" t="str">
        <f>IF($B38="N/A","N/A",IF(E38&gt;15,"No",IF(E38&lt;-15,"No","Yes")))</f>
        <v>N/A</v>
      </c>
      <c r="G38" s="8">
        <v>99.881992210000007</v>
      </c>
      <c r="H38" s="9" t="str">
        <f>IF($B38="N/A","N/A",IF(G38&gt;15,"No",IF(G38&lt;-15,"No","Yes")))</f>
        <v>N/A</v>
      </c>
      <c r="I38" s="10">
        <v>0.12959999999999999</v>
      </c>
      <c r="J38" s="10">
        <v>4.0099999999999997E-2</v>
      </c>
      <c r="K38" s="9" t="str">
        <f t="shared" si="6"/>
        <v>Yes</v>
      </c>
    </row>
    <row r="39" spans="1:11" x14ac:dyDescent="0.25">
      <c r="A39" s="69" t="s">
        <v>42</v>
      </c>
      <c r="B39" s="33" t="s">
        <v>217</v>
      </c>
      <c r="C39" s="68">
        <v>83.595028600000006</v>
      </c>
      <c r="D39" s="9" t="str">
        <f t="shared" si="7"/>
        <v>N/A</v>
      </c>
      <c r="E39" s="8">
        <v>86.145869759999997</v>
      </c>
      <c r="F39" s="9" t="str">
        <f>IF($B39="N/A","N/A",IF(E39&gt;15,"No",IF(E39&lt;-15,"No","Yes")))</f>
        <v>N/A</v>
      </c>
      <c r="G39" s="8">
        <v>87.295234164999997</v>
      </c>
      <c r="H39" s="9" t="str">
        <f>IF($B39="N/A","N/A",IF(G39&gt;15,"No",IF(G39&lt;-15,"No","Yes")))</f>
        <v>N/A</v>
      </c>
      <c r="I39" s="10">
        <v>3.0510000000000002</v>
      </c>
      <c r="J39" s="10">
        <v>1.3340000000000001</v>
      </c>
      <c r="K39" s="9" t="str">
        <f t="shared" si="6"/>
        <v>Yes</v>
      </c>
    </row>
    <row r="40" spans="1:11" x14ac:dyDescent="0.25">
      <c r="A40" s="69" t="s">
        <v>43</v>
      </c>
      <c r="B40" s="33" t="s">
        <v>227</v>
      </c>
      <c r="C40" s="68">
        <v>13.633185189000001</v>
      </c>
      <c r="D40" s="9" t="str">
        <f>IF($B40="N/A","N/A",IF(C40&gt;100,"No",IF(C40&lt;98,"No","Yes")))</f>
        <v>No</v>
      </c>
      <c r="E40" s="8">
        <v>13.209986682</v>
      </c>
      <c r="F40" s="9" t="str">
        <f>IF($B40="N/A","N/A",IF(E40&gt;100,"No",IF(E40&lt;98,"No","Yes")))</f>
        <v>No</v>
      </c>
      <c r="G40" s="8">
        <v>10.998356648</v>
      </c>
      <c r="H40" s="9" t="str">
        <f>IF($B40="N/A","N/A",IF(G40&gt;100,"No",IF(G40&lt;98,"No","Yes")))</f>
        <v>No</v>
      </c>
      <c r="I40" s="10">
        <v>-3.1</v>
      </c>
      <c r="J40" s="10">
        <v>-16.7</v>
      </c>
      <c r="K40" s="9" t="str">
        <f t="shared" si="6"/>
        <v>Yes</v>
      </c>
    </row>
    <row r="41" spans="1:11" x14ac:dyDescent="0.25">
      <c r="A41" s="69" t="s">
        <v>44</v>
      </c>
      <c r="B41" s="33" t="s">
        <v>217</v>
      </c>
      <c r="C41" s="68">
        <v>26.575854249999999</v>
      </c>
      <c r="D41" s="9" t="str">
        <f t="shared" si="7"/>
        <v>N/A</v>
      </c>
      <c r="E41" s="8">
        <v>25.589798029000001</v>
      </c>
      <c r="F41" s="9" t="str">
        <f t="shared" ref="F41:F47" si="8">IF($B41="N/A","N/A",IF(E41&gt;15,"No",IF(E41&lt;-15,"No","Yes")))</f>
        <v>N/A</v>
      </c>
      <c r="G41" s="8">
        <v>24.658790272000001</v>
      </c>
      <c r="H41" s="9" t="str">
        <f t="shared" ref="H41:H47" si="9">IF($B41="N/A","N/A",IF(G41&gt;15,"No",IF(G41&lt;-15,"No","Yes")))</f>
        <v>N/A</v>
      </c>
      <c r="I41" s="10">
        <v>-3.71</v>
      </c>
      <c r="J41" s="10">
        <v>-3.64</v>
      </c>
      <c r="K41" s="9" t="str">
        <f t="shared" si="6"/>
        <v>Yes</v>
      </c>
    </row>
    <row r="42" spans="1:11" x14ac:dyDescent="0.25">
      <c r="A42" s="69" t="s">
        <v>45</v>
      </c>
      <c r="B42" s="33" t="s">
        <v>217</v>
      </c>
      <c r="C42" s="68">
        <v>73.424145749999994</v>
      </c>
      <c r="D42" s="9" t="str">
        <f t="shared" si="7"/>
        <v>N/A</v>
      </c>
      <c r="E42" s="8">
        <v>74.410201971000006</v>
      </c>
      <c r="F42" s="9" t="str">
        <f t="shared" si="8"/>
        <v>N/A</v>
      </c>
      <c r="G42" s="8">
        <v>75.341209727999995</v>
      </c>
      <c r="H42" s="9" t="str">
        <f t="shared" si="9"/>
        <v>N/A</v>
      </c>
      <c r="I42" s="10">
        <v>1.343</v>
      </c>
      <c r="J42" s="10">
        <v>1.2509999999999999</v>
      </c>
      <c r="K42" s="9" t="str">
        <f t="shared" si="6"/>
        <v>Yes</v>
      </c>
    </row>
    <row r="43" spans="1:11" x14ac:dyDescent="0.25">
      <c r="A43" s="69" t="s">
        <v>50</v>
      </c>
      <c r="B43" s="33" t="s">
        <v>217</v>
      </c>
      <c r="C43" s="68">
        <v>0</v>
      </c>
      <c r="D43" s="9" t="str">
        <f t="shared" si="7"/>
        <v>N/A</v>
      </c>
      <c r="E43" s="8">
        <v>0</v>
      </c>
      <c r="F43" s="9" t="str">
        <f t="shared" si="8"/>
        <v>N/A</v>
      </c>
      <c r="G43" s="8">
        <v>0</v>
      </c>
      <c r="H43" s="9" t="str">
        <f t="shared" si="9"/>
        <v>N/A</v>
      </c>
      <c r="I43" s="10" t="s">
        <v>1742</v>
      </c>
      <c r="J43" s="10" t="s">
        <v>1742</v>
      </c>
      <c r="K43" s="9" t="str">
        <f t="shared" si="6"/>
        <v>N/A</v>
      </c>
    </row>
    <row r="44" spans="1:11" x14ac:dyDescent="0.25">
      <c r="A44" s="69" t="s">
        <v>907</v>
      </c>
      <c r="B44" s="33" t="s">
        <v>217</v>
      </c>
      <c r="C44" s="68">
        <v>87.945635663999994</v>
      </c>
      <c r="D44" s="9" t="str">
        <f t="shared" si="7"/>
        <v>N/A</v>
      </c>
      <c r="E44" s="8">
        <v>88.144686246999996</v>
      </c>
      <c r="F44" s="9" t="str">
        <f t="shared" si="8"/>
        <v>N/A</v>
      </c>
      <c r="G44" s="8">
        <v>89.606161889000006</v>
      </c>
      <c r="H44" s="9" t="str">
        <f t="shared" si="9"/>
        <v>N/A</v>
      </c>
      <c r="I44" s="10">
        <v>0.2263</v>
      </c>
      <c r="J44" s="10">
        <v>1.6579999999999999</v>
      </c>
      <c r="K44" s="9" t="str">
        <f>IF(J44="Div by 0", "N/A", IF(J44="N/A","N/A", IF(J44&gt;30, "No", IF(J44&lt;-30, "No", "Yes"))))</f>
        <v>Yes</v>
      </c>
    </row>
    <row r="45" spans="1:11" x14ac:dyDescent="0.25">
      <c r="A45" s="69" t="s">
        <v>908</v>
      </c>
      <c r="B45" s="33" t="s">
        <v>217</v>
      </c>
      <c r="C45" s="68">
        <v>12.054104127</v>
      </c>
      <c r="D45" s="9" t="str">
        <f t="shared" si="7"/>
        <v>N/A</v>
      </c>
      <c r="E45" s="8">
        <v>11.835844981999999</v>
      </c>
      <c r="F45" s="9" t="str">
        <f t="shared" si="8"/>
        <v>N/A</v>
      </c>
      <c r="G45" s="8">
        <v>10.349930097</v>
      </c>
      <c r="H45" s="9" t="str">
        <f t="shared" si="9"/>
        <v>N/A</v>
      </c>
      <c r="I45" s="10">
        <v>-1.81</v>
      </c>
      <c r="J45" s="10">
        <v>-12.6</v>
      </c>
      <c r="K45" s="9" t="str">
        <f>IF(J45="Div by 0", "N/A", IF(J45="N/A","N/A", IF(J45&gt;30, "No", IF(J45&lt;-30, "No", "Yes"))))</f>
        <v>Yes</v>
      </c>
    </row>
    <row r="46" spans="1:11" x14ac:dyDescent="0.25">
      <c r="A46" s="69" t="s">
        <v>931</v>
      </c>
      <c r="B46" s="33" t="s">
        <v>217</v>
      </c>
      <c r="C46" s="68">
        <v>2.2939647141999999</v>
      </c>
      <c r="D46" s="9" t="str">
        <f t="shared" si="7"/>
        <v>N/A</v>
      </c>
      <c r="E46" s="8">
        <v>2.3281111008000002</v>
      </c>
      <c r="F46" s="9" t="str">
        <f t="shared" si="8"/>
        <v>N/A</v>
      </c>
      <c r="G46" s="8">
        <v>2.0331927810999999</v>
      </c>
      <c r="H46" s="9" t="str">
        <f t="shared" si="9"/>
        <v>N/A</v>
      </c>
      <c r="I46" s="10">
        <v>1.4890000000000001</v>
      </c>
      <c r="J46" s="10">
        <v>-12.7</v>
      </c>
      <c r="K46" s="9" t="str">
        <f>IF(J46="Div by 0", "N/A", IF(J46="N/A","N/A", IF(J46&gt;30, "No", IF(J46&lt;-30, "No", "Yes"))))</f>
        <v>Yes</v>
      </c>
    </row>
    <row r="47" spans="1:11" x14ac:dyDescent="0.25">
      <c r="A47" s="69" t="s">
        <v>919</v>
      </c>
      <c r="B47" s="33" t="s">
        <v>217</v>
      </c>
      <c r="C47" s="68">
        <v>2.6020889999999998E-4</v>
      </c>
      <c r="D47" s="9" t="str">
        <f t="shared" si="7"/>
        <v>N/A</v>
      </c>
      <c r="E47" s="8">
        <v>1.94687716E-2</v>
      </c>
      <c r="F47" s="9" t="str">
        <f t="shared" si="8"/>
        <v>N/A</v>
      </c>
      <c r="G47" s="8">
        <v>4.3908014699999998E-2</v>
      </c>
      <c r="H47" s="9" t="str">
        <f t="shared" si="9"/>
        <v>N/A</v>
      </c>
      <c r="I47" s="10">
        <v>7382</v>
      </c>
      <c r="J47" s="10">
        <v>125.5</v>
      </c>
      <c r="K47" s="9" t="str">
        <f>IF(J47="Div by 0", "N/A", IF(J47="N/A","N/A", IF(J47&gt;30, "No", IF(J47&lt;-30, "No", "Yes"))))</f>
        <v>No</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16688942</v>
      </c>
      <c r="F6" s="9" t="str">
        <f t="shared" ref="F6:F15" si="1">IF($B6="N/A","N/A",IF(E6&lt;0,"No","Yes"))</f>
        <v>N/A</v>
      </c>
      <c r="G6" s="67">
        <v>22167909</v>
      </c>
      <c r="H6" s="9" t="str">
        <f t="shared" ref="H6:H15" si="2">IF($B6="N/A","N/A",IF(G6&lt;0,"No","Yes"))</f>
        <v>N/A</v>
      </c>
      <c r="I6" s="10" t="s">
        <v>217</v>
      </c>
      <c r="J6" s="10">
        <v>32.83</v>
      </c>
      <c r="K6" s="9" t="str">
        <f t="shared" ref="K6:K15" si="3">IF(J6="Div by 0", "N/A", IF(J6="N/A","N/A", IF(J6&gt;30, "No", IF(J6&lt;-30, "No", "Yes"))))</f>
        <v>No</v>
      </c>
    </row>
    <row r="7" spans="1:11" x14ac:dyDescent="0.25">
      <c r="A7" s="66" t="s">
        <v>445</v>
      </c>
      <c r="B7" s="5" t="s">
        <v>217</v>
      </c>
      <c r="C7" s="68" t="s">
        <v>217</v>
      </c>
      <c r="D7" s="9" t="str">
        <f t="shared" si="0"/>
        <v>N/A</v>
      </c>
      <c r="E7" s="68">
        <v>35.028619548999998</v>
      </c>
      <c r="F7" s="9" t="str">
        <f t="shared" si="1"/>
        <v>N/A</v>
      </c>
      <c r="G7" s="68">
        <v>34.848410827000002</v>
      </c>
      <c r="H7" s="9" t="str">
        <f t="shared" si="2"/>
        <v>N/A</v>
      </c>
      <c r="I7" s="10" t="s">
        <v>217</v>
      </c>
      <c r="J7" s="10">
        <v>-0.51400000000000001</v>
      </c>
      <c r="K7" s="9" t="str">
        <f t="shared" si="3"/>
        <v>Yes</v>
      </c>
    </row>
    <row r="8" spans="1:11" x14ac:dyDescent="0.25">
      <c r="A8" s="66" t="s">
        <v>446</v>
      </c>
      <c r="B8" s="5" t="s">
        <v>217</v>
      </c>
      <c r="C8" s="68" t="s">
        <v>217</v>
      </c>
      <c r="D8" s="9" t="str">
        <f t="shared" si="0"/>
        <v>N/A</v>
      </c>
      <c r="E8" s="68">
        <v>4.4921721221000004</v>
      </c>
      <c r="F8" s="9" t="str">
        <f t="shared" si="1"/>
        <v>N/A</v>
      </c>
      <c r="G8" s="68">
        <v>5.5302419367000004</v>
      </c>
      <c r="H8" s="9" t="str">
        <f t="shared" si="2"/>
        <v>N/A</v>
      </c>
      <c r="I8" s="10" t="s">
        <v>217</v>
      </c>
      <c r="J8" s="10">
        <v>23.11</v>
      </c>
      <c r="K8" s="9" t="str">
        <f t="shared" si="3"/>
        <v>Yes</v>
      </c>
    </row>
    <row r="9" spans="1:11" x14ac:dyDescent="0.25">
      <c r="A9" s="66" t="s">
        <v>447</v>
      </c>
      <c r="B9" s="5" t="s">
        <v>217</v>
      </c>
      <c r="C9" s="68" t="s">
        <v>217</v>
      </c>
      <c r="D9" s="9" t="str">
        <f t="shared" si="0"/>
        <v>N/A</v>
      </c>
      <c r="E9" s="68">
        <v>34.366204879999998</v>
      </c>
      <c r="F9" s="9" t="str">
        <f t="shared" si="1"/>
        <v>N/A</v>
      </c>
      <c r="G9" s="68">
        <v>32.845718556000001</v>
      </c>
      <c r="H9" s="9" t="str">
        <f t="shared" si="2"/>
        <v>N/A</v>
      </c>
      <c r="I9" s="10" t="s">
        <v>217</v>
      </c>
      <c r="J9" s="10">
        <v>-4.42</v>
      </c>
      <c r="K9" s="9" t="str">
        <f t="shared" si="3"/>
        <v>Yes</v>
      </c>
    </row>
    <row r="10" spans="1:11" x14ac:dyDescent="0.25">
      <c r="A10" s="66" t="s">
        <v>448</v>
      </c>
      <c r="B10" s="5" t="s">
        <v>217</v>
      </c>
      <c r="C10" s="68" t="s">
        <v>217</v>
      </c>
      <c r="D10" s="9" t="str">
        <f t="shared" si="0"/>
        <v>N/A</v>
      </c>
      <c r="E10" s="68">
        <v>26.050159441000002</v>
      </c>
      <c r="F10" s="9" t="str">
        <f t="shared" si="1"/>
        <v>N/A</v>
      </c>
      <c r="G10" s="68">
        <v>26.698084154</v>
      </c>
      <c r="H10" s="9" t="str">
        <f t="shared" si="2"/>
        <v>N/A</v>
      </c>
      <c r="I10" s="10" t="s">
        <v>217</v>
      </c>
      <c r="J10" s="10">
        <v>2.4870000000000001</v>
      </c>
      <c r="K10" s="9" t="str">
        <f t="shared" si="3"/>
        <v>Yes</v>
      </c>
    </row>
    <row r="11" spans="1:11" ht="13" x14ac:dyDescent="0.3">
      <c r="A11" s="66" t="s">
        <v>1643</v>
      </c>
      <c r="B11" s="5" t="s">
        <v>217</v>
      </c>
      <c r="C11" s="68" t="s">
        <v>217</v>
      </c>
      <c r="D11" s="9" t="str">
        <f t="shared" si="0"/>
        <v>N/A</v>
      </c>
      <c r="E11" s="68">
        <v>0</v>
      </c>
      <c r="F11" s="9" t="str">
        <f t="shared" si="1"/>
        <v>N/A</v>
      </c>
      <c r="G11" s="68">
        <v>0</v>
      </c>
      <c r="H11" s="9" t="str">
        <f t="shared" si="2"/>
        <v>N/A</v>
      </c>
      <c r="I11" s="10" t="s">
        <v>217</v>
      </c>
      <c r="J11" s="10" t="s">
        <v>1742</v>
      </c>
      <c r="K11" s="9" t="str">
        <f t="shared" si="3"/>
        <v>N/A</v>
      </c>
    </row>
    <row r="12" spans="1:11" x14ac:dyDescent="0.25">
      <c r="A12" s="66" t="s">
        <v>16</v>
      </c>
      <c r="B12" s="5" t="s">
        <v>217</v>
      </c>
      <c r="C12" s="68" t="s">
        <v>217</v>
      </c>
      <c r="D12" s="9" t="str">
        <f t="shared" si="0"/>
        <v>N/A</v>
      </c>
      <c r="E12" s="68">
        <v>1.2205686855</v>
      </c>
      <c r="F12" s="9" t="str">
        <f t="shared" si="1"/>
        <v>N/A</v>
      </c>
      <c r="G12" s="68">
        <v>1.567815891</v>
      </c>
      <c r="H12" s="9" t="str">
        <f t="shared" si="2"/>
        <v>N/A</v>
      </c>
      <c r="I12" s="10" t="s">
        <v>217</v>
      </c>
      <c r="J12" s="10">
        <v>28.45</v>
      </c>
      <c r="K12" s="9" t="str">
        <f t="shared" si="3"/>
        <v>Yes</v>
      </c>
    </row>
    <row r="13" spans="1:11" x14ac:dyDescent="0.25">
      <c r="A13" s="66" t="s">
        <v>36</v>
      </c>
      <c r="B13" s="5" t="s">
        <v>217</v>
      </c>
      <c r="C13" s="68" t="s">
        <v>217</v>
      </c>
      <c r="D13" s="9" t="str">
        <f t="shared" si="0"/>
        <v>N/A</v>
      </c>
      <c r="E13" s="68">
        <v>0.14396231249999999</v>
      </c>
      <c r="F13" s="9" t="str">
        <f t="shared" si="1"/>
        <v>N/A</v>
      </c>
      <c r="G13" s="68">
        <v>0.1220288398</v>
      </c>
      <c r="H13" s="9" t="str">
        <f t="shared" si="2"/>
        <v>N/A</v>
      </c>
      <c r="I13" s="10" t="s">
        <v>217</v>
      </c>
      <c r="J13" s="10">
        <v>-15.2</v>
      </c>
      <c r="K13" s="9" t="str">
        <f t="shared" si="3"/>
        <v>Yes</v>
      </c>
    </row>
    <row r="14" spans="1:11" x14ac:dyDescent="0.25">
      <c r="A14" s="66" t="s">
        <v>37</v>
      </c>
      <c r="B14" s="5" t="s">
        <v>217</v>
      </c>
      <c r="C14" s="68" t="s">
        <v>217</v>
      </c>
      <c r="D14" s="9" t="str">
        <f t="shared" si="0"/>
        <v>N/A</v>
      </c>
      <c r="E14" s="68">
        <v>1.5539291765000001</v>
      </c>
      <c r="F14" s="9" t="str">
        <f t="shared" si="1"/>
        <v>N/A</v>
      </c>
      <c r="G14" s="68">
        <v>1.7908733907000001</v>
      </c>
      <c r="H14" s="9" t="str">
        <f t="shared" si="2"/>
        <v>N/A</v>
      </c>
      <c r="I14" s="10" t="s">
        <v>217</v>
      </c>
      <c r="J14" s="10">
        <v>15.25</v>
      </c>
      <c r="K14" s="9" t="str">
        <f t="shared" si="3"/>
        <v>Yes</v>
      </c>
    </row>
    <row r="15" spans="1:11" x14ac:dyDescent="0.25">
      <c r="A15" s="66" t="s">
        <v>38</v>
      </c>
      <c r="B15" s="5" t="s">
        <v>217</v>
      </c>
      <c r="C15" s="68" t="s">
        <v>217</v>
      </c>
      <c r="D15" s="9" t="str">
        <f t="shared" si="0"/>
        <v>N/A</v>
      </c>
      <c r="E15" s="68">
        <v>1.2757326382</v>
      </c>
      <c r="F15" s="9" t="str">
        <f t="shared" si="1"/>
        <v>N/A</v>
      </c>
      <c r="G15" s="68">
        <v>1.6608534687000001</v>
      </c>
      <c r="H15" s="9" t="str">
        <f t="shared" si="2"/>
        <v>N/A</v>
      </c>
      <c r="I15" s="10" t="s">
        <v>217</v>
      </c>
      <c r="J15" s="10">
        <v>30.19</v>
      </c>
      <c r="K15" s="9" t="str">
        <f t="shared" si="3"/>
        <v>No</v>
      </c>
    </row>
    <row r="16" spans="1:11" x14ac:dyDescent="0.25">
      <c r="A16" s="66" t="s">
        <v>377</v>
      </c>
      <c r="B16" s="5" t="s">
        <v>217</v>
      </c>
      <c r="C16" s="8" t="s">
        <v>217</v>
      </c>
      <c r="D16" s="9" t="str">
        <f t="shared" ref="D16:D41" si="4">IF($B16="N/A","N/A",IF(C16&lt;0,"No","Yes"))</f>
        <v>N/A</v>
      </c>
      <c r="E16" s="8">
        <v>25.86551622</v>
      </c>
      <c r="F16" s="9" t="str">
        <f t="shared" ref="F16:F41" si="5">IF($B16="N/A","N/A",IF(E16&lt;0,"No","Yes"))</f>
        <v>N/A</v>
      </c>
      <c r="G16" s="8">
        <v>24.297799129000001</v>
      </c>
      <c r="H16" s="9" t="str">
        <f t="shared" ref="H16:H41" si="6">IF($B16="N/A","N/A",IF(G16&lt;0,"No","Yes"))</f>
        <v>N/A</v>
      </c>
      <c r="I16" s="10" t="s">
        <v>217</v>
      </c>
      <c r="J16" s="10">
        <v>-6.06</v>
      </c>
      <c r="K16" s="9" t="str">
        <f t="shared" ref="K16:K41" si="7">IF(J16="Div by 0", "N/A", IF(J16="N/A","N/A", IF(J16&gt;30, "No", IF(J16&lt;-30, "No", "Yes"))))</f>
        <v>Yes</v>
      </c>
    </row>
    <row r="17" spans="1:11" x14ac:dyDescent="0.25">
      <c r="A17" s="66" t="s">
        <v>378</v>
      </c>
      <c r="B17" s="5" t="s">
        <v>217</v>
      </c>
      <c r="C17" s="8" t="s">
        <v>217</v>
      </c>
      <c r="D17" s="9" t="str">
        <f t="shared" si="4"/>
        <v>N/A</v>
      </c>
      <c r="E17" s="8">
        <v>9.4377582472999997</v>
      </c>
      <c r="F17" s="9" t="str">
        <f t="shared" si="5"/>
        <v>N/A</v>
      </c>
      <c r="G17" s="8">
        <v>7.1886437281999997</v>
      </c>
      <c r="H17" s="9" t="str">
        <f t="shared" si="6"/>
        <v>N/A</v>
      </c>
      <c r="I17" s="10" t="s">
        <v>217</v>
      </c>
      <c r="J17" s="10">
        <v>-23.8</v>
      </c>
      <c r="K17" s="9" t="str">
        <f t="shared" si="7"/>
        <v>Yes</v>
      </c>
    </row>
    <row r="18" spans="1:11" x14ac:dyDescent="0.25">
      <c r="A18" s="66" t="s">
        <v>379</v>
      </c>
      <c r="B18" s="5" t="s">
        <v>217</v>
      </c>
      <c r="C18" s="8" t="s">
        <v>217</v>
      </c>
      <c r="D18" s="9" t="str">
        <f t="shared" si="4"/>
        <v>N/A</v>
      </c>
      <c r="E18" s="8">
        <v>4.1637930073999998</v>
      </c>
      <c r="F18" s="9" t="str">
        <f t="shared" si="5"/>
        <v>N/A</v>
      </c>
      <c r="G18" s="8">
        <v>4.0720123850999999</v>
      </c>
      <c r="H18" s="9" t="str">
        <f t="shared" si="6"/>
        <v>N/A</v>
      </c>
      <c r="I18" s="10" t="s">
        <v>217</v>
      </c>
      <c r="J18" s="10">
        <v>-2.2000000000000002</v>
      </c>
      <c r="K18" s="9" t="str">
        <f t="shared" si="7"/>
        <v>Yes</v>
      </c>
    </row>
    <row r="19" spans="1:11" x14ac:dyDescent="0.25">
      <c r="A19" s="66" t="s">
        <v>380</v>
      </c>
      <c r="B19" s="5" t="s">
        <v>217</v>
      </c>
      <c r="C19" s="8" t="s">
        <v>217</v>
      </c>
      <c r="D19" s="9" t="str">
        <f t="shared" si="4"/>
        <v>N/A</v>
      </c>
      <c r="E19" s="8">
        <v>5.8686943726000003</v>
      </c>
      <c r="F19" s="9" t="str">
        <f t="shared" si="5"/>
        <v>N/A</v>
      </c>
      <c r="G19" s="8">
        <v>6.3361230867999998</v>
      </c>
      <c r="H19" s="9" t="str">
        <f t="shared" si="6"/>
        <v>N/A</v>
      </c>
      <c r="I19" s="10" t="s">
        <v>217</v>
      </c>
      <c r="J19" s="10">
        <v>7.9649999999999999</v>
      </c>
      <c r="K19" s="9" t="str">
        <f t="shared" si="7"/>
        <v>Yes</v>
      </c>
    </row>
    <row r="20" spans="1:11" x14ac:dyDescent="0.25">
      <c r="A20" s="66" t="s">
        <v>381</v>
      </c>
      <c r="B20" s="5" t="s">
        <v>217</v>
      </c>
      <c r="C20" s="8" t="s">
        <v>217</v>
      </c>
      <c r="D20" s="9" t="str">
        <f t="shared" si="4"/>
        <v>N/A</v>
      </c>
      <c r="E20" s="8">
        <v>0.20288883499999999</v>
      </c>
      <c r="F20" s="9" t="str">
        <f t="shared" si="5"/>
        <v>N/A</v>
      </c>
      <c r="G20" s="8">
        <v>0.14043724199999999</v>
      </c>
      <c r="H20" s="9" t="str">
        <f t="shared" si="6"/>
        <v>N/A</v>
      </c>
      <c r="I20" s="10" t="s">
        <v>217</v>
      </c>
      <c r="J20" s="10">
        <v>-30.8</v>
      </c>
      <c r="K20" s="9" t="str">
        <f t="shared" si="7"/>
        <v>No</v>
      </c>
    </row>
    <row r="21" spans="1:11" x14ac:dyDescent="0.25">
      <c r="A21" s="66" t="s">
        <v>382</v>
      </c>
      <c r="B21" s="5" t="s">
        <v>217</v>
      </c>
      <c r="C21" s="8" t="s">
        <v>217</v>
      </c>
      <c r="D21" s="9" t="str">
        <f t="shared" si="4"/>
        <v>N/A</v>
      </c>
      <c r="E21" s="8">
        <v>4.0461282686000004</v>
      </c>
      <c r="F21" s="9" t="str">
        <f t="shared" si="5"/>
        <v>N/A</v>
      </c>
      <c r="G21" s="8">
        <v>3.4335083205000001</v>
      </c>
      <c r="H21" s="9" t="str">
        <f t="shared" si="6"/>
        <v>N/A</v>
      </c>
      <c r="I21" s="10" t="s">
        <v>217</v>
      </c>
      <c r="J21" s="10">
        <v>-15.1</v>
      </c>
      <c r="K21" s="9" t="str">
        <f t="shared" si="7"/>
        <v>Yes</v>
      </c>
    </row>
    <row r="22" spans="1:11" x14ac:dyDescent="0.25">
      <c r="A22" s="66" t="s">
        <v>383</v>
      </c>
      <c r="B22" s="5" t="s">
        <v>217</v>
      </c>
      <c r="C22" s="8" t="s">
        <v>217</v>
      </c>
      <c r="D22" s="9" t="str">
        <f t="shared" si="4"/>
        <v>N/A</v>
      </c>
      <c r="E22" s="8">
        <v>20.280764352999999</v>
      </c>
      <c r="F22" s="9" t="str">
        <f t="shared" si="5"/>
        <v>N/A</v>
      </c>
      <c r="G22" s="8">
        <v>20.762553654000001</v>
      </c>
      <c r="H22" s="9" t="str">
        <f t="shared" si="6"/>
        <v>N/A</v>
      </c>
      <c r="I22" s="10" t="s">
        <v>217</v>
      </c>
      <c r="J22" s="10">
        <v>2.3759999999999999</v>
      </c>
      <c r="K22" s="9" t="str">
        <f t="shared" si="7"/>
        <v>Yes</v>
      </c>
    </row>
    <row r="23" spans="1:11" x14ac:dyDescent="0.25">
      <c r="A23" s="66" t="s">
        <v>384</v>
      </c>
      <c r="B23" s="5" t="s">
        <v>217</v>
      </c>
      <c r="C23" s="8" t="s">
        <v>217</v>
      </c>
      <c r="D23" s="9" t="str">
        <f t="shared" si="4"/>
        <v>N/A</v>
      </c>
      <c r="E23" s="8">
        <v>0</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v>0.60227304999999998</v>
      </c>
      <c r="F24" s="9" t="str">
        <f t="shared" si="5"/>
        <v>N/A</v>
      </c>
      <c r="G24" s="8">
        <v>0.76540823039999994</v>
      </c>
      <c r="H24" s="9" t="str">
        <f t="shared" si="6"/>
        <v>N/A</v>
      </c>
      <c r="I24" s="10" t="s">
        <v>217</v>
      </c>
      <c r="J24" s="10">
        <v>27.09</v>
      </c>
      <c r="K24" s="9" t="str">
        <f t="shared" si="7"/>
        <v>Yes</v>
      </c>
    </row>
    <row r="25" spans="1:11" x14ac:dyDescent="0.25">
      <c r="A25" s="66" t="s">
        <v>386</v>
      </c>
      <c r="B25" s="5" t="s">
        <v>217</v>
      </c>
      <c r="C25" s="8" t="s">
        <v>217</v>
      </c>
      <c r="D25" s="9" t="str">
        <f t="shared" si="4"/>
        <v>N/A</v>
      </c>
      <c r="E25" s="8">
        <v>2.6777671107000001</v>
      </c>
      <c r="F25" s="9" t="str">
        <f t="shared" si="5"/>
        <v>N/A</v>
      </c>
      <c r="G25" s="8">
        <v>3.6496811674999998</v>
      </c>
      <c r="H25" s="9" t="str">
        <f t="shared" si="6"/>
        <v>N/A</v>
      </c>
      <c r="I25" s="10" t="s">
        <v>217</v>
      </c>
      <c r="J25" s="10">
        <v>36.299999999999997</v>
      </c>
      <c r="K25" s="9" t="str">
        <f t="shared" si="7"/>
        <v>No</v>
      </c>
    </row>
    <row r="26" spans="1:11" x14ac:dyDescent="0.25">
      <c r="A26" s="66" t="s">
        <v>387</v>
      </c>
      <c r="B26" s="5" t="s">
        <v>217</v>
      </c>
      <c r="C26" s="8" t="s">
        <v>217</v>
      </c>
      <c r="D26" s="9" t="str">
        <f t="shared" si="4"/>
        <v>N/A</v>
      </c>
      <c r="E26" s="8">
        <v>0.59075644220000001</v>
      </c>
      <c r="F26" s="9" t="str">
        <f t="shared" si="5"/>
        <v>N/A</v>
      </c>
      <c r="G26" s="8">
        <v>0.91521036109999998</v>
      </c>
      <c r="H26" s="9" t="str">
        <f t="shared" si="6"/>
        <v>N/A</v>
      </c>
      <c r="I26" s="10" t="s">
        <v>217</v>
      </c>
      <c r="J26" s="10">
        <v>54.92</v>
      </c>
      <c r="K26" s="9" t="str">
        <f t="shared" si="7"/>
        <v>No</v>
      </c>
    </row>
    <row r="27" spans="1:11" x14ac:dyDescent="0.25">
      <c r="A27" s="66" t="s">
        <v>388</v>
      </c>
      <c r="B27" s="5" t="s">
        <v>217</v>
      </c>
      <c r="C27" s="8" t="s">
        <v>217</v>
      </c>
      <c r="D27" s="9" t="str">
        <f t="shared" si="4"/>
        <v>N/A</v>
      </c>
      <c r="E27" s="8">
        <v>3.5766197800000003E-2</v>
      </c>
      <c r="F27" s="9" t="str">
        <f t="shared" si="5"/>
        <v>N/A</v>
      </c>
      <c r="G27" s="8">
        <v>3.022387E-2</v>
      </c>
      <c r="H27" s="9" t="str">
        <f t="shared" si="6"/>
        <v>N/A</v>
      </c>
      <c r="I27" s="10" t="s">
        <v>217</v>
      </c>
      <c r="J27" s="10">
        <v>-15.5</v>
      </c>
      <c r="K27" s="9" t="str">
        <f t="shared" si="7"/>
        <v>Yes</v>
      </c>
    </row>
    <row r="28" spans="1:11" x14ac:dyDescent="0.25">
      <c r="A28" s="66" t="s">
        <v>389</v>
      </c>
      <c r="B28" s="5" t="s">
        <v>217</v>
      </c>
      <c r="C28" s="8" t="s">
        <v>217</v>
      </c>
      <c r="D28" s="9" t="str">
        <f t="shared" si="4"/>
        <v>N/A</v>
      </c>
      <c r="E28" s="8">
        <v>0</v>
      </c>
      <c r="F28" s="9" t="str">
        <f t="shared" si="5"/>
        <v>N/A</v>
      </c>
      <c r="G28" s="8">
        <v>0</v>
      </c>
      <c r="H28" s="9" t="str">
        <f t="shared" si="6"/>
        <v>N/A</v>
      </c>
      <c r="I28" s="10" t="s">
        <v>217</v>
      </c>
      <c r="J28" s="10" t="s">
        <v>1742</v>
      </c>
      <c r="K28" s="9" t="str">
        <f t="shared" si="7"/>
        <v>N/A</v>
      </c>
    </row>
    <row r="29" spans="1:11" x14ac:dyDescent="0.25">
      <c r="A29" s="66" t="s">
        <v>390</v>
      </c>
      <c r="B29" s="5" t="s">
        <v>217</v>
      </c>
      <c r="C29" s="8" t="s">
        <v>217</v>
      </c>
      <c r="D29" s="9" t="str">
        <f t="shared" si="4"/>
        <v>N/A</v>
      </c>
      <c r="E29" s="8">
        <v>14.683081767999999</v>
      </c>
      <c r="F29" s="9" t="str">
        <f t="shared" si="5"/>
        <v>N/A</v>
      </c>
      <c r="G29" s="8">
        <v>16.004103048000001</v>
      </c>
      <c r="H29" s="9" t="str">
        <f t="shared" si="6"/>
        <v>N/A</v>
      </c>
      <c r="I29" s="10" t="s">
        <v>217</v>
      </c>
      <c r="J29" s="10">
        <v>8.9969999999999999</v>
      </c>
      <c r="K29" s="9" t="str">
        <f t="shared" si="7"/>
        <v>Yes</v>
      </c>
    </row>
    <row r="30" spans="1:11" x14ac:dyDescent="0.25">
      <c r="A30" s="66" t="s">
        <v>391</v>
      </c>
      <c r="B30" s="5" t="s">
        <v>217</v>
      </c>
      <c r="C30" s="8" t="s">
        <v>217</v>
      </c>
      <c r="D30" s="9" t="str">
        <f t="shared" si="4"/>
        <v>N/A</v>
      </c>
      <c r="E30" s="8">
        <v>1.7496974943000001</v>
      </c>
      <c r="F30" s="9" t="str">
        <f t="shared" si="5"/>
        <v>N/A</v>
      </c>
      <c r="G30" s="8">
        <v>1.4031950419999999</v>
      </c>
      <c r="H30" s="9" t="str">
        <f t="shared" si="6"/>
        <v>N/A</v>
      </c>
      <c r="I30" s="10" t="s">
        <v>217</v>
      </c>
      <c r="J30" s="10">
        <v>-19.8</v>
      </c>
      <c r="K30" s="9" t="str">
        <f t="shared" si="7"/>
        <v>Yes</v>
      </c>
    </row>
    <row r="31" spans="1:11" x14ac:dyDescent="0.25">
      <c r="A31" s="66" t="s">
        <v>392</v>
      </c>
      <c r="B31" s="5" t="s">
        <v>217</v>
      </c>
      <c r="C31" s="8" t="s">
        <v>217</v>
      </c>
      <c r="D31" s="9" t="str">
        <f t="shared" si="4"/>
        <v>N/A</v>
      </c>
      <c r="E31" s="8">
        <v>7.9693489999999999E-4</v>
      </c>
      <c r="F31" s="9" t="str">
        <f t="shared" si="5"/>
        <v>N/A</v>
      </c>
      <c r="G31" s="8">
        <v>1.8991417E-3</v>
      </c>
      <c r="H31" s="9" t="str">
        <f t="shared" si="6"/>
        <v>N/A</v>
      </c>
      <c r="I31" s="10" t="s">
        <v>217</v>
      </c>
      <c r="J31" s="10">
        <v>138.30000000000001</v>
      </c>
      <c r="K31" s="9" t="str">
        <f t="shared" si="7"/>
        <v>No</v>
      </c>
    </row>
    <row r="32" spans="1:11" x14ac:dyDescent="0.25">
      <c r="A32" s="66" t="s">
        <v>393</v>
      </c>
      <c r="B32" s="5" t="s">
        <v>217</v>
      </c>
      <c r="C32" s="8" t="s">
        <v>217</v>
      </c>
      <c r="D32" s="9" t="str">
        <f t="shared" si="4"/>
        <v>N/A</v>
      </c>
      <c r="E32" s="8">
        <v>2.1899530838999999</v>
      </c>
      <c r="F32" s="9" t="str">
        <f t="shared" si="5"/>
        <v>N/A</v>
      </c>
      <c r="G32" s="8">
        <v>2.5498525819000002</v>
      </c>
      <c r="H32" s="9" t="str">
        <f t="shared" si="6"/>
        <v>N/A</v>
      </c>
      <c r="I32" s="10" t="s">
        <v>217</v>
      </c>
      <c r="J32" s="10">
        <v>16.43</v>
      </c>
      <c r="K32" s="9" t="str">
        <f t="shared" si="7"/>
        <v>Yes</v>
      </c>
    </row>
    <row r="33" spans="1:11" x14ac:dyDescent="0.25">
      <c r="A33" s="66" t="s">
        <v>394</v>
      </c>
      <c r="B33" s="5" t="s">
        <v>217</v>
      </c>
      <c r="C33" s="8" t="s">
        <v>217</v>
      </c>
      <c r="D33" s="9" t="str">
        <f t="shared" si="4"/>
        <v>N/A</v>
      </c>
      <c r="E33" s="8">
        <v>7.0166220999999997E-3</v>
      </c>
      <c r="F33" s="9" t="str">
        <f t="shared" si="5"/>
        <v>N/A</v>
      </c>
      <c r="G33" s="8">
        <v>6.6447403999999998E-3</v>
      </c>
      <c r="H33" s="9" t="str">
        <f t="shared" si="6"/>
        <v>N/A</v>
      </c>
      <c r="I33" s="10" t="s">
        <v>217</v>
      </c>
      <c r="J33" s="10">
        <v>-5.3</v>
      </c>
      <c r="K33" s="9" t="str">
        <f t="shared" si="7"/>
        <v>Yes</v>
      </c>
    </row>
    <row r="34" spans="1:11" x14ac:dyDescent="0.25">
      <c r="A34" s="66" t="s">
        <v>395</v>
      </c>
      <c r="B34" s="5" t="s">
        <v>217</v>
      </c>
      <c r="C34" s="8" t="s">
        <v>217</v>
      </c>
      <c r="D34" s="9" t="str">
        <f t="shared" si="4"/>
        <v>N/A</v>
      </c>
      <c r="E34" s="8">
        <v>0.126023567</v>
      </c>
      <c r="F34" s="9" t="str">
        <f t="shared" si="5"/>
        <v>N/A</v>
      </c>
      <c r="G34" s="8">
        <v>0.1417138621</v>
      </c>
      <c r="H34" s="9" t="str">
        <f t="shared" si="6"/>
        <v>N/A</v>
      </c>
      <c r="I34" s="10" t="s">
        <v>217</v>
      </c>
      <c r="J34" s="10">
        <v>12.45</v>
      </c>
      <c r="K34" s="9" t="str">
        <f t="shared" si="7"/>
        <v>Yes</v>
      </c>
    </row>
    <row r="35" spans="1:11" x14ac:dyDescent="0.25">
      <c r="A35" s="66" t="s">
        <v>396</v>
      </c>
      <c r="B35" s="5" t="s">
        <v>217</v>
      </c>
      <c r="C35" s="8" t="s">
        <v>217</v>
      </c>
      <c r="D35" s="9" t="str">
        <f t="shared" si="4"/>
        <v>N/A</v>
      </c>
      <c r="E35" s="8">
        <v>2.1174559777000002</v>
      </c>
      <c r="F35" s="9" t="str">
        <f t="shared" si="5"/>
        <v>N/A</v>
      </c>
      <c r="G35" s="8">
        <v>2.2492964942999998</v>
      </c>
      <c r="H35" s="9" t="str">
        <f t="shared" si="6"/>
        <v>N/A</v>
      </c>
      <c r="I35" s="10" t="s">
        <v>217</v>
      </c>
      <c r="J35" s="10">
        <v>6.226</v>
      </c>
      <c r="K35" s="9" t="str">
        <f t="shared" si="7"/>
        <v>Yes</v>
      </c>
    </row>
    <row r="36" spans="1:11" x14ac:dyDescent="0.25">
      <c r="A36" s="66" t="s">
        <v>397</v>
      </c>
      <c r="B36" s="5" t="s">
        <v>217</v>
      </c>
      <c r="C36" s="8" t="s">
        <v>217</v>
      </c>
      <c r="D36" s="9" t="str">
        <f t="shared" si="4"/>
        <v>N/A</v>
      </c>
      <c r="E36" s="8">
        <v>5.0716216799999998E-2</v>
      </c>
      <c r="F36" s="9" t="str">
        <f t="shared" si="5"/>
        <v>N/A</v>
      </c>
      <c r="G36" s="8">
        <v>6.0885309499999998E-2</v>
      </c>
      <c r="H36" s="9" t="str">
        <f t="shared" si="6"/>
        <v>N/A</v>
      </c>
      <c r="I36" s="10" t="s">
        <v>217</v>
      </c>
      <c r="J36" s="10">
        <v>20.05</v>
      </c>
      <c r="K36" s="9" t="str">
        <f t="shared" si="7"/>
        <v>Yes</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1.7137096000000001E-3</v>
      </c>
      <c r="F38" s="9" t="str">
        <f t="shared" si="5"/>
        <v>N/A</v>
      </c>
      <c r="G38" s="8">
        <v>3.3246257000000001E-3</v>
      </c>
      <c r="H38" s="9" t="str">
        <f t="shared" si="6"/>
        <v>N/A</v>
      </c>
      <c r="I38" s="10" t="s">
        <v>217</v>
      </c>
      <c r="J38" s="10">
        <v>94</v>
      </c>
      <c r="K38" s="9" t="str">
        <f t="shared" si="7"/>
        <v>No</v>
      </c>
    </row>
    <row r="39" spans="1:11" x14ac:dyDescent="0.25">
      <c r="A39" s="66" t="s">
        <v>400</v>
      </c>
      <c r="B39" s="5" t="s">
        <v>217</v>
      </c>
      <c r="C39" s="8" t="s">
        <v>217</v>
      </c>
      <c r="D39" s="9" t="str">
        <f t="shared" si="4"/>
        <v>N/A</v>
      </c>
      <c r="E39" s="8">
        <v>5.0417156462000001</v>
      </c>
      <c r="F39" s="9" t="str">
        <f t="shared" si="5"/>
        <v>N/A</v>
      </c>
      <c r="G39" s="8">
        <v>5.4838189745000001</v>
      </c>
      <c r="H39" s="9" t="str">
        <f t="shared" si="6"/>
        <v>N/A</v>
      </c>
      <c r="I39" s="10" t="s">
        <v>217</v>
      </c>
      <c r="J39" s="10">
        <v>8.7690000000000001</v>
      </c>
      <c r="K39" s="9" t="str">
        <f t="shared" si="7"/>
        <v>Yes</v>
      </c>
    </row>
    <row r="40" spans="1:11" x14ac:dyDescent="0.25">
      <c r="A40" s="66" t="s">
        <v>401</v>
      </c>
      <c r="B40" s="5" t="s">
        <v>217</v>
      </c>
      <c r="C40" s="8" t="s">
        <v>217</v>
      </c>
      <c r="D40" s="9" t="str">
        <f t="shared" si="4"/>
        <v>N/A</v>
      </c>
      <c r="E40" s="8">
        <v>0.25972287519999998</v>
      </c>
      <c r="F40" s="9" t="str">
        <f t="shared" si="5"/>
        <v>N/A</v>
      </c>
      <c r="G40" s="8">
        <v>0.50366500510000001</v>
      </c>
      <c r="H40" s="9" t="str">
        <f t="shared" si="6"/>
        <v>N/A</v>
      </c>
      <c r="I40" s="10" t="s">
        <v>217</v>
      </c>
      <c r="J40" s="10">
        <v>93.92</v>
      </c>
      <c r="K40" s="9" t="str">
        <f t="shared" si="7"/>
        <v>No</v>
      </c>
    </row>
    <row r="41" spans="1:11" x14ac:dyDescent="0.25">
      <c r="A41" s="66" t="s">
        <v>402</v>
      </c>
      <c r="B41" s="5" t="s">
        <v>217</v>
      </c>
      <c r="C41" s="8" t="s">
        <v>217</v>
      </c>
      <c r="D41" s="9" t="str">
        <f t="shared" si="4"/>
        <v>N/A</v>
      </c>
      <c r="E41" s="8">
        <v>0</v>
      </c>
      <c r="F41" s="9" t="str">
        <f t="shared" si="5"/>
        <v>N/A</v>
      </c>
      <c r="G41" s="8">
        <v>0</v>
      </c>
      <c r="H41" s="9" t="str">
        <f t="shared" si="6"/>
        <v>N/A</v>
      </c>
      <c r="I41" s="10" t="s">
        <v>217</v>
      </c>
      <c r="J41" s="10" t="s">
        <v>1742</v>
      </c>
      <c r="K41" s="9" t="str">
        <f t="shared" si="7"/>
        <v>N/A</v>
      </c>
    </row>
    <row r="42" spans="1:11" x14ac:dyDescent="0.25">
      <c r="A42" s="66" t="s">
        <v>32</v>
      </c>
      <c r="B42" s="5" t="s">
        <v>217</v>
      </c>
      <c r="C42" s="8" t="s">
        <v>217</v>
      </c>
      <c r="D42" s="9" t="str">
        <f t="shared" ref="D42:D51" si="8">IF($B42="N/A","N/A",IF(C42&lt;0,"No","Yes"))</f>
        <v>N/A</v>
      </c>
      <c r="E42" s="8">
        <v>100</v>
      </c>
      <c r="F42" s="9" t="str">
        <f t="shared" ref="F42:F51" si="9">IF($B42="N/A","N/A",IF(E42&lt;0,"No","Yes"))</f>
        <v>N/A</v>
      </c>
      <c r="G42" s="8">
        <v>100</v>
      </c>
      <c r="H42" s="9" t="str">
        <f t="shared" ref="H42:H51" si="10">IF($B42="N/A","N/A",IF(G42&lt;0,"No","Yes"))</f>
        <v>N/A</v>
      </c>
      <c r="I42" s="10" t="s">
        <v>217</v>
      </c>
      <c r="J42" s="10">
        <v>0</v>
      </c>
      <c r="K42" s="9" t="str">
        <f t="shared" ref="K42:K51" si="11">IF(J42="Div by 0", "N/A", IF(J42="N/A","N/A", IF(J42&gt;30, "No", IF(J42&lt;-30, "No", "Yes"))))</f>
        <v>Yes</v>
      </c>
    </row>
    <row r="43" spans="1:11" x14ac:dyDescent="0.25">
      <c r="A43" s="66" t="s">
        <v>39</v>
      </c>
      <c r="B43" s="5" t="s">
        <v>217</v>
      </c>
      <c r="C43" s="8" t="s">
        <v>217</v>
      </c>
      <c r="D43" s="9" t="str">
        <f t="shared" si="8"/>
        <v>N/A</v>
      </c>
      <c r="E43" s="8">
        <v>100</v>
      </c>
      <c r="F43" s="9" t="str">
        <f t="shared" si="9"/>
        <v>N/A</v>
      </c>
      <c r="G43" s="8">
        <v>100</v>
      </c>
      <c r="H43" s="9" t="str">
        <f t="shared" si="10"/>
        <v>N/A</v>
      </c>
      <c r="I43" s="10" t="s">
        <v>217</v>
      </c>
      <c r="J43" s="10">
        <v>0</v>
      </c>
      <c r="K43" s="9" t="str">
        <f t="shared" si="11"/>
        <v>Yes</v>
      </c>
    </row>
    <row r="44" spans="1:11" x14ac:dyDescent="0.25">
      <c r="A44" s="66" t="s">
        <v>40</v>
      </c>
      <c r="B44" s="5" t="s">
        <v>217</v>
      </c>
      <c r="C44" s="8" t="s">
        <v>217</v>
      </c>
      <c r="D44" s="9" t="str">
        <f t="shared" si="8"/>
        <v>N/A</v>
      </c>
      <c r="E44" s="8">
        <v>42.812204631999997</v>
      </c>
      <c r="F44" s="9" t="str">
        <f t="shared" si="9"/>
        <v>N/A</v>
      </c>
      <c r="G44" s="8">
        <v>43.281565256999997</v>
      </c>
      <c r="H44" s="9" t="str">
        <f t="shared" si="10"/>
        <v>N/A</v>
      </c>
      <c r="I44" s="10" t="s">
        <v>217</v>
      </c>
      <c r="J44" s="10">
        <v>1.0960000000000001</v>
      </c>
      <c r="K44" s="9" t="str">
        <f t="shared" si="11"/>
        <v>Yes</v>
      </c>
    </row>
    <row r="45" spans="1:11" x14ac:dyDescent="0.25">
      <c r="A45" s="66" t="s">
        <v>167</v>
      </c>
      <c r="B45" s="5" t="s">
        <v>217</v>
      </c>
      <c r="C45" s="8" t="s">
        <v>217</v>
      </c>
      <c r="D45" s="9" t="str">
        <f t="shared" si="8"/>
        <v>N/A</v>
      </c>
      <c r="E45" s="8">
        <v>98.199706129000006</v>
      </c>
      <c r="F45" s="9" t="str">
        <f t="shared" si="9"/>
        <v>N/A</v>
      </c>
      <c r="G45" s="8">
        <v>98.169421392000004</v>
      </c>
      <c r="H45" s="9" t="str">
        <f t="shared" si="10"/>
        <v>N/A</v>
      </c>
      <c r="I45" s="10" t="s">
        <v>217</v>
      </c>
      <c r="J45" s="10">
        <v>-3.1E-2</v>
      </c>
      <c r="K45" s="9" t="str">
        <f t="shared" si="11"/>
        <v>Yes</v>
      </c>
    </row>
    <row r="46" spans="1:11" x14ac:dyDescent="0.25">
      <c r="A46" s="66" t="s">
        <v>41</v>
      </c>
      <c r="B46" s="5" t="s">
        <v>217</v>
      </c>
      <c r="C46" s="8" t="s">
        <v>217</v>
      </c>
      <c r="D46" s="9" t="str">
        <f t="shared" si="8"/>
        <v>N/A</v>
      </c>
      <c r="E46" s="8">
        <v>99.997855880000003</v>
      </c>
      <c r="F46" s="9" t="str">
        <f t="shared" si="9"/>
        <v>N/A</v>
      </c>
      <c r="G46" s="8">
        <v>99.930726918999994</v>
      </c>
      <c r="H46" s="9" t="str">
        <f t="shared" si="10"/>
        <v>N/A</v>
      </c>
      <c r="I46" s="10" t="s">
        <v>217</v>
      </c>
      <c r="J46" s="10">
        <v>-6.7000000000000004E-2</v>
      </c>
      <c r="K46" s="9" t="str">
        <f t="shared" si="11"/>
        <v>Yes</v>
      </c>
    </row>
    <row r="47" spans="1:11" x14ac:dyDescent="0.25">
      <c r="A47" s="66" t="s">
        <v>42</v>
      </c>
      <c r="B47" s="5" t="s">
        <v>217</v>
      </c>
      <c r="C47" s="8" t="s">
        <v>217</v>
      </c>
      <c r="D47" s="9" t="str">
        <f t="shared" si="8"/>
        <v>N/A</v>
      </c>
      <c r="E47" s="8">
        <v>85.071291481000003</v>
      </c>
      <c r="F47" s="9" t="str">
        <f t="shared" si="9"/>
        <v>N/A</v>
      </c>
      <c r="G47" s="8">
        <v>85.511149767000006</v>
      </c>
      <c r="H47" s="9" t="str">
        <f t="shared" si="10"/>
        <v>N/A</v>
      </c>
      <c r="I47" s="10" t="s">
        <v>217</v>
      </c>
      <c r="J47" s="10">
        <v>0.51700000000000002</v>
      </c>
      <c r="K47" s="9" t="str">
        <f t="shared" si="11"/>
        <v>Yes</v>
      </c>
    </row>
    <row r="48" spans="1:11" x14ac:dyDescent="0.25">
      <c r="A48" s="66" t="s">
        <v>43</v>
      </c>
      <c r="B48" s="5" t="s">
        <v>217</v>
      </c>
      <c r="C48" s="8" t="s">
        <v>217</v>
      </c>
      <c r="D48" s="9" t="str">
        <f t="shared" si="8"/>
        <v>N/A</v>
      </c>
      <c r="E48" s="8">
        <v>99.720531695000005</v>
      </c>
      <c r="F48" s="9" t="str">
        <f t="shared" si="9"/>
        <v>N/A</v>
      </c>
      <c r="G48" s="8">
        <v>99.535930723000007</v>
      </c>
      <c r="H48" s="9" t="str">
        <f t="shared" si="10"/>
        <v>N/A</v>
      </c>
      <c r="I48" s="10" t="s">
        <v>217</v>
      </c>
      <c r="J48" s="10">
        <v>-0.185</v>
      </c>
      <c r="K48" s="9" t="str">
        <f t="shared" si="11"/>
        <v>Yes</v>
      </c>
    </row>
    <row r="49" spans="1:12" x14ac:dyDescent="0.25">
      <c r="A49" s="66" t="s">
        <v>44</v>
      </c>
      <c r="B49" s="5" t="s">
        <v>217</v>
      </c>
      <c r="C49" s="8" t="s">
        <v>217</v>
      </c>
      <c r="D49" s="9" t="str">
        <f t="shared" si="8"/>
        <v>N/A</v>
      </c>
      <c r="E49" s="8">
        <v>59.582626638000001</v>
      </c>
      <c r="F49" s="9" t="str">
        <f t="shared" si="9"/>
        <v>N/A</v>
      </c>
      <c r="G49" s="8">
        <v>58.782476402999997</v>
      </c>
      <c r="H49" s="9" t="str">
        <f t="shared" si="10"/>
        <v>N/A</v>
      </c>
      <c r="I49" s="10" t="s">
        <v>217</v>
      </c>
      <c r="J49" s="10">
        <v>-1.34</v>
      </c>
      <c r="K49" s="9" t="str">
        <f t="shared" si="11"/>
        <v>Yes</v>
      </c>
    </row>
    <row r="50" spans="1:12" x14ac:dyDescent="0.25">
      <c r="A50" s="66" t="s">
        <v>45</v>
      </c>
      <c r="B50" s="5" t="s">
        <v>217</v>
      </c>
      <c r="C50" s="8" t="s">
        <v>217</v>
      </c>
      <c r="D50" s="9" t="str">
        <f t="shared" si="8"/>
        <v>N/A</v>
      </c>
      <c r="E50" s="8">
        <v>40.417373361999999</v>
      </c>
      <c r="F50" s="9" t="str">
        <f t="shared" si="9"/>
        <v>N/A</v>
      </c>
      <c r="G50" s="8">
        <v>41.217523597000003</v>
      </c>
      <c r="H50" s="9" t="str">
        <f t="shared" si="10"/>
        <v>N/A</v>
      </c>
      <c r="I50" s="10" t="s">
        <v>217</v>
      </c>
      <c r="J50" s="10">
        <v>1.98</v>
      </c>
      <c r="K50" s="9" t="str">
        <f t="shared" si="11"/>
        <v>Yes</v>
      </c>
    </row>
    <row r="51" spans="1:12" x14ac:dyDescent="0.25">
      <c r="A51" s="66" t="s">
        <v>50</v>
      </c>
      <c r="B51" s="5" t="s">
        <v>217</v>
      </c>
      <c r="C51" s="8" t="s">
        <v>217</v>
      </c>
      <c r="D51" s="9" t="str">
        <f t="shared" si="8"/>
        <v>N/A</v>
      </c>
      <c r="E51" s="8">
        <v>0</v>
      </c>
      <c r="F51" s="9" t="str">
        <f t="shared" si="9"/>
        <v>N/A</v>
      </c>
      <c r="G51" s="8">
        <v>0</v>
      </c>
      <c r="H51" s="9" t="str">
        <f t="shared" si="10"/>
        <v>N/A</v>
      </c>
      <c r="I51" s="10" t="s">
        <v>217</v>
      </c>
      <c r="J51" s="10" t="s">
        <v>1742</v>
      </c>
      <c r="K51" s="9" t="str">
        <f t="shared" si="11"/>
        <v>N/A</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8932016</v>
      </c>
      <c r="D7" s="30" t="str">
        <f>IF($B7="N/A","N/A",IF(C7&gt;15,"No",IF(C7&lt;-15,"No","Yes")))</f>
        <v>N/A</v>
      </c>
      <c r="E7" s="29">
        <v>10663676</v>
      </c>
      <c r="F7" s="30" t="str">
        <f>IF($B7="N/A","N/A",IF(E7&gt;15,"No",IF(E7&lt;-15,"No","Yes")))</f>
        <v>N/A</v>
      </c>
      <c r="G7" s="29">
        <v>23816626</v>
      </c>
      <c r="H7" s="30" t="str">
        <f>IF($B7="N/A","N/A",IF(G7&gt;15,"No",IF(G7&lt;-15,"No","Yes")))</f>
        <v>N/A</v>
      </c>
      <c r="I7" s="31">
        <v>19.39</v>
      </c>
      <c r="J7" s="31">
        <v>123.3</v>
      </c>
      <c r="K7" s="30" t="str">
        <f t="shared" ref="K7:K22" si="0">IF(J7="Div by 0", "N/A", IF(J7="N/A","N/A", IF(J7&gt;30, "No", IF(J7&lt;-30, "No", "Yes"))))</f>
        <v>No</v>
      </c>
    </row>
    <row r="8" spans="1:11" x14ac:dyDescent="0.25">
      <c r="A8" s="3" t="s">
        <v>366</v>
      </c>
      <c r="B8" s="28" t="s">
        <v>217</v>
      </c>
      <c r="C8" s="29" t="s">
        <v>217</v>
      </c>
      <c r="D8" s="30" t="str">
        <f>IF($B8="N/A","N/A",IF(C8&gt;15,"No",IF(C8&lt;-15,"No","Yes")))</f>
        <v>N/A</v>
      </c>
      <c r="E8" s="29" t="s">
        <v>217</v>
      </c>
      <c r="F8" s="30" t="str">
        <f>IF($B8="N/A","N/A",IF(E8&gt;15,"No",IF(E8&lt;-15,"No","Yes")))</f>
        <v>N/A</v>
      </c>
      <c r="G8" s="32">
        <v>15.664863695999999</v>
      </c>
      <c r="H8" s="30" t="str">
        <f>IF($B8="N/A","N/A",IF(G8&gt;15,"No",IF(G8&lt;-15,"No","Yes")))</f>
        <v>N/A</v>
      </c>
      <c r="I8" s="31" t="s">
        <v>217</v>
      </c>
      <c r="J8" s="31" t="s">
        <v>217</v>
      </c>
      <c r="K8" s="30" t="str">
        <f t="shared" si="0"/>
        <v>N/A</v>
      </c>
    </row>
    <row r="9" spans="1:11" x14ac:dyDescent="0.25">
      <c r="A9" s="3" t="s">
        <v>119</v>
      </c>
      <c r="B9" s="33" t="s">
        <v>217</v>
      </c>
      <c r="C9" s="9">
        <v>63.404756552000002</v>
      </c>
      <c r="D9" s="9" t="str">
        <f>IF($B9="N/A","N/A",IF(C9&gt;15,"No",IF(C9&lt;-15,"No","Yes")))</f>
        <v>N/A</v>
      </c>
      <c r="E9" s="9">
        <v>67.444753573</v>
      </c>
      <c r="F9" s="9" t="str">
        <f>IF($B9="N/A","N/A",IF(E9&gt;15,"No",IF(E9&lt;-15,"No","Yes")))</f>
        <v>N/A</v>
      </c>
      <c r="G9" s="9">
        <v>84.335136304000002</v>
      </c>
      <c r="H9" s="9" t="str">
        <f>IF($B9="N/A","N/A",IF(G9&gt;15,"No",IF(G9&lt;-15,"No","Yes")))</f>
        <v>N/A</v>
      </c>
      <c r="I9" s="10">
        <v>6.3719999999999999</v>
      </c>
      <c r="J9" s="10">
        <v>25.04</v>
      </c>
      <c r="K9" s="9" t="str">
        <f t="shared" si="0"/>
        <v>Yes</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99.988362362000004</v>
      </c>
      <c r="F11" s="9" t="str">
        <f>IF(OR($B11="N/A",$E11="N/A"),"N/A",IF(E11&gt;100,"No",IF(E11&lt;95,"No","Yes")))</f>
        <v>Yes</v>
      </c>
      <c r="G11" s="9">
        <v>96.44365243</v>
      </c>
      <c r="H11" s="9" t="str">
        <f>IF($B11="N/A","N/A",IF(G11&gt;100,"No",IF(G11&lt;95,"No","Yes")))</f>
        <v>Yes</v>
      </c>
      <c r="I11" s="10" t="s">
        <v>217</v>
      </c>
      <c r="J11" s="10">
        <v>-3.55</v>
      </c>
      <c r="K11" s="9" t="str">
        <f t="shared" si="0"/>
        <v>Yes</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100</v>
      </c>
      <c r="F13" s="9" t="str">
        <f t="shared" si="2"/>
        <v>Yes</v>
      </c>
      <c r="G13" s="9">
        <v>100</v>
      </c>
      <c r="H13" s="9" t="str">
        <f t="shared" si="3"/>
        <v>Yes</v>
      </c>
      <c r="I13" s="10" t="s">
        <v>217</v>
      </c>
      <c r="J13" s="10">
        <v>0</v>
      </c>
      <c r="K13" s="9" t="str">
        <f t="shared" si="0"/>
        <v>Yes</v>
      </c>
    </row>
    <row r="14" spans="1:11" x14ac:dyDescent="0.25">
      <c r="A14" s="3" t="s">
        <v>13</v>
      </c>
      <c r="B14" s="33" t="s">
        <v>217</v>
      </c>
      <c r="C14" s="34">
        <v>3268693</v>
      </c>
      <c r="D14" s="9" t="str">
        <f>IF($B14="N/A","N/A",IF(C14&gt;15,"No",IF(C14&lt;-15,"No","Yes")))</f>
        <v>N/A</v>
      </c>
      <c r="E14" s="34">
        <v>3471586</v>
      </c>
      <c r="F14" s="9" t="str">
        <f>IF($B14="N/A","N/A",IF(E14&gt;15,"No",IF(E14&lt;-15,"No","Yes")))</f>
        <v>N/A</v>
      </c>
      <c r="G14" s="34">
        <v>3730842</v>
      </c>
      <c r="H14" s="9" t="str">
        <f>IF($B14="N/A","N/A",IF(G14&gt;15,"No",IF(G14&lt;-15,"No","Yes")))</f>
        <v>N/A</v>
      </c>
      <c r="I14" s="10">
        <v>6.2069999999999999</v>
      </c>
      <c r="J14" s="10">
        <v>7.468</v>
      </c>
      <c r="K14" s="9" t="str">
        <f t="shared" si="0"/>
        <v>Yes</v>
      </c>
    </row>
    <row r="15" spans="1:11" ht="14.25" customHeight="1" x14ac:dyDescent="0.25">
      <c r="A15" s="3" t="s">
        <v>444</v>
      </c>
      <c r="B15" s="33" t="s">
        <v>217</v>
      </c>
      <c r="C15" s="9">
        <v>4.2891455391999997</v>
      </c>
      <c r="D15" s="9" t="str">
        <f>IF($B15="N/A","N/A",IF(C15&gt;15,"No",IF(C15&lt;-15,"No","Yes")))</f>
        <v>N/A</v>
      </c>
      <c r="E15" s="9">
        <v>2.0390968277999999</v>
      </c>
      <c r="F15" s="9" t="str">
        <f>IF($B15="N/A","N/A",IF(E15&gt;15,"No",IF(E15&lt;-15,"No","Yes")))</f>
        <v>N/A</v>
      </c>
      <c r="G15" s="9">
        <v>3.6317002971000001</v>
      </c>
      <c r="H15" s="9" t="str">
        <f>IF($B15="N/A","N/A",IF(G15&gt;15,"No",IF(G15&lt;-15,"No","Yes")))</f>
        <v>N/A</v>
      </c>
      <c r="I15" s="10">
        <v>-52.5</v>
      </c>
      <c r="J15" s="10">
        <v>78.099999999999994</v>
      </c>
      <c r="K15" s="9" t="str">
        <f t="shared" si="0"/>
        <v>No</v>
      </c>
    </row>
    <row r="16" spans="1:11" ht="12.75" customHeight="1" x14ac:dyDescent="0.25">
      <c r="A16" s="3" t="s">
        <v>856</v>
      </c>
      <c r="B16" s="33" t="s">
        <v>217</v>
      </c>
      <c r="C16" s="35">
        <v>95.743878343999995</v>
      </c>
      <c r="D16" s="9" t="str">
        <f>IF($B16="N/A","N/A",IF(C16&gt;15,"No",IF(C16&lt;-15,"No","Yes")))</f>
        <v>N/A</v>
      </c>
      <c r="E16" s="35">
        <v>153.54316349000001</v>
      </c>
      <c r="F16" s="9" t="str">
        <f>IF($B16="N/A","N/A",IF(E16&gt;15,"No",IF(E16&lt;-15,"No","Yes")))</f>
        <v>N/A</v>
      </c>
      <c r="G16" s="35">
        <v>112.31115998999999</v>
      </c>
      <c r="H16" s="9" t="str">
        <f>IF($B16="N/A","N/A",IF(G16&gt;15,"No",IF(G16&lt;-15,"No","Yes")))</f>
        <v>N/A</v>
      </c>
      <c r="I16" s="10">
        <v>60.37</v>
      </c>
      <c r="J16" s="10">
        <v>-26.9</v>
      </c>
      <c r="K16" s="9" t="str">
        <f t="shared" si="0"/>
        <v>Yes</v>
      </c>
    </row>
    <row r="17" spans="1:11" x14ac:dyDescent="0.25">
      <c r="A17" s="3" t="s">
        <v>131</v>
      </c>
      <c r="B17" s="33" t="s">
        <v>217</v>
      </c>
      <c r="C17" s="34">
        <v>345</v>
      </c>
      <c r="D17" s="9" t="str">
        <f>IF($B17="N/A","N/A",IF(C17&gt;15,"No",IF(C17&lt;-15,"No","Yes")))</f>
        <v>N/A</v>
      </c>
      <c r="E17" s="34">
        <v>606</v>
      </c>
      <c r="F17" s="9" t="str">
        <f>IF($B17="N/A","N/A",IF(E17&gt;15,"No",IF(E17&lt;-15,"No","Yes")))</f>
        <v>N/A</v>
      </c>
      <c r="G17" s="34">
        <v>1269</v>
      </c>
      <c r="H17" s="9" t="str">
        <f>IF($B17="N/A","N/A",IF(G17&gt;15,"No",IF(G17&lt;-15,"No","Yes")))</f>
        <v>N/A</v>
      </c>
      <c r="I17" s="10">
        <v>75.650000000000006</v>
      </c>
      <c r="J17" s="10">
        <v>109.4</v>
      </c>
      <c r="K17" s="9" t="str">
        <f t="shared" si="0"/>
        <v>No</v>
      </c>
    </row>
    <row r="18" spans="1:11" x14ac:dyDescent="0.25">
      <c r="A18" s="3" t="s">
        <v>350</v>
      </c>
      <c r="B18" s="33" t="s">
        <v>217</v>
      </c>
      <c r="C18" s="34" t="s">
        <v>217</v>
      </c>
      <c r="D18" s="9" t="str">
        <f>IF($B18="N/A","N/A",IF(C18&gt;15,"No",IF(C18&lt;-15,"No","Yes")))</f>
        <v>N/A</v>
      </c>
      <c r="E18" s="34" t="s">
        <v>217</v>
      </c>
      <c r="F18" s="9" t="str">
        <f>IF($B18="N/A","N/A",IF(E18&gt;15,"No",IF(E18&lt;-15,"No","Yes")))</f>
        <v>N/A</v>
      </c>
      <c r="G18" s="8">
        <v>5.3282106000000001E-3</v>
      </c>
      <c r="H18" s="9" t="str">
        <f>IF($B18="N/A","N/A",IF(G18&gt;15,"No",IF(G18&lt;-15,"No","Yes")))</f>
        <v>N/A</v>
      </c>
      <c r="I18" s="10" t="s">
        <v>217</v>
      </c>
      <c r="J18" s="10" t="s">
        <v>217</v>
      </c>
      <c r="K18" s="9" t="str">
        <f t="shared" si="0"/>
        <v>N/A</v>
      </c>
    </row>
    <row r="19" spans="1:11" ht="27.75" customHeight="1" x14ac:dyDescent="0.25">
      <c r="A19" s="3" t="s">
        <v>835</v>
      </c>
      <c r="B19" s="33" t="s">
        <v>217</v>
      </c>
      <c r="C19" s="35">
        <v>114.87536231999999</v>
      </c>
      <c r="D19" s="9" t="str">
        <f>IF($B19="N/A","N/A",IF(C19&gt;60,"No",IF(C19&lt;15,"No","Yes")))</f>
        <v>N/A</v>
      </c>
      <c r="E19" s="35">
        <v>97.287128713000001</v>
      </c>
      <c r="F19" s="9" t="str">
        <f>IF($B19="N/A","N/A",IF(E19&gt;60,"No",IF(E19&lt;15,"No","Yes")))</f>
        <v>N/A</v>
      </c>
      <c r="G19" s="35">
        <v>73.754925138000004</v>
      </c>
      <c r="H19" s="9" t="str">
        <f>IF($B19="N/A","N/A",IF(G19&gt;60,"No",IF(G19&lt;15,"No","Yes")))</f>
        <v>N/A</v>
      </c>
      <c r="I19" s="10">
        <v>-15.3</v>
      </c>
      <c r="J19" s="10">
        <v>-24.2</v>
      </c>
      <c r="K19" s="9" t="str">
        <f t="shared" si="0"/>
        <v>Yes</v>
      </c>
    </row>
    <row r="20" spans="1:11" x14ac:dyDescent="0.25">
      <c r="A20" s="3" t="s">
        <v>27</v>
      </c>
      <c r="B20" s="33" t="s">
        <v>221</v>
      </c>
      <c r="C20" s="34">
        <v>0</v>
      </c>
      <c r="D20" s="9" t="str">
        <f>IF($B20="N/A","N/A",IF(C20="N/A","N/A",IF(C20=0,"Yes","No")))</f>
        <v>Yes</v>
      </c>
      <c r="E20" s="34">
        <v>0</v>
      </c>
      <c r="F20" s="9" t="str">
        <f>IF($B20="N/A","N/A",IF(E20="N/A","N/A",IF(E20=0,"Yes","No")))</f>
        <v>Yes</v>
      </c>
      <c r="G20" s="34">
        <v>11</v>
      </c>
      <c r="H20" s="9" t="str">
        <f>IF($B20="N/A","N/A",IF(G20=0,"Yes","No"))</f>
        <v>No</v>
      </c>
      <c r="I20" s="10" t="s">
        <v>1742</v>
      </c>
      <c r="J20" s="10" t="s">
        <v>1742</v>
      </c>
      <c r="K20" s="9" t="str">
        <f t="shared" si="0"/>
        <v>N/A</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3268693</v>
      </c>
      <c r="D6" s="9" t="str">
        <f>IF($B6="N/A","N/A",IF(C6&gt;15,"No",IF(C6&lt;-15,"No","Yes")))</f>
        <v>N/A</v>
      </c>
      <c r="E6" s="34">
        <v>3471586</v>
      </c>
      <c r="F6" s="9" t="str">
        <f>IF($B6="N/A","N/A",IF(E6&gt;15,"No",IF(E6&lt;-15,"No","Yes")))</f>
        <v>N/A</v>
      </c>
      <c r="G6" s="34">
        <v>3730842</v>
      </c>
      <c r="H6" s="9" t="str">
        <f>IF($B6="N/A","N/A",IF(G6&gt;15,"No",IF(G6&lt;-15,"No","Yes")))</f>
        <v>N/A</v>
      </c>
      <c r="I6" s="10">
        <v>6.2069999999999999</v>
      </c>
      <c r="J6" s="10">
        <v>7.468</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74.074047332999996</v>
      </c>
      <c r="D9" s="9" t="str">
        <f>IF($B9="N/A","N/A",IF(C9&gt;60,"No",IF(C9&lt;15,"No","Yes")))</f>
        <v>No</v>
      </c>
      <c r="E9" s="35">
        <v>71.493525726000001</v>
      </c>
      <c r="F9" s="9" t="str">
        <f>IF($B9="N/A","N/A",IF(E9&gt;60,"No",IF(E9&lt;15,"No","Yes")))</f>
        <v>No</v>
      </c>
      <c r="G9" s="35">
        <v>70.879782097000003</v>
      </c>
      <c r="H9" s="9" t="str">
        <f>IF($B9="N/A","N/A",IF(G9&gt;60,"No",IF(G9&lt;15,"No","Yes")))</f>
        <v>No</v>
      </c>
      <c r="I9" s="10">
        <v>-3.48</v>
      </c>
      <c r="J9" s="10">
        <v>-0.85799999999999998</v>
      </c>
      <c r="K9" s="9" t="str">
        <f t="shared" si="0"/>
        <v>Yes</v>
      </c>
    </row>
    <row r="10" spans="1:11" x14ac:dyDescent="0.25">
      <c r="A10" s="3" t="s">
        <v>14</v>
      </c>
      <c r="B10" s="33" t="s">
        <v>276</v>
      </c>
      <c r="C10" s="9">
        <v>5.0648990284000002</v>
      </c>
      <c r="D10" s="9" t="str">
        <f>IF($B10="N/A","N/A",IF(C10&gt;15,"No",IF(C10&lt;=0,"No","Yes")))</f>
        <v>Yes</v>
      </c>
      <c r="E10" s="9">
        <v>4.7835196938999998</v>
      </c>
      <c r="F10" s="9" t="str">
        <f>IF($B10="N/A","N/A",IF(E10&gt;15,"No",IF(E10&lt;=0,"No","Yes")))</f>
        <v>Yes</v>
      </c>
      <c r="G10" s="9">
        <v>4.2833762459000004</v>
      </c>
      <c r="H10" s="9" t="str">
        <f>IF($B10="N/A","N/A",IF(G10&gt;15,"No",IF(G10&lt;=0,"No","Yes")))</f>
        <v>Yes</v>
      </c>
      <c r="I10" s="10">
        <v>-5.56</v>
      </c>
      <c r="J10" s="10">
        <v>-10.5</v>
      </c>
      <c r="K10" s="9" t="str">
        <f t="shared" si="0"/>
        <v>Yes</v>
      </c>
    </row>
    <row r="11" spans="1:11" x14ac:dyDescent="0.25">
      <c r="A11" s="3" t="s">
        <v>871</v>
      </c>
      <c r="B11" s="33" t="s">
        <v>217</v>
      </c>
      <c r="C11" s="35">
        <v>131.07800986000001</v>
      </c>
      <c r="D11" s="9" t="str">
        <f>IF($B11="N/A","N/A",IF(C11&gt;15,"No",IF(C11&lt;-15,"No","Yes")))</f>
        <v>N/A</v>
      </c>
      <c r="E11" s="35">
        <v>121.98914274000001</v>
      </c>
      <c r="F11" s="9" t="str">
        <f>IF($B11="N/A","N/A",IF(E11&gt;15,"No",IF(E11&lt;-15,"No","Yes")))</f>
        <v>N/A</v>
      </c>
      <c r="G11" s="35">
        <v>109.19326558</v>
      </c>
      <c r="H11" s="9" t="str">
        <f>IF($B11="N/A","N/A",IF(G11&gt;15,"No",IF(G11&lt;-15,"No","Yes")))</f>
        <v>N/A</v>
      </c>
      <c r="I11" s="10">
        <v>-6.93</v>
      </c>
      <c r="J11" s="10">
        <v>-10.5</v>
      </c>
      <c r="K11" s="9" t="str">
        <f t="shared" si="0"/>
        <v>Yes</v>
      </c>
    </row>
    <row r="12" spans="1:11" x14ac:dyDescent="0.25">
      <c r="A12" s="3" t="s">
        <v>932</v>
      </c>
      <c r="B12" s="33" t="s">
        <v>217</v>
      </c>
      <c r="C12" s="9">
        <v>1.0593530809</v>
      </c>
      <c r="D12" s="9" t="str">
        <f>IF($B12="N/A","N/A",IF(C12&gt;15,"No",IF(C12&lt;-15,"No","Yes")))</f>
        <v>N/A</v>
      </c>
      <c r="E12" s="9">
        <v>1.0817534118000001</v>
      </c>
      <c r="F12" s="9" t="str">
        <f>IF($B12="N/A","N/A",IF(E12&gt;15,"No",IF(E12&lt;-15,"No","Yes")))</f>
        <v>N/A</v>
      </c>
      <c r="G12" s="9">
        <v>1.0455816676</v>
      </c>
      <c r="H12" s="9" t="str">
        <f>IF($B12="N/A","N/A",IF(G12&gt;15,"No",IF(G12&lt;-15,"No","Yes")))</f>
        <v>N/A</v>
      </c>
      <c r="I12" s="10">
        <v>2.1150000000000002</v>
      </c>
      <c r="J12" s="10">
        <v>-3.34</v>
      </c>
      <c r="K12" s="9" t="str">
        <f t="shared" si="0"/>
        <v>Yes</v>
      </c>
    </row>
    <row r="13" spans="1:11" x14ac:dyDescent="0.25">
      <c r="A13" s="3" t="s">
        <v>51</v>
      </c>
      <c r="B13" s="33"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278</v>
      </c>
      <c r="C14" s="9">
        <v>0</v>
      </c>
      <c r="D14" s="9" t="str">
        <f>IF($B14="N/A","N/A",IF(C14&gt;6,"No",IF(C14&lt;=0,"No","Yes")))</f>
        <v>No</v>
      </c>
      <c r="E14" s="9">
        <v>0</v>
      </c>
      <c r="F14" s="9" t="str">
        <f>IF($B14="N/A","N/A",IF(E14&gt;6,"No",IF(E14&lt;=0,"No","Yes")))</f>
        <v>No</v>
      </c>
      <c r="G14" s="9">
        <v>0</v>
      </c>
      <c r="H14" s="9" t="str">
        <f>IF($B14="N/A","N/A",IF(G14&gt;6,"No",IF(G14&lt;=0,"No","Yes")))</f>
        <v>No</v>
      </c>
      <c r="I14" s="10" t="s">
        <v>1742</v>
      </c>
      <c r="J14" s="10" t="s">
        <v>1742</v>
      </c>
      <c r="K14" s="9" t="str">
        <f t="shared" si="0"/>
        <v>N/A</v>
      </c>
    </row>
    <row r="15" spans="1:11" x14ac:dyDescent="0.25">
      <c r="A15" s="3" t="s">
        <v>168</v>
      </c>
      <c r="B15" s="33" t="s">
        <v>217</v>
      </c>
      <c r="C15" s="9">
        <v>96.464274864999993</v>
      </c>
      <c r="D15" s="9" t="str">
        <f>IF($B15="N/A","N/A",IF(C15&gt;15,"No",IF(C15&lt;-15,"No","Yes")))</f>
        <v>N/A</v>
      </c>
      <c r="E15" s="9">
        <v>98.544526911000005</v>
      </c>
      <c r="F15" s="9" t="str">
        <f>IF($B15="N/A","N/A",IF(E15&gt;15,"No",IF(E15&lt;-15,"No","Yes")))</f>
        <v>N/A</v>
      </c>
      <c r="G15" s="9">
        <v>99.076589145</v>
      </c>
      <c r="H15" s="9" t="str">
        <f>IF($B15="N/A","N/A",IF(G15&gt;15,"No",IF(G15&lt;-15,"No","Yes")))</f>
        <v>N/A</v>
      </c>
      <c r="I15" s="10">
        <v>2.1560000000000001</v>
      </c>
      <c r="J15" s="10">
        <v>0.53990000000000005</v>
      </c>
      <c r="K15" s="9" t="str">
        <f t="shared" si="0"/>
        <v>Yes</v>
      </c>
    </row>
    <row r="16" spans="1:11" x14ac:dyDescent="0.25">
      <c r="A16" s="3" t="s">
        <v>169</v>
      </c>
      <c r="B16" s="33" t="s">
        <v>279</v>
      </c>
      <c r="C16" s="9">
        <v>0</v>
      </c>
      <c r="D16" s="9" t="str">
        <f>IF($B16="N/A","N/A",IF(C16&gt;98,"Yes","No"))</f>
        <v>No</v>
      </c>
      <c r="E16" s="9">
        <v>0</v>
      </c>
      <c r="F16" s="9" t="str">
        <f>IF($B16="N/A","N/A",IF(E16&gt;98,"Yes","No"))</f>
        <v>No</v>
      </c>
      <c r="G16" s="9">
        <v>0</v>
      </c>
      <c r="H16" s="9" t="str">
        <f>IF($B16="N/A","N/A",IF(G16&gt;98,"Yes","No"))</f>
        <v>No</v>
      </c>
      <c r="I16" s="10" t="s">
        <v>1742</v>
      </c>
      <c r="J16" s="10" t="s">
        <v>1742</v>
      </c>
      <c r="K16" s="9" t="str">
        <f t="shared" si="0"/>
        <v>N/A</v>
      </c>
    </row>
    <row r="17" spans="1:11" x14ac:dyDescent="0.25">
      <c r="A17" s="3" t="s">
        <v>21</v>
      </c>
      <c r="B17" s="33" t="s">
        <v>279</v>
      </c>
      <c r="C17" s="9">
        <v>97.981027890999997</v>
      </c>
      <c r="D17" s="9" t="str">
        <f>IF($B17="N/A","N/A",IF(C17&gt;98,"Yes","No"))</f>
        <v>No</v>
      </c>
      <c r="E17" s="9">
        <v>98.377110634999994</v>
      </c>
      <c r="F17" s="9" t="str">
        <f>IF($B17="N/A","N/A",IF(E17&gt;98,"Yes","No"))</f>
        <v>Yes</v>
      </c>
      <c r="G17" s="9">
        <v>98.536523391000003</v>
      </c>
      <c r="H17" s="9" t="str">
        <f>IF($B17="N/A","N/A",IF(G17&gt;98,"Yes","No"))</f>
        <v>Yes</v>
      </c>
      <c r="I17" s="10">
        <v>0.4042</v>
      </c>
      <c r="J17" s="10">
        <v>0.16200000000000001</v>
      </c>
      <c r="K17" s="9" t="str">
        <f t="shared" si="0"/>
        <v>Yes</v>
      </c>
    </row>
    <row r="18" spans="1:11" x14ac:dyDescent="0.25">
      <c r="A18" s="3" t="s">
        <v>53</v>
      </c>
      <c r="B18" s="33" t="s">
        <v>279</v>
      </c>
      <c r="C18" s="9">
        <v>99.963532825000001</v>
      </c>
      <c r="D18" s="9" t="str">
        <f>IF($B18="N/A","N/A",IF(C18&gt;98,"Yes","No"))</f>
        <v>Yes</v>
      </c>
      <c r="E18" s="9">
        <v>99.999366284000004</v>
      </c>
      <c r="F18" s="9" t="str">
        <f>IF($B18="N/A","N/A",IF(E18&gt;98,"Yes","No"))</f>
        <v>Yes</v>
      </c>
      <c r="G18" s="9">
        <v>99.999571141999994</v>
      </c>
      <c r="H18" s="9" t="str">
        <f>IF($B18="N/A","N/A",IF(G18&gt;98,"Yes","No"))</f>
        <v>Yes</v>
      </c>
      <c r="I18" s="10">
        <v>3.5799999999999998E-2</v>
      </c>
      <c r="J18" s="10">
        <v>2.0000000000000001E-4</v>
      </c>
      <c r="K18" s="9" t="str">
        <f t="shared" si="0"/>
        <v>Yes</v>
      </c>
    </row>
    <row r="19" spans="1:11" ht="12.75" customHeight="1" x14ac:dyDescent="0.25">
      <c r="A19" s="3" t="s">
        <v>678</v>
      </c>
      <c r="B19" s="33" t="s">
        <v>227</v>
      </c>
      <c r="C19" s="9">
        <v>99.445435836000001</v>
      </c>
      <c r="D19" s="9" t="str">
        <f>IF($B19="N/A","N/A",IF(C19&gt;100,"No",IF(C19&lt;98,"No","Yes")))</f>
        <v>Yes</v>
      </c>
      <c r="E19" s="9">
        <v>99.413524538999994</v>
      </c>
      <c r="F19" s="9" t="str">
        <f>IF($B19="N/A","N/A",IF(E19&gt;100,"No",IF(E19&lt;98,"No","Yes")))</f>
        <v>Yes</v>
      </c>
      <c r="G19" s="9">
        <v>99.663829237000002</v>
      </c>
      <c r="H19" s="9" t="str">
        <f>IF($B19="N/A","N/A",IF(G19&gt;100,"No",IF(G19&lt;98,"No","Yes")))</f>
        <v>Yes</v>
      </c>
      <c r="I19" s="10">
        <v>-3.2000000000000001E-2</v>
      </c>
      <c r="J19" s="10">
        <v>0.25180000000000002</v>
      </c>
      <c r="K19" s="9" t="str">
        <f>IF(J19="Div by 0", "N/A", IF(J19="N/A","N/A", IF(J19&gt;30, "No", IF(J19&lt;-30, "No", "Yes"))))</f>
        <v>Yes</v>
      </c>
    </row>
    <row r="20" spans="1:11" x14ac:dyDescent="0.25">
      <c r="A20" s="3" t="s">
        <v>679</v>
      </c>
      <c r="B20" s="33" t="s">
        <v>227</v>
      </c>
      <c r="C20" s="9">
        <v>99.953069927000001</v>
      </c>
      <c r="D20" s="9" t="str">
        <f>IF($B20="N/A","N/A",IF(C20&gt;100,"No",IF(C20&lt;98,"No","Yes")))</f>
        <v>Yes</v>
      </c>
      <c r="E20" s="9">
        <v>99.995708014000002</v>
      </c>
      <c r="F20" s="9" t="str">
        <f>IF($B20="N/A","N/A",IF(E20&gt;100,"No",IF(E20&lt;98,"No","Yes")))</f>
        <v>Yes</v>
      </c>
      <c r="G20" s="9">
        <v>99.999544338999996</v>
      </c>
      <c r="H20" s="9" t="str">
        <f>IF($B20="N/A","N/A",IF(G20&gt;100,"No",IF(G20&lt;98,"No","Yes")))</f>
        <v>Yes</v>
      </c>
      <c r="I20" s="10">
        <v>4.2700000000000002E-2</v>
      </c>
      <c r="J20" s="10">
        <v>3.8E-3</v>
      </c>
      <c r="K20" s="9" t="str">
        <f>IF(J20="Div by 0", "N/A", IF(J20="N/A","N/A", IF(J20&gt;30, "No", IF(J20&lt;-30, "No", "Yes"))))</f>
        <v>Yes</v>
      </c>
    </row>
    <row r="21" spans="1:11" x14ac:dyDescent="0.25">
      <c r="A21" s="3" t="s">
        <v>680</v>
      </c>
      <c r="B21" s="33" t="s">
        <v>227</v>
      </c>
      <c r="C21" s="9">
        <v>99.953069927000001</v>
      </c>
      <c r="D21" s="9" t="str">
        <f>IF($B21="N/A","N/A",IF(C21&gt;100,"No",IF(C21&lt;98,"No","Yes")))</f>
        <v>Yes</v>
      </c>
      <c r="E21" s="9">
        <v>99.995708014000002</v>
      </c>
      <c r="F21" s="9" t="str">
        <f>IF($B21="N/A","N/A",IF(E21&gt;100,"No",IF(E21&lt;98,"No","Yes")))</f>
        <v>Yes</v>
      </c>
      <c r="G21" s="9">
        <v>99.999544338999996</v>
      </c>
      <c r="H21" s="9" t="str">
        <f>IF($B21="N/A","N/A",IF(G21&gt;100,"No",IF(G21&lt;98,"No","Yes")))</f>
        <v>Yes</v>
      </c>
      <c r="I21" s="10">
        <v>4.2700000000000002E-2</v>
      </c>
      <c r="J21" s="10">
        <v>3.8E-3</v>
      </c>
      <c r="K21" s="9" t="str">
        <f>IF(J21="Div by 0", "N/A", IF(J21="N/A","N/A", IF(J21&gt;30, "No", IF(J21&lt;-30, "No", "Yes"))))</f>
        <v>Yes</v>
      </c>
    </row>
    <row r="22" spans="1:11" ht="13.5" customHeight="1" x14ac:dyDescent="0.25">
      <c r="A22" s="3" t="s">
        <v>1723</v>
      </c>
      <c r="B22" s="33" t="s">
        <v>217</v>
      </c>
      <c r="C22" s="9">
        <v>68.811662643000005</v>
      </c>
      <c r="D22" s="9" t="str">
        <f>IF($B22="N/A","N/A",IF(C22&gt;15,"No",IF(C22&lt;-15,"No","Yes")))</f>
        <v>N/A</v>
      </c>
      <c r="E22" s="9">
        <v>66.392651658000005</v>
      </c>
      <c r="F22" s="9" t="str">
        <f>IF($B22="N/A","N/A",IF(E22&gt;15,"No",IF(E22&lt;-15,"No","Yes")))</f>
        <v>N/A</v>
      </c>
      <c r="G22" s="9">
        <v>67.750845519999999</v>
      </c>
      <c r="H22" s="9" t="str">
        <f>IF($B22="N/A","N/A",IF(G22&gt;15,"No",IF(G22&lt;-15,"No","Yes")))</f>
        <v>N/A</v>
      </c>
      <c r="I22" s="10">
        <v>-3.52</v>
      </c>
      <c r="J22" s="10">
        <v>2.0459999999999998</v>
      </c>
      <c r="K22" s="9" t="str">
        <f t="shared" ref="K22:K31" si="1">IF(J22="Div by 0", "N/A", IF(J22="N/A","N/A", IF(J22&gt;30, "No", IF(J22&lt;-30, "No", "Yes"))))</f>
        <v>Yes</v>
      </c>
    </row>
    <row r="23" spans="1:11" x14ac:dyDescent="0.25">
      <c r="A23" s="3" t="s">
        <v>933</v>
      </c>
      <c r="B23" s="33" t="s">
        <v>217</v>
      </c>
      <c r="C23" s="9">
        <v>31.140305927</v>
      </c>
      <c r="D23" s="9" t="str">
        <f>IF($B23="N/A","N/A",IF(C23&gt;15,"No",IF(C23&lt;-15,"No","Yes")))</f>
        <v>N/A</v>
      </c>
      <c r="E23" s="9">
        <v>33.601644897</v>
      </c>
      <c r="F23" s="9" t="str">
        <f>IF($B23="N/A","N/A",IF(E23&gt;15,"No",IF(E23&lt;-15,"No","Yes")))</f>
        <v>N/A</v>
      </c>
      <c r="G23" s="9">
        <v>32.247894711000001</v>
      </c>
      <c r="H23" s="9" t="str">
        <f>IF($B23="N/A","N/A",IF(G23&gt;15,"No",IF(G23&lt;-15,"No","Yes")))</f>
        <v>N/A</v>
      </c>
      <c r="I23" s="10">
        <v>7.9039999999999999</v>
      </c>
      <c r="J23" s="10">
        <v>-4.03</v>
      </c>
      <c r="K23" s="9" t="str">
        <f t="shared" si="1"/>
        <v>Yes</v>
      </c>
    </row>
    <row r="24" spans="1:11" ht="25" x14ac:dyDescent="0.25">
      <c r="A24" s="3" t="s">
        <v>934</v>
      </c>
      <c r="B24" s="33" t="s">
        <v>217</v>
      </c>
      <c r="C24" s="9">
        <v>3.0593269999999999E-4</v>
      </c>
      <c r="D24" s="9" t="str">
        <f>IF($B24="N/A","N/A",IF(C24&gt;15,"No",IF(C24&lt;-15,"No","Yes")))</f>
        <v>N/A</v>
      </c>
      <c r="E24" s="9">
        <v>5.7610560000000003E-4</v>
      </c>
      <c r="F24" s="9" t="str">
        <f>IF($B24="N/A","N/A",IF(E24&gt;15,"No",IF(E24&lt;-15,"No","Yes")))</f>
        <v>N/A</v>
      </c>
      <c r="G24" s="9">
        <v>6.7009000000000003E-4</v>
      </c>
      <c r="H24" s="9" t="str">
        <f>IF($B24="N/A","N/A",IF(G24&gt;15,"No",IF(G24&lt;-15,"No","Yes")))</f>
        <v>N/A</v>
      </c>
      <c r="I24" s="10">
        <v>88.31</v>
      </c>
      <c r="J24" s="10">
        <v>16.309999999999999</v>
      </c>
      <c r="K24" s="9" t="str">
        <f t="shared" si="1"/>
        <v>Yes</v>
      </c>
    </row>
    <row r="25" spans="1:11" x14ac:dyDescent="0.25">
      <c r="A25" s="3" t="s">
        <v>170</v>
      </c>
      <c r="B25" s="33" t="s">
        <v>217</v>
      </c>
      <c r="C25" s="9">
        <v>99.953069927000001</v>
      </c>
      <c r="D25" s="9" t="str">
        <f t="shared" ref="D25:D27" si="2">IF($B25="N/A","N/A",IF(C25&gt;15,"No",IF(C25&lt;-15,"No","Yes")))</f>
        <v>N/A</v>
      </c>
      <c r="E25" s="9">
        <v>99.995708014000002</v>
      </c>
      <c r="F25" s="9" t="str">
        <f t="shared" ref="F25:F27" si="3">IF($B25="N/A","N/A",IF(E25&gt;15,"No",IF(E25&lt;-15,"No","Yes")))</f>
        <v>N/A</v>
      </c>
      <c r="G25" s="9">
        <v>99.999544338999996</v>
      </c>
      <c r="H25" s="9" t="str">
        <f t="shared" ref="H25:H27" si="4">IF($B25="N/A","N/A",IF(G25&gt;15,"No",IF(G25&lt;-15,"No","Yes")))</f>
        <v>N/A</v>
      </c>
      <c r="I25" s="10">
        <v>4.2700000000000002E-2</v>
      </c>
      <c r="J25" s="10">
        <v>3.8E-3</v>
      </c>
      <c r="K25" s="9" t="str">
        <f t="shared" si="1"/>
        <v>Yes</v>
      </c>
    </row>
    <row r="26" spans="1:11" x14ac:dyDescent="0.25">
      <c r="A26" s="3" t="s">
        <v>171</v>
      </c>
      <c r="B26" s="33" t="s">
        <v>217</v>
      </c>
      <c r="C26" s="9">
        <v>99.953069927000001</v>
      </c>
      <c r="D26" s="9" t="str">
        <f t="shared" si="2"/>
        <v>N/A</v>
      </c>
      <c r="E26" s="9">
        <v>99.995708014000002</v>
      </c>
      <c r="F26" s="9" t="str">
        <f t="shared" si="3"/>
        <v>N/A</v>
      </c>
      <c r="G26" s="9">
        <v>99.999544338999996</v>
      </c>
      <c r="H26" s="9" t="str">
        <f t="shared" si="4"/>
        <v>N/A</v>
      </c>
      <c r="I26" s="10">
        <v>4.2700000000000002E-2</v>
      </c>
      <c r="J26" s="10">
        <v>3.8E-3</v>
      </c>
      <c r="K26" s="9" t="str">
        <f t="shared" si="1"/>
        <v>Yes</v>
      </c>
    </row>
    <row r="27" spans="1:11" x14ac:dyDescent="0.25">
      <c r="A27" s="3" t="s">
        <v>172</v>
      </c>
      <c r="B27" s="33" t="s">
        <v>217</v>
      </c>
      <c r="C27" s="9">
        <v>99.953069927000001</v>
      </c>
      <c r="D27" s="9" t="str">
        <f t="shared" si="2"/>
        <v>N/A</v>
      </c>
      <c r="E27" s="9">
        <v>99.995708014000002</v>
      </c>
      <c r="F27" s="9" t="str">
        <f t="shared" si="3"/>
        <v>N/A</v>
      </c>
      <c r="G27" s="9">
        <v>99.999544338999996</v>
      </c>
      <c r="H27" s="9" t="str">
        <f t="shared" si="4"/>
        <v>N/A</v>
      </c>
      <c r="I27" s="10">
        <v>4.2700000000000002E-2</v>
      </c>
      <c r="J27" s="10">
        <v>3.8E-3</v>
      </c>
      <c r="K27" s="9" t="str">
        <f t="shared" si="1"/>
        <v>Yes</v>
      </c>
    </row>
    <row r="28" spans="1:11" x14ac:dyDescent="0.25">
      <c r="A28" s="3" t="s">
        <v>54</v>
      </c>
      <c r="B28" s="33" t="s">
        <v>217</v>
      </c>
      <c r="C28" s="9">
        <v>17.570692629</v>
      </c>
      <c r="D28" s="9" t="str">
        <f>IF($B28="N/A","N/A",IF(C28&gt;15,"No",IF(C28&lt;-15,"No","Yes")))</f>
        <v>N/A</v>
      </c>
      <c r="E28" s="9">
        <v>18.063847474999999</v>
      </c>
      <c r="F28" s="9" t="str">
        <f>IF($B28="N/A","N/A",IF(E28&gt;15,"No",IF(E28&lt;-15,"No","Yes")))</f>
        <v>N/A</v>
      </c>
      <c r="G28" s="9">
        <v>16.439666971000001</v>
      </c>
      <c r="H28" s="9" t="str">
        <f>IF($B28="N/A","N/A",IF(G28&gt;15,"No",IF(G28&lt;-15,"No","Yes")))</f>
        <v>N/A</v>
      </c>
      <c r="I28" s="10">
        <v>2.8069999999999999</v>
      </c>
      <c r="J28" s="10">
        <v>-8.99</v>
      </c>
      <c r="K28" s="9" t="str">
        <f t="shared" si="1"/>
        <v>Yes</v>
      </c>
    </row>
    <row r="29" spans="1:11" x14ac:dyDescent="0.25">
      <c r="A29" s="3" t="s">
        <v>55</v>
      </c>
      <c r="B29" s="33" t="s">
        <v>217</v>
      </c>
      <c r="C29" s="9">
        <v>82.382377298999998</v>
      </c>
      <c r="D29" s="9" t="str">
        <f>IF($B29="N/A","N/A",IF(C29&gt;15,"No",IF(C29&lt;-15,"No","Yes")))</f>
        <v>N/A</v>
      </c>
      <c r="E29" s="9">
        <v>81.931860538999999</v>
      </c>
      <c r="F29" s="9" t="str">
        <f>IF($B29="N/A","N/A",IF(E29&gt;15,"No",IF(E29&lt;-15,"No","Yes")))</f>
        <v>N/A</v>
      </c>
      <c r="G29" s="9">
        <v>83.559877368000002</v>
      </c>
      <c r="H29" s="9" t="str">
        <f>IF($B29="N/A","N/A",IF(G29&gt;15,"No",IF(G29&lt;-15,"No","Yes")))</f>
        <v>N/A</v>
      </c>
      <c r="I29" s="10">
        <v>-0.54700000000000004</v>
      </c>
      <c r="J29" s="10">
        <v>1.9870000000000001</v>
      </c>
      <c r="K29" s="9" t="str">
        <f t="shared" si="1"/>
        <v>Yes</v>
      </c>
    </row>
    <row r="30" spans="1:11" x14ac:dyDescent="0.25">
      <c r="A30" s="3" t="s">
        <v>56</v>
      </c>
      <c r="B30" s="33" t="s">
        <v>217</v>
      </c>
      <c r="C30" s="9">
        <v>70.637346487000002</v>
      </c>
      <c r="D30" s="9" t="str">
        <f>IF($B30="N/A","N/A",IF(C30&gt;15,"No",IF(C30&lt;-15,"No","Yes")))</f>
        <v>N/A</v>
      </c>
      <c r="E30" s="9">
        <v>75.145250614999995</v>
      </c>
      <c r="F30" s="9" t="str">
        <f>IF($B30="N/A","N/A",IF(E30&gt;15,"No",IF(E30&lt;-15,"No","Yes")))</f>
        <v>N/A</v>
      </c>
      <c r="G30" s="9">
        <v>77.809915294999996</v>
      </c>
      <c r="H30" s="9" t="str">
        <f>IF($B30="N/A","N/A",IF(G30&gt;15,"No",IF(G30&lt;-15,"No","Yes")))</f>
        <v>N/A</v>
      </c>
      <c r="I30" s="10">
        <v>6.3819999999999997</v>
      </c>
      <c r="J30" s="10">
        <v>3.5459999999999998</v>
      </c>
      <c r="K30" s="9" t="str">
        <f t="shared" si="1"/>
        <v>Yes</v>
      </c>
    </row>
    <row r="31" spans="1:11" x14ac:dyDescent="0.25">
      <c r="A31" s="3" t="s">
        <v>57</v>
      </c>
      <c r="B31" s="33" t="s">
        <v>217</v>
      </c>
      <c r="C31" s="9">
        <v>24.574134064999999</v>
      </c>
      <c r="D31" s="9" t="str">
        <f>IF($B31="N/A","N/A",IF(C31&gt;15,"No",IF(C31&lt;-15,"No","Yes")))</f>
        <v>N/A</v>
      </c>
      <c r="E31" s="9">
        <v>20.289026399000001</v>
      </c>
      <c r="F31" s="9" t="str">
        <f>IF($B31="N/A","N/A",IF(E31&gt;15,"No",IF(E31&lt;-15,"No","Yes")))</f>
        <v>N/A</v>
      </c>
      <c r="G31" s="9">
        <v>17.264279752</v>
      </c>
      <c r="H31" s="9" t="str">
        <f>IF($B31="N/A","N/A",IF(G31&gt;15,"No",IF(G31&lt;-15,"No","Yes")))</f>
        <v>N/A</v>
      </c>
      <c r="I31" s="10">
        <v>-17.399999999999999</v>
      </c>
      <c r="J31" s="10">
        <v>-14.9</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7192090</v>
      </c>
      <c r="F6" s="9" t="str">
        <f t="shared" si="0"/>
        <v>N/A</v>
      </c>
      <c r="G6" s="34">
        <v>20085784</v>
      </c>
      <c r="H6" s="9" t="str">
        <f t="shared" ref="H6:H18" si="1">IF($B6="N/A","N/A",IF(G6&lt;0,"No","Yes"))</f>
        <v>N/A</v>
      </c>
      <c r="I6" s="10" t="s">
        <v>217</v>
      </c>
      <c r="J6" s="10">
        <v>179.3</v>
      </c>
      <c r="K6" s="9" t="str">
        <f t="shared" ref="K6:K18" si="2">IF(J6="Div by 0", "N/A", IF(J6="N/A","N/A", IF(J6&gt;30, "No", IF(J6&lt;-30, "No", "Yes"))))</f>
        <v>No</v>
      </c>
    </row>
    <row r="7" spans="1:11" x14ac:dyDescent="0.25">
      <c r="A7" s="24" t="s">
        <v>445</v>
      </c>
      <c r="B7" s="65" t="s">
        <v>217</v>
      </c>
      <c r="C7" s="9" t="s">
        <v>217</v>
      </c>
      <c r="D7" s="9" t="str">
        <f t="shared" si="0"/>
        <v>N/A</v>
      </c>
      <c r="E7" s="9">
        <v>49.349660530000001</v>
      </c>
      <c r="F7" s="9" t="str">
        <f t="shared" si="0"/>
        <v>N/A</v>
      </c>
      <c r="G7" s="9">
        <v>46.642276946000003</v>
      </c>
      <c r="H7" s="9" t="str">
        <f t="shared" si="1"/>
        <v>N/A</v>
      </c>
      <c r="I7" s="10" t="s">
        <v>217</v>
      </c>
      <c r="J7" s="10">
        <v>-5.49</v>
      </c>
      <c r="K7" s="9" t="str">
        <f t="shared" si="2"/>
        <v>Yes</v>
      </c>
    </row>
    <row r="8" spans="1:11" x14ac:dyDescent="0.25">
      <c r="A8" s="24" t="s">
        <v>446</v>
      </c>
      <c r="B8" s="65" t="s">
        <v>217</v>
      </c>
      <c r="C8" s="9" t="s">
        <v>217</v>
      </c>
      <c r="D8" s="9" t="str">
        <f t="shared" si="0"/>
        <v>N/A</v>
      </c>
      <c r="E8" s="9">
        <v>5.8929740867999998</v>
      </c>
      <c r="F8" s="9" t="str">
        <f t="shared" si="0"/>
        <v>N/A</v>
      </c>
      <c r="G8" s="9">
        <v>5.7945808837000001</v>
      </c>
      <c r="H8" s="9" t="str">
        <f t="shared" si="1"/>
        <v>N/A</v>
      </c>
      <c r="I8" s="10" t="s">
        <v>217</v>
      </c>
      <c r="J8" s="10">
        <v>-1.67</v>
      </c>
      <c r="K8" s="9" t="str">
        <f t="shared" si="2"/>
        <v>Yes</v>
      </c>
    </row>
    <row r="9" spans="1:11" x14ac:dyDescent="0.25">
      <c r="A9" s="24" t="s">
        <v>447</v>
      </c>
      <c r="B9" s="65" t="s">
        <v>217</v>
      </c>
      <c r="C9" s="9" t="s">
        <v>217</v>
      </c>
      <c r="D9" s="9" t="str">
        <f t="shared" si="0"/>
        <v>N/A</v>
      </c>
      <c r="E9" s="9">
        <v>17.209601103000001</v>
      </c>
      <c r="F9" s="9" t="str">
        <f t="shared" si="0"/>
        <v>N/A</v>
      </c>
      <c r="G9" s="9">
        <v>17.645171331</v>
      </c>
      <c r="H9" s="9" t="str">
        <f t="shared" si="1"/>
        <v>N/A</v>
      </c>
      <c r="I9" s="10" t="s">
        <v>217</v>
      </c>
      <c r="J9" s="10">
        <v>2.5310000000000001</v>
      </c>
      <c r="K9" s="9" t="str">
        <f t="shared" si="2"/>
        <v>Yes</v>
      </c>
    </row>
    <row r="10" spans="1:11" x14ac:dyDescent="0.25">
      <c r="A10" s="24" t="s">
        <v>448</v>
      </c>
      <c r="B10" s="65" t="s">
        <v>217</v>
      </c>
      <c r="C10" s="9" t="s">
        <v>217</v>
      </c>
      <c r="D10" s="9" t="str">
        <f t="shared" si="0"/>
        <v>N/A</v>
      </c>
      <c r="E10" s="9">
        <v>27.520901434999999</v>
      </c>
      <c r="F10" s="9" t="str">
        <f t="shared" si="0"/>
        <v>N/A</v>
      </c>
      <c r="G10" s="9">
        <v>29.857893523000001</v>
      </c>
      <c r="H10" s="9" t="str">
        <f t="shared" si="1"/>
        <v>N/A</v>
      </c>
      <c r="I10" s="10" t="s">
        <v>217</v>
      </c>
      <c r="J10" s="10">
        <v>8.4920000000000009</v>
      </c>
      <c r="K10" s="9" t="str">
        <f t="shared" si="2"/>
        <v>Yes</v>
      </c>
    </row>
    <row r="11" spans="1:11" x14ac:dyDescent="0.25">
      <c r="A11" s="2" t="s">
        <v>211</v>
      </c>
      <c r="B11" s="65" t="s">
        <v>217</v>
      </c>
      <c r="C11" s="9" t="s">
        <v>217</v>
      </c>
      <c r="D11" s="9" t="str">
        <f t="shared" si="0"/>
        <v>N/A</v>
      </c>
      <c r="E11" s="9">
        <v>0</v>
      </c>
      <c r="F11" s="9" t="str">
        <f t="shared" si="0"/>
        <v>N/A</v>
      </c>
      <c r="G11" s="9">
        <v>0</v>
      </c>
      <c r="H11" s="9" t="str">
        <f t="shared" si="1"/>
        <v>N/A</v>
      </c>
      <c r="I11" s="10" t="s">
        <v>217</v>
      </c>
      <c r="J11" s="10" t="s">
        <v>1742</v>
      </c>
      <c r="K11" s="9" t="str">
        <f t="shared" si="2"/>
        <v>N/A</v>
      </c>
    </row>
    <row r="12" spans="1:11" x14ac:dyDescent="0.25">
      <c r="A12" s="2" t="s">
        <v>932</v>
      </c>
      <c r="B12" s="65" t="s">
        <v>217</v>
      </c>
      <c r="C12" s="9" t="s">
        <v>217</v>
      </c>
      <c r="D12" s="9" t="str">
        <f t="shared" si="0"/>
        <v>N/A</v>
      </c>
      <c r="E12" s="9">
        <v>1.6700708694999999</v>
      </c>
      <c r="F12" s="9" t="str">
        <f t="shared" si="0"/>
        <v>N/A</v>
      </c>
      <c r="G12" s="9">
        <v>1.6349722768999999</v>
      </c>
      <c r="H12" s="9" t="str">
        <f t="shared" si="1"/>
        <v>N/A</v>
      </c>
      <c r="I12" s="10" t="s">
        <v>217</v>
      </c>
      <c r="J12" s="10">
        <v>-2.1</v>
      </c>
      <c r="K12" s="9" t="str">
        <f t="shared" si="2"/>
        <v>Yes</v>
      </c>
    </row>
    <row r="13" spans="1:11" x14ac:dyDescent="0.25">
      <c r="A13" s="2" t="s">
        <v>51</v>
      </c>
      <c r="B13" s="65" t="s">
        <v>217</v>
      </c>
      <c r="C13" s="9" t="s">
        <v>217</v>
      </c>
      <c r="D13" s="9" t="str">
        <f t="shared" si="0"/>
        <v>N/A</v>
      </c>
      <c r="E13" s="9">
        <v>100</v>
      </c>
      <c r="F13" s="9" t="str">
        <f t="shared" si="0"/>
        <v>N/A</v>
      </c>
      <c r="G13" s="9">
        <v>100</v>
      </c>
      <c r="H13" s="9" t="str">
        <f t="shared" si="1"/>
        <v>N/A</v>
      </c>
      <c r="I13" s="10" t="s">
        <v>217</v>
      </c>
      <c r="J13" s="10">
        <v>0</v>
      </c>
      <c r="K13" s="9" t="str">
        <f t="shared" si="2"/>
        <v>Yes</v>
      </c>
    </row>
    <row r="14" spans="1:11" x14ac:dyDescent="0.25">
      <c r="A14" s="2" t="s">
        <v>52</v>
      </c>
      <c r="B14" s="65" t="s">
        <v>217</v>
      </c>
      <c r="C14" s="9" t="s">
        <v>217</v>
      </c>
      <c r="D14" s="9" t="str">
        <f t="shared" si="0"/>
        <v>N/A</v>
      </c>
      <c r="E14" s="9">
        <v>0</v>
      </c>
      <c r="F14" s="9" t="str">
        <f t="shared" si="0"/>
        <v>N/A</v>
      </c>
      <c r="G14" s="9">
        <v>0</v>
      </c>
      <c r="H14" s="9" t="str">
        <f t="shared" si="1"/>
        <v>N/A</v>
      </c>
      <c r="I14" s="10" t="s">
        <v>217</v>
      </c>
      <c r="J14" s="10" t="s">
        <v>1742</v>
      </c>
      <c r="K14" s="9" t="str">
        <f t="shared" si="2"/>
        <v>N/A</v>
      </c>
    </row>
    <row r="15" spans="1:11" x14ac:dyDescent="0.25">
      <c r="A15" s="2" t="s">
        <v>168</v>
      </c>
      <c r="B15" s="65" t="s">
        <v>217</v>
      </c>
      <c r="C15" s="9" t="s">
        <v>217</v>
      </c>
      <c r="D15" s="9" t="str">
        <f t="shared" si="0"/>
        <v>N/A</v>
      </c>
      <c r="E15" s="9">
        <v>99.304889121000002</v>
      </c>
      <c r="F15" s="9" t="str">
        <f t="shared" si="0"/>
        <v>N/A</v>
      </c>
      <c r="G15" s="9">
        <v>94.278928819000001</v>
      </c>
      <c r="H15" s="9" t="str">
        <f t="shared" si="1"/>
        <v>N/A</v>
      </c>
      <c r="I15" s="10" t="s">
        <v>217</v>
      </c>
      <c r="J15" s="10">
        <v>-5.0599999999999996</v>
      </c>
      <c r="K15" s="9" t="str">
        <f t="shared" si="2"/>
        <v>Yes</v>
      </c>
    </row>
    <row r="16" spans="1:11" x14ac:dyDescent="0.25">
      <c r="A16" s="2" t="s">
        <v>169</v>
      </c>
      <c r="B16" s="65" t="s">
        <v>217</v>
      </c>
      <c r="C16" s="9" t="s">
        <v>217</v>
      </c>
      <c r="D16" s="9" t="str">
        <f t="shared" si="0"/>
        <v>N/A</v>
      </c>
      <c r="E16" s="9">
        <v>0</v>
      </c>
      <c r="F16" s="9" t="str">
        <f t="shared" si="0"/>
        <v>N/A</v>
      </c>
      <c r="G16" s="9">
        <v>0</v>
      </c>
      <c r="H16" s="9" t="str">
        <f t="shared" si="1"/>
        <v>N/A</v>
      </c>
      <c r="I16" s="10" t="s">
        <v>217</v>
      </c>
      <c r="J16" s="10" t="s">
        <v>1742</v>
      </c>
      <c r="K16" s="9" t="str">
        <f t="shared" si="2"/>
        <v>N/A</v>
      </c>
    </row>
    <row r="17" spans="1:11" x14ac:dyDescent="0.25">
      <c r="A17" s="2" t="s">
        <v>21</v>
      </c>
      <c r="B17" s="65" t="s">
        <v>217</v>
      </c>
      <c r="C17" s="9" t="s">
        <v>217</v>
      </c>
      <c r="D17" s="9" t="str">
        <f t="shared" si="0"/>
        <v>N/A</v>
      </c>
      <c r="E17" s="9">
        <v>69.703855207999993</v>
      </c>
      <c r="F17" s="9" t="str">
        <f t="shared" si="0"/>
        <v>N/A</v>
      </c>
      <c r="G17" s="9">
        <v>60.605719946000001</v>
      </c>
      <c r="H17" s="9" t="str">
        <f t="shared" si="1"/>
        <v>N/A</v>
      </c>
      <c r="I17" s="10" t="s">
        <v>217</v>
      </c>
      <c r="J17" s="10">
        <v>-13.1</v>
      </c>
      <c r="K17" s="9" t="str">
        <f t="shared" si="2"/>
        <v>Yes</v>
      </c>
    </row>
    <row r="18" spans="1:11" x14ac:dyDescent="0.25">
      <c r="A18" s="2" t="s">
        <v>53</v>
      </c>
      <c r="B18" s="65" t="s">
        <v>217</v>
      </c>
      <c r="C18" s="9" t="s">
        <v>217</v>
      </c>
      <c r="D18" s="9" t="str">
        <f t="shared" si="0"/>
        <v>N/A</v>
      </c>
      <c r="E18" s="9">
        <v>99.997622387999996</v>
      </c>
      <c r="F18" s="9" t="str">
        <f t="shared" si="0"/>
        <v>N/A</v>
      </c>
      <c r="G18" s="9">
        <v>99.929691567000006</v>
      </c>
      <c r="H18" s="9" t="str">
        <f t="shared" si="1"/>
        <v>N/A</v>
      </c>
      <c r="I18" s="10" t="s">
        <v>217</v>
      </c>
      <c r="J18" s="10">
        <v>-6.8000000000000005E-2</v>
      </c>
      <c r="K18" s="9" t="str">
        <f t="shared" si="2"/>
        <v>Yes</v>
      </c>
    </row>
    <row r="19" spans="1:11" x14ac:dyDescent="0.25">
      <c r="A19" s="3" t="s">
        <v>678</v>
      </c>
      <c r="B19" s="65" t="s">
        <v>217</v>
      </c>
      <c r="C19" s="9" t="s">
        <v>217</v>
      </c>
      <c r="D19" s="9" t="str">
        <f t="shared" ref="D19:D21" si="3">IF($B19="N/A","N/A",IF(C19&lt;0,"No","Yes"))</f>
        <v>N/A</v>
      </c>
      <c r="E19" s="9">
        <v>99.533028646999995</v>
      </c>
      <c r="F19" s="9" t="str">
        <f t="shared" ref="F19:F21" si="4">IF($B19="N/A","N/A",IF(E19&lt;0,"No","Yes"))</f>
        <v>N/A</v>
      </c>
      <c r="G19" s="9">
        <v>99.618117968000007</v>
      </c>
      <c r="H19" s="9" t="str">
        <f t="shared" ref="H19:H21" si="5">IF($B19="N/A","N/A",IF(G19&lt;0,"No","Yes"))</f>
        <v>N/A</v>
      </c>
      <c r="I19" s="10" t="s">
        <v>217</v>
      </c>
      <c r="J19" s="10">
        <v>8.5500000000000007E-2</v>
      </c>
      <c r="K19" s="9" t="str">
        <f>IF(J19="Div by 0", "N/A", IF(J19="N/A","N/A", IF(J19&gt;30, "No", IF(J19&lt;-30, "No", "Yes"))))</f>
        <v>Yes</v>
      </c>
    </row>
    <row r="20" spans="1:11" x14ac:dyDescent="0.25">
      <c r="A20" s="3" t="s">
        <v>679</v>
      </c>
      <c r="B20" s="65" t="s">
        <v>217</v>
      </c>
      <c r="C20" s="9" t="s">
        <v>217</v>
      </c>
      <c r="D20" s="9" t="str">
        <f t="shared" si="3"/>
        <v>N/A</v>
      </c>
      <c r="E20" s="9">
        <v>99.993200864000002</v>
      </c>
      <c r="F20" s="9" t="str">
        <f t="shared" si="4"/>
        <v>N/A</v>
      </c>
      <c r="G20" s="9">
        <v>99.950701451</v>
      </c>
      <c r="H20" s="9" t="str">
        <f t="shared" si="5"/>
        <v>N/A</v>
      </c>
      <c r="I20" s="10" t="s">
        <v>217</v>
      </c>
      <c r="J20" s="10">
        <v>-4.2999999999999997E-2</v>
      </c>
      <c r="K20" s="9" t="str">
        <f>IF(J20="Div by 0", "N/A", IF(J20="N/A","N/A", IF(J20&gt;30, "No", IF(J20&lt;-30, "No", "Yes"))))</f>
        <v>Yes</v>
      </c>
    </row>
    <row r="21" spans="1:11" x14ac:dyDescent="0.25">
      <c r="A21" s="3" t="s">
        <v>680</v>
      </c>
      <c r="B21" s="65" t="s">
        <v>217</v>
      </c>
      <c r="C21" s="9" t="s">
        <v>217</v>
      </c>
      <c r="D21" s="9" t="str">
        <f t="shared" si="3"/>
        <v>N/A</v>
      </c>
      <c r="E21" s="9">
        <v>99.993200864000002</v>
      </c>
      <c r="F21" s="9" t="str">
        <f t="shared" si="4"/>
        <v>N/A</v>
      </c>
      <c r="G21" s="9">
        <v>99.950701451</v>
      </c>
      <c r="H21" s="9" t="str">
        <f t="shared" si="5"/>
        <v>N/A</v>
      </c>
      <c r="I21" s="10" t="s">
        <v>217</v>
      </c>
      <c r="J21" s="10">
        <v>-4.2999999999999997E-2</v>
      </c>
      <c r="K21" s="9" t="str">
        <f>IF(J21="Div by 0", "N/A", IF(J21="N/A","N/A", IF(J21&gt;30, "No", IF(J21&lt;-30, "No", "Yes"))))</f>
        <v>Yes</v>
      </c>
    </row>
    <row r="22" spans="1:11" ht="14.25" customHeight="1" x14ac:dyDescent="0.25">
      <c r="A22" s="3" t="s">
        <v>1723</v>
      </c>
      <c r="B22" s="65" t="s">
        <v>217</v>
      </c>
      <c r="C22" s="9" t="s">
        <v>217</v>
      </c>
      <c r="D22" s="9" t="str">
        <f t="shared" ref="D22:D31" si="6">IF($B22="N/A","N/A",IF(C22&lt;0,"No","Yes"))</f>
        <v>N/A</v>
      </c>
      <c r="E22" s="9">
        <v>65.267703824999998</v>
      </c>
      <c r="F22" s="9" t="str">
        <f t="shared" ref="F22:F31" si="7">IF($B22="N/A","N/A",IF(E22&lt;0,"No","Yes"))</f>
        <v>N/A</v>
      </c>
      <c r="G22" s="9">
        <v>66.272200279000003</v>
      </c>
      <c r="I22" s="10" t="s">
        <v>217</v>
      </c>
      <c r="J22" s="10">
        <v>1.5389999999999999</v>
      </c>
      <c r="K22" s="9" t="str">
        <f t="shared" ref="K22:K31" si="8">IF(J22="Div by 0", "N/A", IF(J22="N/A","N/A", IF(J22&gt;30, "No", IF(J22&lt;-30, "No", "Yes"))))</f>
        <v>Yes</v>
      </c>
    </row>
    <row r="23" spans="1:11" x14ac:dyDescent="0.25">
      <c r="A23" s="3" t="s">
        <v>935</v>
      </c>
      <c r="B23" s="65" t="s">
        <v>217</v>
      </c>
      <c r="C23" s="9" t="s">
        <v>217</v>
      </c>
      <c r="D23" s="9" t="str">
        <f t="shared" si="6"/>
        <v>N/A</v>
      </c>
      <c r="E23" s="9">
        <v>34.509746124000003</v>
      </c>
      <c r="F23" s="9" t="str">
        <f t="shared" si="7"/>
        <v>N/A</v>
      </c>
      <c r="G23" s="9">
        <v>33.499220145000002</v>
      </c>
      <c r="H23" s="9" t="str">
        <f t="shared" ref="H23:H31" si="9">IF($B23="N/A","N/A",IF(G23&lt;0,"No","Yes"))</f>
        <v>N/A</v>
      </c>
      <c r="I23" s="10" t="s">
        <v>217</v>
      </c>
      <c r="J23" s="10">
        <v>-2.93</v>
      </c>
      <c r="K23" s="9" t="str">
        <f t="shared" si="8"/>
        <v>Yes</v>
      </c>
    </row>
    <row r="24" spans="1:11" ht="25" x14ac:dyDescent="0.25">
      <c r="A24" s="3" t="s">
        <v>936</v>
      </c>
      <c r="B24" s="65" t="s">
        <v>217</v>
      </c>
      <c r="C24" s="9" t="s">
        <v>217</v>
      </c>
      <c r="D24" s="9" t="str">
        <f t="shared" si="6"/>
        <v>N/A</v>
      </c>
      <c r="E24" s="9">
        <v>0.12630542719999999</v>
      </c>
      <c r="F24" s="9" t="str">
        <f t="shared" si="7"/>
        <v>N/A</v>
      </c>
      <c r="G24" s="9">
        <v>0.1285436506</v>
      </c>
      <c r="H24" s="9" t="str">
        <f t="shared" si="9"/>
        <v>N/A</v>
      </c>
      <c r="I24" s="10" t="s">
        <v>217</v>
      </c>
      <c r="J24" s="10">
        <v>1.772</v>
      </c>
      <c r="K24" s="9" t="str">
        <f t="shared" si="8"/>
        <v>Yes</v>
      </c>
    </row>
    <row r="25" spans="1:11" x14ac:dyDescent="0.25">
      <c r="A25" s="2" t="s">
        <v>170</v>
      </c>
      <c r="B25" s="65" t="s">
        <v>217</v>
      </c>
      <c r="C25" s="9" t="s">
        <v>217</v>
      </c>
      <c r="D25" s="9" t="str">
        <f t="shared" si="6"/>
        <v>N/A</v>
      </c>
      <c r="E25" s="9">
        <v>99.993200864000002</v>
      </c>
      <c r="F25" s="9" t="str">
        <f t="shared" si="7"/>
        <v>N/A</v>
      </c>
      <c r="G25" s="9">
        <v>99.950701451</v>
      </c>
      <c r="H25" s="9" t="str">
        <f t="shared" si="9"/>
        <v>N/A</v>
      </c>
      <c r="I25" s="10" t="s">
        <v>217</v>
      </c>
      <c r="J25" s="10">
        <v>-4.2999999999999997E-2</v>
      </c>
      <c r="K25" s="9" t="str">
        <f t="shared" si="8"/>
        <v>Yes</v>
      </c>
    </row>
    <row r="26" spans="1:11" x14ac:dyDescent="0.25">
      <c r="A26" s="2" t="s">
        <v>171</v>
      </c>
      <c r="B26" s="65" t="s">
        <v>217</v>
      </c>
      <c r="C26" s="9" t="s">
        <v>217</v>
      </c>
      <c r="D26" s="9" t="str">
        <f t="shared" si="6"/>
        <v>N/A</v>
      </c>
      <c r="E26" s="9">
        <v>99.993200864000002</v>
      </c>
      <c r="F26" s="9" t="str">
        <f t="shared" si="7"/>
        <v>N/A</v>
      </c>
      <c r="G26" s="9">
        <v>99.950701451</v>
      </c>
      <c r="H26" s="9" t="str">
        <f t="shared" si="9"/>
        <v>N/A</v>
      </c>
      <c r="I26" s="10" t="s">
        <v>217</v>
      </c>
      <c r="J26" s="10">
        <v>-4.2999999999999997E-2</v>
      </c>
      <c r="K26" s="9" t="str">
        <f t="shared" si="8"/>
        <v>Yes</v>
      </c>
    </row>
    <row r="27" spans="1:11" x14ac:dyDescent="0.25">
      <c r="A27" s="2" t="s">
        <v>172</v>
      </c>
      <c r="B27" s="65" t="s">
        <v>217</v>
      </c>
      <c r="C27" s="9" t="s">
        <v>217</v>
      </c>
      <c r="D27" s="9" t="str">
        <f t="shared" si="6"/>
        <v>N/A</v>
      </c>
      <c r="E27" s="9">
        <v>99.993200864000002</v>
      </c>
      <c r="F27" s="9" t="str">
        <f t="shared" si="7"/>
        <v>N/A</v>
      </c>
      <c r="G27" s="9">
        <v>99.950701451</v>
      </c>
      <c r="H27" s="9" t="str">
        <f t="shared" si="9"/>
        <v>N/A</v>
      </c>
      <c r="I27" s="10" t="s">
        <v>217</v>
      </c>
      <c r="J27" s="10">
        <v>-4.2999999999999997E-2</v>
      </c>
      <c r="K27" s="9" t="str">
        <f t="shared" si="8"/>
        <v>Yes</v>
      </c>
    </row>
    <row r="28" spans="1:11" x14ac:dyDescent="0.25">
      <c r="A28" s="2" t="s">
        <v>54</v>
      </c>
      <c r="B28" s="65" t="s">
        <v>217</v>
      </c>
      <c r="C28" s="9" t="s">
        <v>217</v>
      </c>
      <c r="D28" s="9" t="str">
        <f t="shared" si="6"/>
        <v>N/A</v>
      </c>
      <c r="E28" s="9">
        <v>17.613391934999999</v>
      </c>
      <c r="F28" s="9" t="str">
        <f t="shared" si="7"/>
        <v>N/A</v>
      </c>
      <c r="G28" s="9">
        <v>17.606701337000001</v>
      </c>
      <c r="H28" s="9" t="str">
        <f t="shared" si="9"/>
        <v>N/A</v>
      </c>
      <c r="I28" s="10" t="s">
        <v>217</v>
      </c>
      <c r="J28" s="10">
        <v>-3.7999999999999999E-2</v>
      </c>
      <c r="K28" s="9" t="str">
        <f t="shared" si="8"/>
        <v>Yes</v>
      </c>
    </row>
    <row r="29" spans="1:11" x14ac:dyDescent="0.25">
      <c r="A29" s="2" t="s">
        <v>55</v>
      </c>
      <c r="B29" s="65" t="s">
        <v>217</v>
      </c>
      <c r="C29" s="9" t="s">
        <v>217</v>
      </c>
      <c r="D29" s="9" t="str">
        <f t="shared" si="6"/>
        <v>N/A</v>
      </c>
      <c r="E29" s="9">
        <v>82.379808929000006</v>
      </c>
      <c r="F29" s="9" t="str">
        <f t="shared" si="7"/>
        <v>N/A</v>
      </c>
      <c r="G29" s="9">
        <v>82.344000115</v>
      </c>
      <c r="H29" s="9" t="str">
        <f t="shared" si="9"/>
        <v>N/A</v>
      </c>
      <c r="I29" s="10" t="s">
        <v>217</v>
      </c>
      <c r="J29" s="10">
        <v>-4.2999999999999997E-2</v>
      </c>
      <c r="K29" s="9" t="str">
        <f t="shared" si="8"/>
        <v>Yes</v>
      </c>
    </row>
    <row r="30" spans="1:11" x14ac:dyDescent="0.25">
      <c r="A30" s="2" t="s">
        <v>56</v>
      </c>
      <c r="B30" s="65" t="s">
        <v>217</v>
      </c>
      <c r="C30" s="9" t="s">
        <v>217</v>
      </c>
      <c r="D30" s="9" t="str">
        <f t="shared" si="6"/>
        <v>N/A</v>
      </c>
      <c r="E30" s="9">
        <v>77.542091381000006</v>
      </c>
      <c r="F30" s="9" t="str">
        <f t="shared" si="7"/>
        <v>N/A</v>
      </c>
      <c r="G30" s="9">
        <v>80.038678102000006</v>
      </c>
      <c r="H30" s="9" t="str">
        <f t="shared" si="9"/>
        <v>N/A</v>
      </c>
      <c r="I30" s="10" t="s">
        <v>217</v>
      </c>
      <c r="J30" s="10">
        <v>3.22</v>
      </c>
      <c r="K30" s="9" t="str">
        <f t="shared" si="8"/>
        <v>Yes</v>
      </c>
    </row>
    <row r="31" spans="1:11" x14ac:dyDescent="0.25">
      <c r="A31" s="2" t="s">
        <v>57</v>
      </c>
      <c r="B31" s="65" t="s">
        <v>217</v>
      </c>
      <c r="C31" s="9" t="s">
        <v>217</v>
      </c>
      <c r="D31" s="9" t="str">
        <f t="shared" si="6"/>
        <v>N/A</v>
      </c>
      <c r="E31" s="9">
        <v>19.445877346</v>
      </c>
      <c r="F31" s="9" t="str">
        <f t="shared" si="7"/>
        <v>N/A</v>
      </c>
      <c r="G31" s="9">
        <v>16.055430049000002</v>
      </c>
      <c r="H31" s="9" t="str">
        <f t="shared" si="9"/>
        <v>N/A</v>
      </c>
      <c r="I31" s="10" t="s">
        <v>217</v>
      </c>
      <c r="J31" s="10">
        <v>-17.399999999999999</v>
      </c>
      <c r="K31" s="9" t="str">
        <f t="shared" si="8"/>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7</v>
      </c>
      <c r="F6" s="11" t="s">
        <v>217</v>
      </c>
      <c r="G6" s="25">
        <v>7</v>
      </c>
      <c r="H6" s="11" t="s">
        <v>217</v>
      </c>
      <c r="I6" s="12" t="s">
        <v>217</v>
      </c>
      <c r="J6" s="12" t="s">
        <v>217</v>
      </c>
      <c r="K6" s="11" t="s">
        <v>217</v>
      </c>
      <c r="L6" s="11" t="s">
        <v>217</v>
      </c>
    </row>
    <row r="7" spans="1:12" x14ac:dyDescent="0.25">
      <c r="A7" s="3" t="s">
        <v>17</v>
      </c>
      <c r="B7" s="28" t="s">
        <v>217</v>
      </c>
      <c r="C7" s="29">
        <v>846213</v>
      </c>
      <c r="D7" s="62" t="str">
        <f>IF($B7="N/A","N/A",IF(C7&gt;10,"No",IF(C7&lt;-10,"No","Yes")))</f>
        <v>N/A</v>
      </c>
      <c r="E7" s="29">
        <v>898695</v>
      </c>
      <c r="F7" s="62" t="str">
        <f>IF($B7="N/A","N/A",IF(E7&gt;10,"No",IF(E7&lt;-10,"No","Yes")))</f>
        <v>N/A</v>
      </c>
      <c r="G7" s="29">
        <v>952394</v>
      </c>
      <c r="H7" s="62" t="str">
        <f>IF($B7="N/A","N/A",IF(G7&gt;10,"No",IF(G7&lt;-10,"No","Yes")))</f>
        <v>N/A</v>
      </c>
      <c r="I7" s="63">
        <v>6.202</v>
      </c>
      <c r="J7" s="63">
        <v>5.9749999999999996</v>
      </c>
      <c r="K7" s="64" t="s">
        <v>732</v>
      </c>
      <c r="L7" s="30" t="str">
        <f>IF(J7="Div by 0", "N/A", IF(K7="N/A","N/A", IF(J7&gt;VALUE(MID(K7,1,2)), "No", IF(J7&lt;-1*VALUE(MID(K7,1,2)), "No", "Yes"))))</f>
        <v>Yes</v>
      </c>
    </row>
    <row r="8" spans="1:12" x14ac:dyDescent="0.25">
      <c r="A8" s="3" t="s">
        <v>58</v>
      </c>
      <c r="B8" s="33" t="s">
        <v>217</v>
      </c>
      <c r="C8" s="43">
        <v>6374810942</v>
      </c>
      <c r="D8" s="11" t="str">
        <f>IF($B8="N/A","N/A",IF(C8&gt;10,"No",IF(C8&lt;-10,"No","Yes")))</f>
        <v>N/A</v>
      </c>
      <c r="E8" s="43">
        <v>7096651895</v>
      </c>
      <c r="F8" s="11" t="str">
        <f>IF($B8="N/A","N/A",IF(E8&gt;10,"No",IF(E8&lt;-10,"No","Yes")))</f>
        <v>N/A</v>
      </c>
      <c r="G8" s="43">
        <v>7367956927</v>
      </c>
      <c r="H8" s="11" t="str">
        <f>IF($B8="N/A","N/A",IF(G8&gt;10,"No",IF(G8&lt;-10,"No","Yes")))</f>
        <v>N/A</v>
      </c>
      <c r="I8" s="12">
        <v>11.32</v>
      </c>
      <c r="J8" s="12">
        <v>3.823</v>
      </c>
      <c r="K8" s="41" t="s">
        <v>732</v>
      </c>
      <c r="L8" s="9" t="str">
        <f>IF(J8="Div by 0", "N/A", IF(K8="N/A","N/A", IF(J8&gt;VALUE(MID(K8,1,2)), "No", IF(J8&lt;-1*VALUE(MID(K8,1,2)), "No", "Yes"))))</f>
        <v>Yes</v>
      </c>
    </row>
    <row r="9" spans="1:12" x14ac:dyDescent="0.25">
      <c r="A9" s="4" t="s">
        <v>937</v>
      </c>
      <c r="B9" s="9" t="s">
        <v>217</v>
      </c>
      <c r="C9" s="8">
        <v>11.739597477</v>
      </c>
      <c r="D9" s="11" t="str">
        <f>IF($B9="N/A","N/A",IF(C9&gt;10,"No",IF(C9&lt;-10,"No","Yes")))</f>
        <v>N/A</v>
      </c>
      <c r="E9" s="8">
        <v>9.1391406427999993</v>
      </c>
      <c r="F9" s="11" t="str">
        <f>IF($B9="N/A","N/A",IF(E9&gt;10,"No",IF(E9&lt;-10,"No","Yes")))</f>
        <v>N/A</v>
      </c>
      <c r="G9" s="8">
        <v>8.5281931637999993</v>
      </c>
      <c r="H9" s="11" t="str">
        <f>IF($B9="N/A","N/A",IF(G9&gt;10,"No",IF(G9&lt;-10,"No","Yes")))</f>
        <v>N/A</v>
      </c>
      <c r="I9" s="12">
        <v>-22.2</v>
      </c>
      <c r="J9" s="12">
        <v>-6.68</v>
      </c>
      <c r="K9" s="9" t="s">
        <v>217</v>
      </c>
      <c r="L9" s="9" t="str">
        <f>IF(J9="Div by 0", "N/A", IF(K9="N/A","N/A", IF(J9&gt;VALUE(MID(K9,1,2)), "No", IF(J9&lt;-1*VALUE(MID(K9,1,2)), "No", "Yes"))))</f>
        <v>N/A</v>
      </c>
    </row>
    <row r="10" spans="1:12" x14ac:dyDescent="0.25">
      <c r="A10" s="4" t="s">
        <v>938</v>
      </c>
      <c r="B10" s="9" t="s">
        <v>217</v>
      </c>
      <c r="C10" s="8">
        <v>22.959585825000001</v>
      </c>
      <c r="D10" s="11" t="str">
        <f t="shared" ref="D10:D19" si="0">IF($B10="N/A","N/A",IF(C10&gt;10,"No",IF(C10&lt;-10,"No","Yes")))</f>
        <v>N/A</v>
      </c>
      <c r="E10" s="8">
        <v>22.923572513</v>
      </c>
      <c r="F10" s="11" t="str">
        <f t="shared" ref="F10:F19" si="1">IF($B10="N/A","N/A",IF(E10&gt;10,"No",IF(E10&lt;-10,"No","Yes")))</f>
        <v>N/A</v>
      </c>
      <c r="G10" s="8">
        <v>22.634854902000001</v>
      </c>
      <c r="H10" s="11" t="str">
        <f t="shared" ref="H10:H19" si="2">IF($B10="N/A","N/A",IF(G10&gt;10,"No",IF(G10&lt;-10,"No","Yes")))</f>
        <v>N/A</v>
      </c>
      <c r="I10" s="12">
        <v>-0.157</v>
      </c>
      <c r="J10" s="12">
        <v>-1.26</v>
      </c>
      <c r="K10" s="9" t="s">
        <v>217</v>
      </c>
      <c r="L10" s="9" t="str">
        <f t="shared" ref="L10:L26" si="3">IF(J10="Div by 0", "N/A", IF(K10="N/A","N/A", IF(J10&gt;VALUE(MID(K10,1,2)), "No", IF(J10&lt;-1*VALUE(MID(K10,1,2)), "No", "Yes"))))</f>
        <v>N/A</v>
      </c>
    </row>
    <row r="11" spans="1:12" x14ac:dyDescent="0.25">
      <c r="A11" s="4" t="s">
        <v>939</v>
      </c>
      <c r="B11" s="9" t="s">
        <v>217</v>
      </c>
      <c r="C11" s="8">
        <v>6.2667437157999997</v>
      </c>
      <c r="D11" s="11" t="str">
        <f t="shared" si="0"/>
        <v>N/A</v>
      </c>
      <c r="E11" s="8">
        <v>5.9536327675000003</v>
      </c>
      <c r="F11" s="11" t="str">
        <f t="shared" si="1"/>
        <v>N/A</v>
      </c>
      <c r="G11" s="8">
        <v>5.6898720487999999</v>
      </c>
      <c r="H11" s="11" t="str">
        <f t="shared" si="2"/>
        <v>N/A</v>
      </c>
      <c r="I11" s="12">
        <v>-5</v>
      </c>
      <c r="J11" s="12">
        <v>-4.43</v>
      </c>
      <c r="K11" s="9" t="s">
        <v>217</v>
      </c>
      <c r="L11" s="9" t="str">
        <f t="shared" si="3"/>
        <v>N/A</v>
      </c>
    </row>
    <row r="12" spans="1:12" x14ac:dyDescent="0.25">
      <c r="A12" s="4" t="s">
        <v>940</v>
      </c>
      <c r="B12" s="9" t="s">
        <v>217</v>
      </c>
      <c r="C12" s="8">
        <v>0.37579191049999999</v>
      </c>
      <c r="D12" s="11" t="str">
        <f t="shared" si="0"/>
        <v>N/A</v>
      </c>
      <c r="E12" s="8">
        <v>5.5970045500000003E-2</v>
      </c>
      <c r="F12" s="11" t="str">
        <f t="shared" si="1"/>
        <v>N/A</v>
      </c>
      <c r="G12" s="8">
        <v>5.3654264899999998E-2</v>
      </c>
      <c r="H12" s="11" t="str">
        <f t="shared" si="2"/>
        <v>N/A</v>
      </c>
      <c r="I12" s="12">
        <v>-85.1</v>
      </c>
      <c r="J12" s="12">
        <v>-4.1399999999999997</v>
      </c>
      <c r="K12" s="9" t="s">
        <v>217</v>
      </c>
      <c r="L12" s="9" t="str">
        <f t="shared" si="3"/>
        <v>N/A</v>
      </c>
    </row>
    <row r="13" spans="1:12" x14ac:dyDescent="0.25">
      <c r="A13" s="4" t="s">
        <v>941</v>
      </c>
      <c r="B13" s="11" t="s">
        <v>217</v>
      </c>
      <c r="C13" s="8">
        <v>3.6031117461000002</v>
      </c>
      <c r="D13" s="11" t="str">
        <f t="shared" si="0"/>
        <v>N/A</v>
      </c>
      <c r="E13" s="8">
        <v>3.2195572469</v>
      </c>
      <c r="F13" s="11" t="str">
        <f t="shared" si="1"/>
        <v>N/A</v>
      </c>
      <c r="G13" s="8">
        <v>2.6016543573000002</v>
      </c>
      <c r="H13" s="11" t="str">
        <f t="shared" si="2"/>
        <v>N/A</v>
      </c>
      <c r="I13" s="12">
        <v>-10.6</v>
      </c>
      <c r="J13" s="12">
        <v>-19.2</v>
      </c>
      <c r="K13" s="9" t="s">
        <v>217</v>
      </c>
      <c r="L13" s="9" t="str">
        <f t="shared" si="3"/>
        <v>N/A</v>
      </c>
    </row>
    <row r="14" spans="1:12" ht="12.75" customHeight="1" x14ac:dyDescent="0.25">
      <c r="A14" s="4" t="s">
        <v>942</v>
      </c>
      <c r="B14" s="11" t="s">
        <v>217</v>
      </c>
      <c r="C14" s="8">
        <v>32.210566370000002</v>
      </c>
      <c r="D14" s="11" t="str">
        <f t="shared" si="0"/>
        <v>N/A</v>
      </c>
      <c r="E14" s="8">
        <v>35.088545056999997</v>
      </c>
      <c r="F14" s="11" t="str">
        <f t="shared" si="1"/>
        <v>N/A</v>
      </c>
      <c r="G14" s="8">
        <v>37.509896114</v>
      </c>
      <c r="H14" s="11" t="str">
        <f t="shared" si="2"/>
        <v>N/A</v>
      </c>
      <c r="I14" s="12">
        <v>8.9350000000000005</v>
      </c>
      <c r="J14" s="12">
        <v>6.9009999999999998</v>
      </c>
      <c r="K14" s="9" t="s">
        <v>217</v>
      </c>
      <c r="L14" s="9" t="str">
        <f t="shared" si="3"/>
        <v>N/A</v>
      </c>
    </row>
    <row r="15" spans="1:12" x14ac:dyDescent="0.25">
      <c r="A15" s="4" t="s">
        <v>943</v>
      </c>
      <c r="B15" s="11" t="s">
        <v>217</v>
      </c>
      <c r="C15" s="8">
        <v>0.14736242529999999</v>
      </c>
      <c r="D15" s="11" t="str">
        <f t="shared" si="0"/>
        <v>N/A</v>
      </c>
      <c r="E15" s="8">
        <v>2.4368667900000002E-2</v>
      </c>
      <c r="F15" s="11" t="str">
        <f t="shared" si="1"/>
        <v>N/A</v>
      </c>
      <c r="G15" s="8">
        <v>2.68796317E-2</v>
      </c>
      <c r="H15" s="11" t="str">
        <f t="shared" si="2"/>
        <v>N/A</v>
      </c>
      <c r="I15" s="12">
        <v>-83.5</v>
      </c>
      <c r="J15" s="12">
        <v>10.3</v>
      </c>
      <c r="K15" s="9" t="s">
        <v>217</v>
      </c>
      <c r="L15" s="9" t="str">
        <f t="shared" si="3"/>
        <v>N/A</v>
      </c>
    </row>
    <row r="16" spans="1:12" ht="12.75" customHeight="1" x14ac:dyDescent="0.25">
      <c r="A16" s="4" t="s">
        <v>944</v>
      </c>
      <c r="B16" s="11" t="s">
        <v>217</v>
      </c>
      <c r="C16" s="8">
        <v>22.697240528999998</v>
      </c>
      <c r="D16" s="11" t="str">
        <f t="shared" si="0"/>
        <v>N/A</v>
      </c>
      <c r="E16" s="8">
        <v>23.595213058999999</v>
      </c>
      <c r="F16" s="11" t="str">
        <f t="shared" si="1"/>
        <v>N/A</v>
      </c>
      <c r="G16" s="8">
        <v>22.954995517</v>
      </c>
      <c r="H16" s="11" t="str">
        <f t="shared" si="2"/>
        <v>N/A</v>
      </c>
      <c r="I16" s="12">
        <v>3.956</v>
      </c>
      <c r="J16" s="12">
        <v>-2.71</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48.218384407999999</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43.253422428</v>
      </c>
      <c r="H18" s="11" t="str">
        <f t="shared" si="2"/>
        <v>N/A</v>
      </c>
      <c r="I18" s="12" t="s">
        <v>217</v>
      </c>
      <c r="J18" s="12" t="s">
        <v>217</v>
      </c>
      <c r="K18" s="9" t="s">
        <v>217</v>
      </c>
      <c r="L18" s="9" t="str">
        <f t="shared" si="3"/>
        <v>N/A</v>
      </c>
    </row>
    <row r="19" spans="1:12" ht="12.75" customHeight="1" x14ac:dyDescent="0.25">
      <c r="A19" s="16" t="s">
        <v>132</v>
      </c>
      <c r="B19" s="1" t="s">
        <v>217</v>
      </c>
      <c r="C19" s="34">
        <v>764</v>
      </c>
      <c r="D19" s="11" t="str">
        <f t="shared" si="0"/>
        <v>N/A</v>
      </c>
      <c r="E19" s="34">
        <v>1250</v>
      </c>
      <c r="F19" s="11" t="str">
        <f t="shared" si="1"/>
        <v>N/A</v>
      </c>
      <c r="G19" s="34">
        <v>1634</v>
      </c>
      <c r="H19" s="11" t="str">
        <f t="shared" si="2"/>
        <v>N/A</v>
      </c>
      <c r="I19" s="12">
        <v>63.61</v>
      </c>
      <c r="J19" s="12">
        <v>30.72</v>
      </c>
      <c r="K19" s="34" t="s">
        <v>217</v>
      </c>
      <c r="L19" s="9" t="str">
        <f t="shared" si="3"/>
        <v>N/A</v>
      </c>
    </row>
    <row r="20" spans="1:12" ht="12.75" customHeight="1" x14ac:dyDescent="0.25">
      <c r="A20" s="16" t="s">
        <v>133</v>
      </c>
      <c r="B20" s="41" t="s">
        <v>280</v>
      </c>
      <c r="C20" s="8">
        <v>9.02845974E-2</v>
      </c>
      <c r="D20" s="11" t="str">
        <f>IF($B20="N/A","N/A",IF(C20&gt;=2,"No",IF(C20&lt;0,"No","Yes")))</f>
        <v>Yes</v>
      </c>
      <c r="E20" s="8">
        <v>0.13909057020000001</v>
      </c>
      <c r="F20" s="11" t="str">
        <f>IF($B20="N/A","N/A",IF(E20&gt;=2,"No",IF(E20&lt;0,"No","Yes")))</f>
        <v>Yes</v>
      </c>
      <c r="G20" s="8">
        <v>0.1715676495</v>
      </c>
      <c r="H20" s="11" t="str">
        <f>IF($B20="N/A","N/A",IF(G20&gt;=2,"No",IF(G20&lt;0,"No","Yes")))</f>
        <v>Yes</v>
      </c>
      <c r="I20" s="12">
        <v>54.06</v>
      </c>
      <c r="J20" s="12">
        <v>23.35</v>
      </c>
      <c r="K20" s="9" t="s">
        <v>217</v>
      </c>
      <c r="L20" s="9" t="str">
        <f t="shared" si="3"/>
        <v>N/A</v>
      </c>
    </row>
    <row r="21" spans="1:12" x14ac:dyDescent="0.25">
      <c r="A21" s="2" t="s">
        <v>134</v>
      </c>
      <c r="B21" s="41" t="s">
        <v>217</v>
      </c>
      <c r="C21" s="43">
        <v>1481259</v>
      </c>
      <c r="D21" s="11" t="str">
        <f t="shared" ref="D21:D26" si="4">IF($B21="N/A","N/A",IF(C21&gt;10,"No",IF(C21&lt;-10,"No","Yes")))</f>
        <v>N/A</v>
      </c>
      <c r="E21" s="43">
        <v>2306767</v>
      </c>
      <c r="F21" s="11" t="str">
        <f t="shared" ref="F21:F26" si="5">IF($B21="N/A","N/A",IF(E21&gt;10,"No",IF(E21&lt;-10,"No","Yes")))</f>
        <v>N/A</v>
      </c>
      <c r="G21" s="43">
        <v>2758684</v>
      </c>
      <c r="H21" s="11" t="str">
        <f t="shared" ref="H21:H26" si="6">IF($B21="N/A","N/A",IF(G21&gt;10,"No",IF(G21&lt;-10,"No","Yes")))</f>
        <v>N/A</v>
      </c>
      <c r="I21" s="12">
        <v>55.73</v>
      </c>
      <c r="J21" s="12">
        <v>19.59</v>
      </c>
      <c r="K21" s="9" t="s">
        <v>217</v>
      </c>
      <c r="L21" s="9" t="str">
        <f t="shared" si="3"/>
        <v>N/A</v>
      </c>
    </row>
    <row r="22" spans="1:12" ht="13.5" customHeight="1" x14ac:dyDescent="0.25">
      <c r="A22" s="2" t="s">
        <v>1724</v>
      </c>
      <c r="B22" s="41" t="s">
        <v>217</v>
      </c>
      <c r="C22" s="43">
        <v>1938.8206806000001</v>
      </c>
      <c r="D22" s="11" t="str">
        <f t="shared" si="4"/>
        <v>N/A</v>
      </c>
      <c r="E22" s="43">
        <v>1845.4136000000001</v>
      </c>
      <c r="F22" s="11" t="str">
        <f t="shared" si="5"/>
        <v>N/A</v>
      </c>
      <c r="G22" s="43">
        <v>1688.3011016</v>
      </c>
      <c r="H22" s="11" t="str">
        <f t="shared" si="6"/>
        <v>N/A</v>
      </c>
      <c r="I22" s="12">
        <v>-4.82</v>
      </c>
      <c r="J22" s="12">
        <v>-8.51</v>
      </c>
      <c r="K22" s="9" t="s">
        <v>217</v>
      </c>
      <c r="L22" s="9" t="str">
        <f t="shared" si="3"/>
        <v>N/A</v>
      </c>
    </row>
    <row r="23" spans="1:12" ht="12.75" customHeight="1" x14ac:dyDescent="0.25">
      <c r="A23" s="16" t="s">
        <v>135</v>
      </c>
      <c r="B23" s="33" t="s">
        <v>217</v>
      </c>
      <c r="C23" s="1">
        <v>414</v>
      </c>
      <c r="D23" s="11" t="str">
        <f t="shared" si="4"/>
        <v>N/A</v>
      </c>
      <c r="E23" s="1">
        <v>725</v>
      </c>
      <c r="F23" s="11" t="str">
        <f t="shared" si="5"/>
        <v>N/A</v>
      </c>
      <c r="G23" s="1">
        <v>865</v>
      </c>
      <c r="H23" s="11" t="str">
        <f t="shared" si="6"/>
        <v>N/A</v>
      </c>
      <c r="I23" s="12">
        <v>75.12</v>
      </c>
      <c r="J23" s="12">
        <v>19.309999999999999</v>
      </c>
      <c r="K23" s="34" t="s">
        <v>217</v>
      </c>
      <c r="L23" s="9" t="str">
        <f t="shared" si="3"/>
        <v>N/A</v>
      </c>
    </row>
    <row r="24" spans="1:12" ht="12.75" customHeight="1" x14ac:dyDescent="0.25">
      <c r="A24" s="16" t="s">
        <v>136</v>
      </c>
      <c r="B24" s="33" t="s">
        <v>217</v>
      </c>
      <c r="C24" s="13">
        <v>4.8923852499999997E-2</v>
      </c>
      <c r="D24" s="11" t="str">
        <f t="shared" si="4"/>
        <v>N/A</v>
      </c>
      <c r="E24" s="13">
        <v>8.0672530699999995E-2</v>
      </c>
      <c r="F24" s="11" t="str">
        <f t="shared" si="5"/>
        <v>N/A</v>
      </c>
      <c r="G24" s="13">
        <v>9.0823755699999995E-2</v>
      </c>
      <c r="H24" s="11" t="str">
        <f t="shared" si="6"/>
        <v>N/A</v>
      </c>
      <c r="I24" s="12">
        <v>64.89</v>
      </c>
      <c r="J24" s="12">
        <v>12.58</v>
      </c>
      <c r="K24" s="9" t="s">
        <v>217</v>
      </c>
      <c r="L24" s="9" t="str">
        <f t="shared" si="3"/>
        <v>N/A</v>
      </c>
    </row>
    <row r="25" spans="1:12" ht="25" x14ac:dyDescent="0.25">
      <c r="A25" s="2" t="s">
        <v>137</v>
      </c>
      <c r="B25" s="33" t="s">
        <v>217</v>
      </c>
      <c r="C25" s="14">
        <v>1196660</v>
      </c>
      <c r="D25" s="11" t="str">
        <f t="shared" si="4"/>
        <v>N/A</v>
      </c>
      <c r="E25" s="14">
        <v>1815949</v>
      </c>
      <c r="F25" s="11" t="str">
        <f t="shared" si="5"/>
        <v>N/A</v>
      </c>
      <c r="G25" s="14">
        <v>2440723</v>
      </c>
      <c r="H25" s="11" t="str">
        <f t="shared" si="6"/>
        <v>N/A</v>
      </c>
      <c r="I25" s="12">
        <v>51.75</v>
      </c>
      <c r="J25" s="12">
        <v>34.4</v>
      </c>
      <c r="K25" s="9" t="s">
        <v>217</v>
      </c>
      <c r="L25" s="9" t="str">
        <f t="shared" si="3"/>
        <v>N/A</v>
      </c>
    </row>
    <row r="26" spans="1:12" ht="25" x14ac:dyDescent="0.25">
      <c r="A26" s="2" t="s">
        <v>947</v>
      </c>
      <c r="B26" s="33" t="s">
        <v>217</v>
      </c>
      <c r="C26" s="14">
        <v>2890.4830917999998</v>
      </c>
      <c r="D26" s="11" t="str">
        <f t="shared" si="4"/>
        <v>N/A</v>
      </c>
      <c r="E26" s="14">
        <v>2504.7572414000001</v>
      </c>
      <c r="F26" s="11" t="str">
        <f t="shared" si="5"/>
        <v>N/A</v>
      </c>
      <c r="G26" s="14">
        <v>2821.6450866999999</v>
      </c>
      <c r="H26" s="11" t="str">
        <f t="shared" si="6"/>
        <v>N/A</v>
      </c>
      <c r="I26" s="12">
        <v>-13.3</v>
      </c>
      <c r="J26" s="12">
        <v>12.65</v>
      </c>
      <c r="K26" s="9" t="s">
        <v>217</v>
      </c>
      <c r="L26" s="9" t="str">
        <f t="shared" si="3"/>
        <v>N/A</v>
      </c>
    </row>
    <row r="27" spans="1:12" x14ac:dyDescent="0.25">
      <c r="A27" s="16" t="s">
        <v>138</v>
      </c>
      <c r="B27" s="1" t="s">
        <v>217</v>
      </c>
      <c r="C27" s="34">
        <v>20186</v>
      </c>
      <c r="D27" s="11" t="str">
        <f>IF($B27="N/A","N/A",IF(C27&gt;10,"No",IF(C27&lt;-10,"No","Yes")))</f>
        <v>N/A</v>
      </c>
      <c r="E27" s="34">
        <v>4541</v>
      </c>
      <c r="F27" s="11" t="str">
        <f>IF($B27="N/A","N/A",IF(E27&gt;10,"No",IF(E27&lt;-10,"No","Yes")))</f>
        <v>N/A</v>
      </c>
      <c r="G27" s="34">
        <v>4534</v>
      </c>
      <c r="H27" s="11" t="str">
        <f>IF($B27="N/A","N/A",IF(G27&gt;10,"No",IF(G27&lt;-10,"No","Yes")))</f>
        <v>N/A</v>
      </c>
      <c r="I27" s="12">
        <v>-77.5</v>
      </c>
      <c r="J27" s="12">
        <v>-0.154</v>
      </c>
      <c r="K27" s="34" t="s">
        <v>217</v>
      </c>
      <c r="L27" s="9" t="str">
        <f>IF(J27="Div by 0", "N/A", IF(K27="N/A","N/A", IF(J27&gt;VALUE(MID(K27,1,2)), "No", IF(J27&lt;-1*VALUE(MID(K27,1,2)), "No", "Yes"))))</f>
        <v>N/A</v>
      </c>
    </row>
    <row r="28" spans="1:12" x14ac:dyDescent="0.25">
      <c r="A28" s="2" t="s">
        <v>139</v>
      </c>
      <c r="B28" s="41" t="s">
        <v>217</v>
      </c>
      <c r="C28" s="8">
        <v>2.3854514171000001</v>
      </c>
      <c r="D28" s="11" t="str">
        <f>IF($B28="N/A","N/A",IF(C28&gt;10,"No",IF(C28&lt;-10,"No","Yes")))</f>
        <v>N/A</v>
      </c>
      <c r="E28" s="8">
        <v>0.50528822350000002</v>
      </c>
      <c r="F28" s="11" t="str">
        <f>IF($B28="N/A","N/A",IF(E28&gt;10,"No",IF(E28&lt;-10,"No","Yes")))</f>
        <v>N/A</v>
      </c>
      <c r="G28" s="8">
        <v>0.47606347789999998</v>
      </c>
      <c r="H28" s="11" t="str">
        <f>IF($B28="N/A","N/A",IF(G28&gt;10,"No",IF(G28&lt;-10,"No","Yes")))</f>
        <v>N/A</v>
      </c>
      <c r="I28" s="12">
        <v>-78.8</v>
      </c>
      <c r="J28" s="12">
        <v>-5.78</v>
      </c>
      <c r="K28" s="9" t="s">
        <v>217</v>
      </c>
      <c r="L28" s="9" t="str">
        <f>IF(J28="Div by 0", "N/A", IF(K28="N/A","N/A", IF(J28&gt;VALUE(MID(K28,1,2)), "No", IF(J28&lt;-1*VALUE(MID(K28,1,2)), "No", "Yes"))))</f>
        <v>N/A</v>
      </c>
    </row>
    <row r="29" spans="1:12" x14ac:dyDescent="0.25">
      <c r="A29" s="16" t="s">
        <v>140</v>
      </c>
      <c r="B29" s="34" t="s">
        <v>217</v>
      </c>
      <c r="C29" s="34">
        <v>32568</v>
      </c>
      <c r="D29" s="11" t="str">
        <f>IF($B29="N/A","N/A",IF(C29&gt;10,"No",IF(C29&lt;-10,"No","Yes")))</f>
        <v>N/A</v>
      </c>
      <c r="E29" s="34">
        <v>22050</v>
      </c>
      <c r="F29" s="11" t="str">
        <f>IF($B29="N/A","N/A",IF(E29&gt;10,"No",IF(E29&lt;-10,"No","Yes")))</f>
        <v>N/A</v>
      </c>
      <c r="G29" s="34">
        <v>5166</v>
      </c>
      <c r="H29" s="11" t="str">
        <f>IF($B29="N/A","N/A",IF(G29&gt;10,"No",IF(G29&lt;-10,"No","Yes")))</f>
        <v>N/A</v>
      </c>
      <c r="I29" s="12">
        <v>-32.299999999999997</v>
      </c>
      <c r="J29" s="12">
        <v>-76.599999999999994</v>
      </c>
      <c r="K29" s="34" t="s">
        <v>217</v>
      </c>
      <c r="L29" s="9" t="str">
        <f>IF(J29="Div by 0", "N/A", IF(K29="N/A","N/A", IF(J29&gt;VALUE(MID(K29,1,2)), "No", IF(J29&lt;-1*VALUE(MID(K29,1,2)), "No", "Yes"))))</f>
        <v>N/A</v>
      </c>
    </row>
    <row r="30" spans="1:12" x14ac:dyDescent="0.25">
      <c r="A30" s="2" t="s">
        <v>141</v>
      </c>
      <c r="B30" s="33" t="s">
        <v>217</v>
      </c>
      <c r="C30" s="8">
        <v>3.8486763971000002</v>
      </c>
      <c r="D30" s="11" t="str">
        <f>IF($B30="N/A","N/A",IF(C30&gt;10,"No",IF(C30&lt;-10,"No","Yes")))</f>
        <v>N/A</v>
      </c>
      <c r="E30" s="8">
        <v>2.4535576585999999</v>
      </c>
      <c r="F30" s="11" t="str">
        <f>IF($B30="N/A","N/A",IF(E30&gt;10,"No",IF(E30&lt;-10,"No","Yes")))</f>
        <v>N/A</v>
      </c>
      <c r="G30" s="8">
        <v>0.54242256879999995</v>
      </c>
      <c r="H30" s="11" t="str">
        <f>IF($B30="N/A","N/A",IF(G30&gt;10,"No",IF(G30&lt;-10,"No","Yes")))</f>
        <v>N/A</v>
      </c>
      <c r="I30" s="12">
        <v>-36.200000000000003</v>
      </c>
      <c r="J30" s="12">
        <v>-77.900000000000006</v>
      </c>
      <c r="K30" s="9" t="s">
        <v>217</v>
      </c>
      <c r="L30" s="9" t="str">
        <f>IF(J30="Div by 0", "N/A", IF(K30="N/A","N/A", IF(J30&gt;VALUE(MID(K30,1,2)), "No", IF(J30&lt;-1*VALUE(MID(K30,1,2)), "No", "Yes"))))</f>
        <v>N/A</v>
      </c>
    </row>
    <row r="31" spans="1:12" ht="12.75" customHeight="1" x14ac:dyDescent="0.25">
      <c r="A31" s="16" t="s">
        <v>142</v>
      </c>
      <c r="B31" s="1" t="s">
        <v>217</v>
      </c>
      <c r="C31" s="1">
        <v>19285</v>
      </c>
      <c r="D31" s="11" t="str">
        <f>IF($B31="N/A","N/A",IF(C31&gt;10,"No",IF(C31&lt;-10,"No","Yes")))</f>
        <v>N/A</v>
      </c>
      <c r="E31" s="1">
        <v>4040.25</v>
      </c>
      <c r="F31" s="11" t="str">
        <f>IF($B31="N/A","N/A",IF(E31&gt;10,"No",IF(E31&lt;-10,"No","Yes")))</f>
        <v>N/A</v>
      </c>
      <c r="G31" s="1">
        <v>2479.5833333</v>
      </c>
      <c r="H31" s="11" t="str">
        <f>IF($B31="N/A","N/A",IF(G31&gt;10,"No",IF(G31&lt;-10,"No","Yes")))</f>
        <v>N/A</v>
      </c>
      <c r="I31" s="12">
        <v>-79</v>
      </c>
      <c r="J31" s="12">
        <v>-38.6</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825263</v>
      </c>
      <c r="D6" s="11" t="str">
        <f>IF($B6="N/A","N/A",IF(C6&gt;10,"No",IF(C6&lt;-10,"No","Yes")))</f>
        <v>N/A</v>
      </c>
      <c r="E6" s="34">
        <v>892904</v>
      </c>
      <c r="F6" s="11" t="str">
        <f>IF($B6="N/A","N/A",IF(E6&gt;10,"No",IF(E6&lt;-10,"No","Yes")))</f>
        <v>N/A</v>
      </c>
      <c r="G6" s="34">
        <v>946226</v>
      </c>
      <c r="H6" s="11" t="str">
        <f>IF($B6="N/A","N/A",IF(G6&gt;10,"No",IF(G6&lt;-10,"No","Yes")))</f>
        <v>N/A</v>
      </c>
      <c r="I6" s="12">
        <v>8.1959999999999997</v>
      </c>
      <c r="J6" s="12">
        <v>5.9720000000000004</v>
      </c>
      <c r="K6" s="1" t="s">
        <v>732</v>
      </c>
      <c r="L6" s="9" t="str">
        <f>IF(J6="Div by 0", "N/A", IF(K6="N/A","N/A", IF(J6&gt;VALUE(MID(K6,1,2)), "No", IF(J6&lt;-1*VALUE(MID(K6,1,2)), "No", "Yes"))))</f>
        <v>Yes</v>
      </c>
    </row>
    <row r="7" spans="1:12" x14ac:dyDescent="0.25">
      <c r="A7" s="16" t="s">
        <v>59</v>
      </c>
      <c r="B7" s="34" t="s">
        <v>217</v>
      </c>
      <c r="C7" s="34">
        <v>625969.6</v>
      </c>
      <c r="D7" s="11" t="str">
        <f>IF($B7="N/A","N/A",IF(C7&gt;10,"No",IF(C7&lt;-10,"No","Yes")))</f>
        <v>N/A</v>
      </c>
      <c r="E7" s="34">
        <v>689721.88</v>
      </c>
      <c r="F7" s="11" t="str">
        <f>IF($B7="N/A","N/A",IF(E7&gt;10,"No",IF(E7&lt;-10,"No","Yes")))</f>
        <v>N/A</v>
      </c>
      <c r="G7" s="34">
        <v>741427.39</v>
      </c>
      <c r="H7" s="11" t="str">
        <f>IF($B7="N/A","N/A",IF(G7&gt;10,"No",IF(G7&lt;-10,"No","Yes")))</f>
        <v>N/A</v>
      </c>
      <c r="I7" s="12">
        <v>10.18</v>
      </c>
      <c r="J7" s="12">
        <v>7.4969999999999999</v>
      </c>
      <c r="K7" s="1" t="s">
        <v>733</v>
      </c>
      <c r="L7" s="9" t="str">
        <f>IF(J7="Div by 0", "N/A", IF(K7="N/A","N/A", IF(J7&gt;VALUE(MID(K7,1,2)), "No", IF(J7&lt;-1*VALUE(MID(K7,1,2)), "No", "Yes"))))</f>
        <v>Yes</v>
      </c>
    </row>
    <row r="8" spans="1:12" x14ac:dyDescent="0.25">
      <c r="A8" s="55" t="s">
        <v>143</v>
      </c>
      <c r="B8" s="34" t="s">
        <v>217</v>
      </c>
      <c r="C8" s="34">
        <v>76</v>
      </c>
      <c r="D8" s="11" t="str">
        <f>IF($B8="N/A","N/A",IF(C8&gt;10,"No",IF(C8&lt;-10,"No","Yes")))</f>
        <v>N/A</v>
      </c>
      <c r="E8" s="34">
        <v>80</v>
      </c>
      <c r="F8" s="11" t="str">
        <f>IF($B8="N/A","N/A",IF(E8&gt;10,"No",IF(E8&lt;-10,"No","Yes")))</f>
        <v>N/A</v>
      </c>
      <c r="G8" s="34">
        <v>113</v>
      </c>
      <c r="H8" s="11" t="str">
        <f>IF($B8="N/A","N/A",IF(G8&gt;10,"No",IF(G8&lt;-10,"No","Yes")))</f>
        <v>N/A</v>
      </c>
      <c r="I8" s="12">
        <v>5.2629999999999999</v>
      </c>
      <c r="J8" s="12">
        <v>41.25</v>
      </c>
      <c r="K8" s="34" t="s">
        <v>217</v>
      </c>
      <c r="L8" s="9" t="str">
        <f>IF(J8="Div by 0", "N/A", IF(K8="N/A","N/A", IF(J8&gt;VALUE(MID(K8,1,2)), "No", IF(J8&lt;-1*VALUE(MID(K8,1,2)), "No", "Yes"))))</f>
        <v>N/A</v>
      </c>
    </row>
    <row r="9" spans="1:12" x14ac:dyDescent="0.25">
      <c r="A9" s="16" t="s">
        <v>681</v>
      </c>
      <c r="B9" s="34" t="s">
        <v>217</v>
      </c>
      <c r="C9" s="34">
        <v>76</v>
      </c>
      <c r="D9" s="11" t="str">
        <f t="shared" ref="D9:D11" si="0">IF($B9="N/A","N/A",IF(C9&gt;10,"No",IF(C9&lt;-10,"No","Yes")))</f>
        <v>N/A</v>
      </c>
      <c r="E9" s="34">
        <v>80</v>
      </c>
      <c r="F9" s="11" t="str">
        <f t="shared" ref="F9:F11" si="1">IF($B9="N/A","N/A",IF(E9&gt;10,"No",IF(E9&lt;-10,"No","Yes")))</f>
        <v>N/A</v>
      </c>
      <c r="G9" s="34">
        <v>113</v>
      </c>
      <c r="H9" s="11" t="str">
        <f t="shared" ref="H9:H11" si="2">IF($B9="N/A","N/A",IF(G9&gt;10,"No",IF(G9&lt;-10,"No","Yes")))</f>
        <v>N/A</v>
      </c>
      <c r="I9" s="12">
        <v>5.2629999999999999</v>
      </c>
      <c r="J9" s="12">
        <v>41.25</v>
      </c>
      <c r="K9" s="34" t="s">
        <v>217</v>
      </c>
      <c r="L9" s="9" t="str">
        <f t="shared" ref="L9:L11" si="3">IF(J9="Div by 0", "N/A", IF(K9="N/A","N/A", IF(J9&gt;VALUE(MID(K9,1,2)), "No", IF(J9&lt;-1*VALUE(MID(K9,1,2)), "No", "Yes"))))</f>
        <v>N/A</v>
      </c>
    </row>
    <row r="10" spans="1:12" x14ac:dyDescent="0.25">
      <c r="A10" s="16" t="s">
        <v>424</v>
      </c>
      <c r="B10" s="34" t="s">
        <v>217</v>
      </c>
      <c r="C10" s="34">
        <v>0</v>
      </c>
      <c r="D10" s="11" t="str">
        <f t="shared" si="0"/>
        <v>N/A</v>
      </c>
      <c r="E10" s="34">
        <v>0</v>
      </c>
      <c r="F10" s="11" t="str">
        <f t="shared" si="1"/>
        <v>N/A</v>
      </c>
      <c r="G10" s="34">
        <v>0</v>
      </c>
      <c r="H10" s="11" t="str">
        <f t="shared" si="2"/>
        <v>N/A</v>
      </c>
      <c r="I10" s="12" t="s">
        <v>1742</v>
      </c>
      <c r="J10" s="12" t="s">
        <v>1742</v>
      </c>
      <c r="K10" s="34" t="s">
        <v>217</v>
      </c>
      <c r="L10" s="9" t="str">
        <f t="shared" si="3"/>
        <v>N/A</v>
      </c>
    </row>
    <row r="11" spans="1:12" x14ac:dyDescent="0.25">
      <c r="A11" s="16" t="s">
        <v>173</v>
      </c>
      <c r="B11" s="34" t="s">
        <v>217</v>
      </c>
      <c r="C11" s="8">
        <v>9.2091854000000001E-3</v>
      </c>
      <c r="D11" s="11" t="str">
        <f t="shared" si="0"/>
        <v>N/A</v>
      </c>
      <c r="E11" s="8">
        <v>8.9595297999999993E-3</v>
      </c>
      <c r="F11" s="11" t="str">
        <f t="shared" si="1"/>
        <v>N/A</v>
      </c>
      <c r="G11" s="8">
        <v>1.19421787E-2</v>
      </c>
      <c r="H11" s="11" t="str">
        <f t="shared" si="2"/>
        <v>N/A</v>
      </c>
      <c r="I11" s="12">
        <v>-2.71</v>
      </c>
      <c r="J11" s="12">
        <v>33.29</v>
      </c>
      <c r="K11" s="34" t="s">
        <v>217</v>
      </c>
      <c r="L11" s="9" t="str">
        <f t="shared" si="3"/>
        <v>N/A</v>
      </c>
    </row>
    <row r="12" spans="1:12" x14ac:dyDescent="0.25">
      <c r="A12" s="16" t="s">
        <v>144</v>
      </c>
      <c r="B12" s="34" t="s">
        <v>217</v>
      </c>
      <c r="C12" s="34">
        <v>19.75</v>
      </c>
      <c r="D12" s="11" t="str">
        <f>IF($B12="N/A","N/A",IF(C12&gt;10,"No",IF(C12&lt;-10,"No","Yes")))</f>
        <v>N/A</v>
      </c>
      <c r="E12" s="34">
        <v>19.25</v>
      </c>
      <c r="F12" s="11" t="str">
        <f>IF($B12="N/A","N/A",IF(E12&gt;10,"No",IF(E12&lt;-10,"No","Yes")))</f>
        <v>N/A</v>
      </c>
      <c r="G12" s="34">
        <v>33.583333332999999</v>
      </c>
      <c r="H12" s="11" t="str">
        <f>IF($B12="N/A","N/A",IF(G12&gt;10,"No",IF(G12&lt;-10,"No","Yes")))</f>
        <v>N/A</v>
      </c>
      <c r="I12" s="12">
        <v>-2.5299999999999998</v>
      </c>
      <c r="J12" s="12">
        <v>74.459999999999994</v>
      </c>
      <c r="K12" s="34" t="s">
        <v>217</v>
      </c>
      <c r="L12" s="9" t="str">
        <f>IF(J12="Div by 0", "N/A", IF(K12="N/A","N/A", IF(J12&gt;VALUE(MID(K12,1,2)), "No", IF(J12&lt;-1*VALUE(MID(K12,1,2)), "No", "Yes"))))</f>
        <v>N/A</v>
      </c>
    </row>
    <row r="13" spans="1:12" s="15" customFormat="1" ht="12.75" customHeight="1" x14ac:dyDescent="0.25">
      <c r="A13" s="2" t="s">
        <v>1655</v>
      </c>
      <c r="B13" s="41" t="s">
        <v>281</v>
      </c>
      <c r="C13" s="13">
        <v>98.275216506999996</v>
      </c>
      <c r="D13" s="11" t="str">
        <f>IF($B13="N/A","N/A",IF(C13&gt;=95,"Yes","No"))</f>
        <v>Yes</v>
      </c>
      <c r="E13" s="13">
        <v>98.408563518999998</v>
      </c>
      <c r="F13" s="11" t="str">
        <f>IF($B13="N/A","N/A",IF(E13&gt;=95,"Yes","No"))</f>
        <v>Yes</v>
      </c>
      <c r="G13" s="13">
        <v>98.692172905999996</v>
      </c>
      <c r="H13" s="11" t="str">
        <f>IF($B13="N/A","N/A",IF(G13&gt;=95,"Yes","No"))</f>
        <v>Yes</v>
      </c>
      <c r="I13" s="12">
        <v>0.13569999999999999</v>
      </c>
      <c r="J13" s="12">
        <v>0.28820000000000001</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98.156345310999995</v>
      </c>
      <c r="D14" s="11" t="str">
        <f>IF($B14="N/A","N/A",IF(C14&gt;95,"Yes","No"))</f>
        <v>Yes</v>
      </c>
      <c r="E14" s="57">
        <v>98.338231210000004</v>
      </c>
      <c r="F14" s="11" t="str">
        <f>IF($B14="N/A","N/A",IF(E14&gt;95,"Yes","No"))</f>
        <v>Yes</v>
      </c>
      <c r="G14" s="57">
        <v>98.615130000999997</v>
      </c>
      <c r="H14" s="11" t="str">
        <f>IF($B14="N/A","N/A",IF(G14&gt;95,"Yes","No"))</f>
        <v>Yes</v>
      </c>
      <c r="I14" s="111">
        <v>0.18529999999999999</v>
      </c>
      <c r="J14" s="111">
        <v>0.28160000000000002</v>
      </c>
      <c r="K14" s="58" t="s">
        <v>733</v>
      </c>
      <c r="L14" s="11" t="str">
        <f t="shared" si="4"/>
        <v>Yes</v>
      </c>
    </row>
    <row r="15" spans="1:12" s="15" customFormat="1" ht="12.75" customHeight="1" x14ac:dyDescent="0.25">
      <c r="A15" s="2" t="s">
        <v>1658</v>
      </c>
      <c r="B15" s="58" t="s">
        <v>217</v>
      </c>
      <c r="C15" s="57">
        <v>1.0663267299999999E-2</v>
      </c>
      <c r="D15" s="59" t="str">
        <f t="shared" ref="D15:D19" si="5">IF($B15="N/A","N/A",IF(C15&gt;10,"No",IF(C15&lt;-10,"No","Yes")))</f>
        <v>N/A</v>
      </c>
      <c r="E15" s="57">
        <v>5.5997060000000001E-4</v>
      </c>
      <c r="F15" s="59" t="str">
        <f t="shared" ref="F15:F19" si="6">IF($B15="N/A","N/A",IF(E15&gt;10,"No",IF(E15&lt;-10,"No","Yes")))</f>
        <v>N/A</v>
      </c>
      <c r="G15" s="57">
        <v>4.8614178999999997E-3</v>
      </c>
      <c r="H15" s="59" t="str">
        <f t="shared" ref="H15:H19" si="7">IF($B15="N/A","N/A",IF(G15&gt;10,"No",IF(G15&lt;-10,"No","Yes")))</f>
        <v>N/A</v>
      </c>
      <c r="I15" s="111">
        <v>-94.7</v>
      </c>
      <c r="J15" s="111">
        <v>768.2</v>
      </c>
      <c r="K15" s="58" t="s">
        <v>217</v>
      </c>
      <c r="L15" s="11" t="str">
        <f t="shared" si="4"/>
        <v>N/A</v>
      </c>
    </row>
    <row r="16" spans="1:12" s="15" customFormat="1" ht="12.75" customHeight="1" x14ac:dyDescent="0.25">
      <c r="A16" s="2" t="s">
        <v>1659</v>
      </c>
      <c r="B16" s="58" t="s">
        <v>217</v>
      </c>
      <c r="C16" s="57">
        <v>9.6938790000000003E-4</v>
      </c>
      <c r="D16" s="59" t="str">
        <f t="shared" si="5"/>
        <v>N/A</v>
      </c>
      <c r="E16" s="57">
        <v>0</v>
      </c>
      <c r="F16" s="59" t="str">
        <f t="shared" si="6"/>
        <v>N/A</v>
      </c>
      <c r="G16" s="57">
        <v>0</v>
      </c>
      <c r="H16" s="59" t="str">
        <f t="shared" si="7"/>
        <v>N/A</v>
      </c>
      <c r="I16" s="111">
        <v>-100</v>
      </c>
      <c r="J16" s="111" t="s">
        <v>1742</v>
      </c>
      <c r="K16" s="58" t="s">
        <v>217</v>
      </c>
      <c r="L16" s="11" t="str">
        <f t="shared" si="4"/>
        <v>N/A</v>
      </c>
    </row>
    <row r="17" spans="1:12" s="15" customFormat="1" ht="12.75" customHeight="1" x14ac:dyDescent="0.25">
      <c r="A17" s="2" t="s">
        <v>1660</v>
      </c>
      <c r="B17" s="58" t="s">
        <v>217</v>
      </c>
      <c r="C17" s="57">
        <v>1.2117349999999999E-4</v>
      </c>
      <c r="D17" s="59" t="str">
        <f t="shared" si="5"/>
        <v>N/A</v>
      </c>
      <c r="E17" s="57">
        <v>0</v>
      </c>
      <c r="F17" s="59" t="str">
        <f t="shared" si="6"/>
        <v>N/A</v>
      </c>
      <c r="G17" s="57">
        <v>0</v>
      </c>
      <c r="H17" s="59" t="str">
        <f t="shared" si="7"/>
        <v>N/A</v>
      </c>
      <c r="I17" s="111">
        <v>-100</v>
      </c>
      <c r="J17" s="111" t="s">
        <v>1742</v>
      </c>
      <c r="K17" s="58" t="s">
        <v>217</v>
      </c>
      <c r="L17" s="11" t="str">
        <f t="shared" si="4"/>
        <v>N/A</v>
      </c>
    </row>
    <row r="18" spans="1:12" s="15" customFormat="1" ht="25" x14ac:dyDescent="0.25">
      <c r="A18" s="2" t="s">
        <v>1661</v>
      </c>
      <c r="B18" s="41" t="s">
        <v>217</v>
      </c>
      <c r="C18" s="13">
        <v>0.10699619389999999</v>
      </c>
      <c r="D18" s="11" t="str">
        <f t="shared" si="5"/>
        <v>N/A</v>
      </c>
      <c r="E18" s="13">
        <v>6.97723383E-2</v>
      </c>
      <c r="F18" s="11" t="str">
        <f t="shared" si="6"/>
        <v>N/A</v>
      </c>
      <c r="G18" s="13">
        <v>7.21814873E-2</v>
      </c>
      <c r="H18" s="11" t="str">
        <f t="shared" si="7"/>
        <v>N/A</v>
      </c>
      <c r="I18" s="12">
        <v>-34.799999999999997</v>
      </c>
      <c r="J18" s="12">
        <v>3.4529999999999998</v>
      </c>
      <c r="K18" s="41" t="s">
        <v>217</v>
      </c>
      <c r="L18" s="11" t="str">
        <f t="shared" si="4"/>
        <v>N/A</v>
      </c>
    </row>
    <row r="19" spans="1:12" s="15" customFormat="1" ht="27.75" customHeight="1" x14ac:dyDescent="0.25">
      <c r="A19" s="2" t="s">
        <v>1662</v>
      </c>
      <c r="B19" s="41" t="s">
        <v>217</v>
      </c>
      <c r="C19" s="13">
        <v>1.2117349999999999E-4</v>
      </c>
      <c r="D19" s="11" t="str">
        <f t="shared" si="5"/>
        <v>N/A</v>
      </c>
      <c r="E19" s="13">
        <v>0</v>
      </c>
      <c r="F19" s="11" t="str">
        <f t="shared" si="6"/>
        <v>N/A</v>
      </c>
      <c r="G19" s="13">
        <v>0</v>
      </c>
      <c r="H19" s="11" t="str">
        <f t="shared" si="7"/>
        <v>N/A</v>
      </c>
      <c r="I19" s="12">
        <v>-100</v>
      </c>
      <c r="J19" s="12" t="s">
        <v>1742</v>
      </c>
      <c r="K19" s="41" t="s">
        <v>217</v>
      </c>
      <c r="L19" s="11" t="str">
        <f t="shared" si="4"/>
        <v>N/A</v>
      </c>
    </row>
    <row r="20" spans="1:12" s="15" customFormat="1" x14ac:dyDescent="0.25">
      <c r="A20" s="2" t="s">
        <v>1663</v>
      </c>
      <c r="B20" s="41" t="s">
        <v>217</v>
      </c>
      <c r="C20" s="1">
        <v>15215</v>
      </c>
      <c r="D20" s="11" t="str">
        <f>IF($B20="N/A","N/A",IF(C20&gt;0,"No",IF(C20&lt;0,"No","Yes")))</f>
        <v>N/A</v>
      </c>
      <c r="E20" s="1">
        <v>14838</v>
      </c>
      <c r="F20" s="11" t="str">
        <f>IF($B20="N/A","N/A",IF(E20&gt;0,"No",IF(E20&lt;0,"No","Yes")))</f>
        <v>N/A</v>
      </c>
      <c r="G20" s="1">
        <v>13104</v>
      </c>
      <c r="H20" s="11" t="str">
        <f>IF($B20="N/A","N/A",IF(G20&gt;0,"No",IF(G20&lt;0,"No","Yes")))</f>
        <v>N/A</v>
      </c>
      <c r="I20" s="12">
        <v>-2.48</v>
      </c>
      <c r="J20" s="12">
        <v>-11.7</v>
      </c>
      <c r="K20" s="41" t="s">
        <v>217</v>
      </c>
      <c r="L20" s="11" t="str">
        <f t="shared" si="4"/>
        <v>N/A</v>
      </c>
    </row>
    <row r="21" spans="1:12" s="15" customFormat="1" x14ac:dyDescent="0.25">
      <c r="A21" s="2" t="s">
        <v>1664</v>
      </c>
      <c r="B21" s="41" t="s">
        <v>282</v>
      </c>
      <c r="C21" s="13">
        <v>1.8436546895000001</v>
      </c>
      <c r="D21" s="11" t="str">
        <f>IF($B21="N/A","N/A",IF(C21&gt;=5,"No",IF(C21&lt;0,"No","Yes")))</f>
        <v>Yes</v>
      </c>
      <c r="E21" s="13">
        <v>1.6617687904</v>
      </c>
      <c r="F21" s="11" t="str">
        <f>IF($B21="N/A","N/A",IF(E21&gt;=5,"No",IF(E21&lt;0,"No","Yes")))</f>
        <v>Yes</v>
      </c>
      <c r="G21" s="13">
        <v>1.3848699993</v>
      </c>
      <c r="H21" s="11" t="str">
        <f>IF($B21="N/A","N/A",IF(G21&gt;=5,"No",IF(G21&lt;0,"No","Yes")))</f>
        <v>Yes</v>
      </c>
      <c r="I21" s="12">
        <v>-9.8699999999999992</v>
      </c>
      <c r="J21" s="12">
        <v>-16.7</v>
      </c>
      <c r="K21" s="11" t="s">
        <v>217</v>
      </c>
      <c r="L21" s="11" t="str">
        <f t="shared" si="4"/>
        <v>N/A</v>
      </c>
    </row>
    <row r="22" spans="1:12" s="15" customFormat="1" ht="12.75" customHeight="1" x14ac:dyDescent="0.25">
      <c r="A22" s="4" t="s">
        <v>1665</v>
      </c>
      <c r="B22" s="58" t="s">
        <v>217</v>
      </c>
      <c r="C22" s="57">
        <v>67.998685507999994</v>
      </c>
      <c r="D22" s="59" t="str">
        <f t="shared" ref="D22:D25" si="8">IF($B22="N/A","N/A",IF(C22&gt;10,"No",IF(C22&lt;-10,"No","Yes")))</f>
        <v>N/A</v>
      </c>
      <c r="E22" s="57">
        <v>62.441029788000002</v>
      </c>
      <c r="F22" s="59" t="str">
        <f t="shared" ref="F22:F25" si="9">IF($B22="N/A","N/A",IF(E22&gt;10,"No",IF(E22&lt;-10,"No","Yes")))</f>
        <v>N/A</v>
      </c>
      <c r="G22" s="57">
        <v>65.506715506999996</v>
      </c>
      <c r="H22" s="59" t="str">
        <f t="shared" ref="H22:H25" si="10">IF($B22="N/A","N/A",IF(G22&gt;10,"No",IF(G22&lt;-10,"No","Yes")))</f>
        <v>N/A</v>
      </c>
      <c r="I22" s="12">
        <v>-8.17</v>
      </c>
      <c r="J22" s="12">
        <v>4.91</v>
      </c>
      <c r="K22" s="58" t="s">
        <v>217</v>
      </c>
      <c r="L22" s="11" t="str">
        <f t="shared" si="4"/>
        <v>N/A</v>
      </c>
    </row>
    <row r="23" spans="1:12" s="15" customFormat="1" ht="12.75" customHeight="1" x14ac:dyDescent="0.25">
      <c r="A23" s="4" t="s">
        <v>1666</v>
      </c>
      <c r="B23" s="58" t="s">
        <v>217</v>
      </c>
      <c r="C23" s="57">
        <v>25.586592179</v>
      </c>
      <c r="D23" s="59" t="str">
        <f t="shared" si="8"/>
        <v>N/A</v>
      </c>
      <c r="E23" s="57">
        <v>22.961315541000001</v>
      </c>
      <c r="F23" s="59" t="str">
        <f t="shared" si="9"/>
        <v>N/A</v>
      </c>
      <c r="G23" s="57">
        <v>23.046398046</v>
      </c>
      <c r="H23" s="59" t="str">
        <f t="shared" si="10"/>
        <v>N/A</v>
      </c>
      <c r="I23" s="12">
        <v>-10.3</v>
      </c>
      <c r="J23" s="12">
        <v>0.3705</v>
      </c>
      <c r="K23" s="58" t="s">
        <v>217</v>
      </c>
      <c r="L23" s="11" t="str">
        <f t="shared" si="4"/>
        <v>N/A</v>
      </c>
    </row>
    <row r="24" spans="1:12" s="15" customFormat="1" ht="12.75" customHeight="1" x14ac:dyDescent="0.25">
      <c r="A24" s="4" t="s">
        <v>1667</v>
      </c>
      <c r="B24" s="58" t="s">
        <v>217</v>
      </c>
      <c r="C24" s="57">
        <v>17.390732829000001</v>
      </c>
      <c r="D24" s="59" t="str">
        <f t="shared" si="8"/>
        <v>N/A</v>
      </c>
      <c r="E24" s="57">
        <v>23.466774497999999</v>
      </c>
      <c r="F24" s="59" t="str">
        <f t="shared" si="9"/>
        <v>N/A</v>
      </c>
      <c r="G24" s="57">
        <v>16.826923077</v>
      </c>
      <c r="H24" s="59" t="str">
        <f t="shared" si="10"/>
        <v>N/A</v>
      </c>
      <c r="I24" s="12">
        <v>34.94</v>
      </c>
      <c r="J24" s="12">
        <v>-28.3</v>
      </c>
      <c r="K24" s="58" t="s">
        <v>217</v>
      </c>
      <c r="L24" s="11" t="str">
        <f t="shared" si="4"/>
        <v>N/A</v>
      </c>
    </row>
    <row r="25" spans="1:12" s="15" customFormat="1" ht="12.75" customHeight="1" x14ac:dyDescent="0.25">
      <c r="A25" s="4" t="s">
        <v>1668</v>
      </c>
      <c r="B25" s="58" t="s">
        <v>217</v>
      </c>
      <c r="C25" s="57">
        <v>15.681892869</v>
      </c>
      <c r="D25" s="59" t="str">
        <f t="shared" si="8"/>
        <v>N/A</v>
      </c>
      <c r="E25" s="57">
        <v>20.252055533</v>
      </c>
      <c r="F25" s="59" t="str">
        <f t="shared" si="9"/>
        <v>N/A</v>
      </c>
      <c r="G25" s="57">
        <v>22.641941392</v>
      </c>
      <c r="H25" s="59" t="str">
        <f t="shared" si="10"/>
        <v>N/A</v>
      </c>
      <c r="I25" s="12">
        <v>29.14</v>
      </c>
      <c r="J25" s="12">
        <v>11.8</v>
      </c>
      <c r="K25" s="58" t="s">
        <v>217</v>
      </c>
      <c r="L25" s="11" t="str">
        <f t="shared" si="4"/>
        <v>N/A</v>
      </c>
    </row>
    <row r="26" spans="1:12" x14ac:dyDescent="0.25">
      <c r="A26" s="2" t="s">
        <v>1669</v>
      </c>
      <c r="B26" s="41" t="s">
        <v>221</v>
      </c>
      <c r="C26" s="1">
        <v>0</v>
      </c>
      <c r="D26" s="11" t="str">
        <f>IF($B26="N/A","N/A",IF(C26&gt;0,"No",IF(C26&lt;0,"No","Yes")))</f>
        <v>Yes</v>
      </c>
      <c r="E26" s="1">
        <v>0</v>
      </c>
      <c r="F26" s="11" t="str">
        <f>IF($B26="N/A","N/A",IF(E26&gt;0,"No",IF(E26&lt;0,"No","Yes")))</f>
        <v>Yes</v>
      </c>
      <c r="G26" s="1">
        <v>0</v>
      </c>
      <c r="H26" s="11" t="str">
        <f>IF($B26="N/A","N/A",IF(G26&gt;0,"No",IF(G26&lt;0,"No","Yes")))</f>
        <v>Yes</v>
      </c>
      <c r="I26" s="12" t="s">
        <v>1742</v>
      </c>
      <c r="J26" s="12" t="s">
        <v>1742</v>
      </c>
      <c r="K26" s="41" t="s">
        <v>217</v>
      </c>
      <c r="L26" s="9" t="str">
        <f t="shared" ref="L26:L74" si="11">IF(J26="Div by 0", "N/A", IF(K26="N/A","N/A", IF(J26&gt;VALUE(MID(K26,1,2)), "No", IF(J26&lt;-1*VALUE(MID(K26,1,2)), "No", "Yes"))))</f>
        <v>N/A</v>
      </c>
    </row>
    <row r="27" spans="1:12" x14ac:dyDescent="0.25">
      <c r="A27" s="6" t="s">
        <v>149</v>
      </c>
      <c r="B27" s="41" t="s">
        <v>283</v>
      </c>
      <c r="C27" s="8">
        <v>0</v>
      </c>
      <c r="D27" s="11" t="str">
        <f>IF($B27="N/A","N/A",IF(C27&gt;=10,"No",IF(C27&lt;0,"No","Yes")))</f>
        <v>Yes</v>
      </c>
      <c r="E27" s="8">
        <v>0</v>
      </c>
      <c r="F27" s="11" t="str">
        <f>IF($B27="N/A","N/A",IF(E27&gt;=10,"No",IF(E27&lt;0,"No","Yes")))</f>
        <v>Yes</v>
      </c>
      <c r="G27" s="8">
        <v>0</v>
      </c>
      <c r="H27" s="11" t="str">
        <f>IF($B27="N/A","N/A",IF(G27&gt;=10,"No",IF(G27&lt;0,"No","Yes")))</f>
        <v>Yes</v>
      </c>
      <c r="I27" s="12" t="s">
        <v>1742</v>
      </c>
      <c r="J27" s="12" t="s">
        <v>1742</v>
      </c>
      <c r="K27" s="41" t="s">
        <v>217</v>
      </c>
      <c r="L27" s="9" t="str">
        <f t="shared" si="11"/>
        <v>N/A</v>
      </c>
    </row>
    <row r="28" spans="1:12" x14ac:dyDescent="0.25">
      <c r="A28" s="2" t="s">
        <v>425</v>
      </c>
      <c r="B28" s="33" t="s">
        <v>217</v>
      </c>
      <c r="C28" s="13" t="s">
        <v>1742</v>
      </c>
      <c r="D28" s="59" t="str">
        <f t="shared" ref="D28:D31" si="12">IF($B28="N/A","N/A",IF(C28&gt;10,"No",IF(C28&lt;-10,"No","Yes")))</f>
        <v>N/A</v>
      </c>
      <c r="E28" s="13" t="s">
        <v>1742</v>
      </c>
      <c r="F28" s="11" t="str">
        <f t="shared" ref="F28:F31" si="13">IF($B28="N/A","N/A",IF(E28&gt;10,"No",IF(E28&lt;-10,"No","Yes")))</f>
        <v>N/A</v>
      </c>
      <c r="G28" s="13" t="s">
        <v>1742</v>
      </c>
      <c r="H28" s="11" t="str">
        <f t="shared" ref="H28:H31" si="14">IF($B28="N/A","N/A",IF(G28&gt;10,"No",IF(G28&lt;-10,"No","Yes")))</f>
        <v>N/A</v>
      </c>
      <c r="I28" s="12" t="s">
        <v>1742</v>
      </c>
      <c r="J28" s="12" t="s">
        <v>1742</v>
      </c>
      <c r="K28" s="41" t="s">
        <v>217</v>
      </c>
      <c r="L28" s="9" t="str">
        <f t="shared" si="11"/>
        <v>N/A</v>
      </c>
    </row>
    <row r="29" spans="1:12" x14ac:dyDescent="0.25">
      <c r="A29" s="2" t="s">
        <v>426</v>
      </c>
      <c r="B29" s="33" t="s">
        <v>217</v>
      </c>
      <c r="C29" s="13" t="s">
        <v>1742</v>
      </c>
      <c r="D29" s="59" t="str">
        <f t="shared" si="12"/>
        <v>N/A</v>
      </c>
      <c r="E29" s="13" t="s">
        <v>1742</v>
      </c>
      <c r="F29" s="11" t="str">
        <f t="shared" si="13"/>
        <v>N/A</v>
      </c>
      <c r="G29" s="13" t="s">
        <v>1742</v>
      </c>
      <c r="H29" s="11" t="str">
        <f t="shared" si="14"/>
        <v>N/A</v>
      </c>
      <c r="I29" s="12" t="s">
        <v>1742</v>
      </c>
      <c r="J29" s="12" t="s">
        <v>1742</v>
      </c>
      <c r="K29" s="41" t="s">
        <v>217</v>
      </c>
      <c r="L29" s="9" t="str">
        <f t="shared" si="11"/>
        <v>N/A</v>
      </c>
    </row>
    <row r="30" spans="1:12" x14ac:dyDescent="0.25">
      <c r="A30" s="2" t="s">
        <v>422</v>
      </c>
      <c r="B30" s="33" t="s">
        <v>217</v>
      </c>
      <c r="C30" s="13" t="s">
        <v>1742</v>
      </c>
      <c r="D30" s="59" t="str">
        <f t="shared" si="12"/>
        <v>N/A</v>
      </c>
      <c r="E30" s="13" t="s">
        <v>1742</v>
      </c>
      <c r="F30" s="11" t="str">
        <f t="shared" si="13"/>
        <v>N/A</v>
      </c>
      <c r="G30" s="13" t="s">
        <v>1742</v>
      </c>
      <c r="H30" s="11" t="str">
        <f t="shared" si="14"/>
        <v>N/A</v>
      </c>
      <c r="I30" s="12" t="s">
        <v>1742</v>
      </c>
      <c r="J30" s="12" t="s">
        <v>1742</v>
      </c>
      <c r="K30" s="41" t="s">
        <v>217</v>
      </c>
      <c r="L30" s="9" t="str">
        <f t="shared" si="11"/>
        <v>N/A</v>
      </c>
    </row>
    <row r="31" spans="1:12" x14ac:dyDescent="0.25">
      <c r="A31" s="2" t="s">
        <v>423</v>
      </c>
      <c r="B31" s="33" t="s">
        <v>217</v>
      </c>
      <c r="C31" s="13" t="s">
        <v>1742</v>
      </c>
      <c r="D31" s="59" t="str">
        <f t="shared" si="12"/>
        <v>N/A</v>
      </c>
      <c r="E31" s="13" t="s">
        <v>1742</v>
      </c>
      <c r="F31" s="11" t="str">
        <f t="shared" si="13"/>
        <v>N/A</v>
      </c>
      <c r="G31" s="13" t="s">
        <v>1742</v>
      </c>
      <c r="H31" s="11" t="str">
        <f t="shared" si="14"/>
        <v>N/A</v>
      </c>
      <c r="I31" s="12" t="s">
        <v>1742</v>
      </c>
      <c r="J31" s="12" t="s">
        <v>1742</v>
      </c>
      <c r="K31" s="41" t="s">
        <v>217</v>
      </c>
      <c r="L31" s="9" t="str">
        <f t="shared" si="11"/>
        <v>N/A</v>
      </c>
    </row>
    <row r="32" spans="1:12" x14ac:dyDescent="0.25">
      <c r="A32" s="2" t="s">
        <v>948</v>
      </c>
      <c r="B32" s="33" t="s">
        <v>217</v>
      </c>
      <c r="C32" s="57">
        <v>19.617140233000001</v>
      </c>
      <c r="D32" s="59" t="str">
        <f>IF($B32="N/A","N/A",IF(C32&gt;10,"No",IF(C32&lt;-10,"No","Yes")))</f>
        <v>N/A</v>
      </c>
      <c r="E32" s="57">
        <v>18.581056866000001</v>
      </c>
      <c r="F32" s="59" t="str">
        <f>IF($B32="N/A","N/A",IF(E32&gt;10,"No",IF(E32&lt;-10,"No","Yes")))</f>
        <v>N/A</v>
      </c>
      <c r="G32" s="57">
        <v>18.189100701000001</v>
      </c>
      <c r="H32" s="59" t="str">
        <f>IF($B32="N/A","N/A",IF(G32&gt;10,"No",IF(G32&lt;-10,"No","Yes")))</f>
        <v>N/A</v>
      </c>
      <c r="I32" s="12">
        <v>-5.28</v>
      </c>
      <c r="J32" s="12">
        <v>-2.11</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99.959285706000003</v>
      </c>
      <c r="D34" s="11" t="str">
        <f>IF($B34="N/A","N/A",IF(C34&gt;=98,"Yes","No"))</f>
        <v>Yes</v>
      </c>
      <c r="E34" s="13">
        <v>99.888229866000003</v>
      </c>
      <c r="F34" s="11" t="str">
        <f>IF($B34="N/A","N/A",IF(E34&gt;=98,"Yes","No"))</f>
        <v>Yes</v>
      </c>
      <c r="G34" s="13">
        <v>99.872651988000001</v>
      </c>
      <c r="H34" s="11" t="str">
        <f>IF($B34="N/A","N/A",IF(G34&gt;=98,"Yes","No"))</f>
        <v>Yes</v>
      </c>
      <c r="I34" s="12">
        <v>-7.0999999999999994E-2</v>
      </c>
      <c r="J34" s="12">
        <v>-1.6E-2</v>
      </c>
      <c r="K34" s="41" t="s">
        <v>733</v>
      </c>
      <c r="L34" s="9" t="str">
        <f t="shared" si="11"/>
        <v>Yes</v>
      </c>
    </row>
    <row r="35" spans="1:12" x14ac:dyDescent="0.25">
      <c r="A35" s="2" t="s">
        <v>18</v>
      </c>
      <c r="B35" s="41" t="s">
        <v>281</v>
      </c>
      <c r="C35" s="13">
        <v>97.324610457999995</v>
      </c>
      <c r="D35" s="11" t="str">
        <f>IF($B35="N/A","N/A",IF(C35&gt;=95,"Yes","No"))</f>
        <v>Yes</v>
      </c>
      <c r="E35" s="13">
        <v>97.559088098999993</v>
      </c>
      <c r="F35" s="11" t="str">
        <f>IF($B35="N/A","N/A",IF(E35&gt;=95,"Yes","No"))</f>
        <v>Yes</v>
      </c>
      <c r="G35" s="13">
        <v>97.597085686</v>
      </c>
      <c r="H35" s="11" t="str">
        <f>IF($B35="N/A","N/A",IF(G35&gt;=95,"Yes","No"))</f>
        <v>Yes</v>
      </c>
      <c r="I35" s="12">
        <v>0.2409</v>
      </c>
      <c r="J35" s="12">
        <v>3.8899999999999997E-2</v>
      </c>
      <c r="K35" s="41" t="s">
        <v>733</v>
      </c>
      <c r="L35" s="9" t="str">
        <f t="shared" si="11"/>
        <v>Yes</v>
      </c>
    </row>
    <row r="36" spans="1:12" x14ac:dyDescent="0.25">
      <c r="A36" s="2" t="s">
        <v>23</v>
      </c>
      <c r="B36" s="33" t="s">
        <v>217</v>
      </c>
      <c r="C36" s="13">
        <v>65.197034157999994</v>
      </c>
      <c r="D36" s="11" t="str">
        <f t="shared" ref="D36:D41" si="15">IF($B36="N/A","N/A",IF(C36&gt;10,"No",IF(C36&lt;-10,"No","Yes")))</f>
        <v>N/A</v>
      </c>
      <c r="E36" s="13">
        <v>66.792286740999998</v>
      </c>
      <c r="F36" s="11" t="str">
        <f t="shared" ref="F36:F41" si="16">IF($B36="N/A","N/A",IF(E36&gt;10,"No",IF(E36&lt;-10,"No","Yes")))</f>
        <v>N/A</v>
      </c>
      <c r="G36" s="13">
        <v>67.238799188000002</v>
      </c>
      <c r="H36" s="11" t="str">
        <f t="shared" ref="H36:H41" si="17">IF($B36="N/A","N/A",IF(G36&gt;10,"No",IF(G36&lt;-10,"No","Yes")))</f>
        <v>N/A</v>
      </c>
      <c r="I36" s="12">
        <v>2.4470000000000001</v>
      </c>
      <c r="J36" s="12">
        <v>0.66849999999999998</v>
      </c>
      <c r="K36" s="41" t="s">
        <v>733</v>
      </c>
      <c r="L36" s="9" t="str">
        <f t="shared" si="11"/>
        <v>Yes</v>
      </c>
    </row>
    <row r="37" spans="1:12" x14ac:dyDescent="0.25">
      <c r="A37" s="2" t="s">
        <v>24</v>
      </c>
      <c r="B37" s="33" t="s">
        <v>217</v>
      </c>
      <c r="C37" s="13">
        <v>18.604008661000002</v>
      </c>
      <c r="D37" s="11" t="str">
        <f t="shared" si="15"/>
        <v>N/A</v>
      </c>
      <c r="E37" s="13">
        <v>18.488549720999998</v>
      </c>
      <c r="F37" s="11" t="str">
        <f t="shared" si="16"/>
        <v>N/A</v>
      </c>
      <c r="G37" s="13">
        <v>18.599573462999999</v>
      </c>
      <c r="H37" s="11" t="str">
        <f t="shared" si="17"/>
        <v>N/A</v>
      </c>
      <c r="I37" s="12">
        <v>-0.621</v>
      </c>
      <c r="J37" s="12">
        <v>0.60050000000000003</v>
      </c>
      <c r="K37" s="41" t="s">
        <v>733</v>
      </c>
      <c r="L37" s="9" t="str">
        <f t="shared" si="11"/>
        <v>Yes</v>
      </c>
    </row>
    <row r="38" spans="1:12" x14ac:dyDescent="0.25">
      <c r="A38" s="2" t="s">
        <v>25</v>
      </c>
      <c r="B38" s="33" t="s">
        <v>217</v>
      </c>
      <c r="C38" s="13">
        <v>4.5751475590000004</v>
      </c>
      <c r="D38" s="11" t="str">
        <f t="shared" si="15"/>
        <v>N/A</v>
      </c>
      <c r="E38" s="13">
        <v>4.4855885963000004</v>
      </c>
      <c r="F38" s="11" t="str">
        <f t="shared" si="16"/>
        <v>N/A</v>
      </c>
      <c r="G38" s="13">
        <v>4.4078264600999999</v>
      </c>
      <c r="H38" s="11" t="str">
        <f t="shared" si="17"/>
        <v>N/A</v>
      </c>
      <c r="I38" s="12">
        <v>-1.96</v>
      </c>
      <c r="J38" s="12">
        <v>-1.73</v>
      </c>
      <c r="K38" s="41" t="s">
        <v>733</v>
      </c>
      <c r="L38" s="9" t="str">
        <f t="shared" si="11"/>
        <v>Yes</v>
      </c>
    </row>
    <row r="39" spans="1:12" x14ac:dyDescent="0.25">
      <c r="A39" s="2" t="s">
        <v>26</v>
      </c>
      <c r="B39" s="41" t="s">
        <v>217</v>
      </c>
      <c r="C39" s="13">
        <v>6.4040190823999996</v>
      </c>
      <c r="D39" s="11" t="str">
        <f t="shared" si="15"/>
        <v>N/A</v>
      </c>
      <c r="E39" s="13">
        <v>6.5647594814000003</v>
      </c>
      <c r="F39" s="11" t="str">
        <f t="shared" si="16"/>
        <v>N/A</v>
      </c>
      <c r="G39" s="13">
        <v>6.7584276905999996</v>
      </c>
      <c r="H39" s="11" t="str">
        <f t="shared" si="17"/>
        <v>N/A</v>
      </c>
      <c r="I39" s="12">
        <v>2.5099999999999998</v>
      </c>
      <c r="J39" s="12">
        <v>2.95</v>
      </c>
      <c r="K39" s="41" t="s">
        <v>217</v>
      </c>
      <c r="L39" s="9" t="str">
        <f t="shared" si="11"/>
        <v>N/A</v>
      </c>
    </row>
    <row r="40" spans="1:12" x14ac:dyDescent="0.25">
      <c r="A40" s="2" t="s">
        <v>60</v>
      </c>
      <c r="B40" s="41" t="s">
        <v>217</v>
      </c>
      <c r="C40" s="13">
        <v>0.15510207049999999</v>
      </c>
      <c r="D40" s="11" t="str">
        <f t="shared" si="15"/>
        <v>N/A</v>
      </c>
      <c r="E40" s="13">
        <v>0.16944710739999999</v>
      </c>
      <c r="F40" s="11" t="str">
        <f t="shared" si="16"/>
        <v>N/A</v>
      </c>
      <c r="G40" s="13">
        <v>0.17997814479999999</v>
      </c>
      <c r="H40" s="11" t="str">
        <f t="shared" si="17"/>
        <v>N/A</v>
      </c>
      <c r="I40" s="12">
        <v>9.2490000000000006</v>
      </c>
      <c r="J40" s="12">
        <v>6.2149999999999999</v>
      </c>
      <c r="K40" s="41" t="s">
        <v>217</v>
      </c>
      <c r="L40" s="9" t="str">
        <f t="shared" si="11"/>
        <v>N/A</v>
      </c>
    </row>
    <row r="41" spans="1:12" x14ac:dyDescent="0.25">
      <c r="A41" s="2" t="s">
        <v>61</v>
      </c>
      <c r="B41" s="41" t="s">
        <v>217</v>
      </c>
      <c r="C41" s="13">
        <v>2.2403767042</v>
      </c>
      <c r="D41" s="11" t="str">
        <f t="shared" si="15"/>
        <v>N/A</v>
      </c>
      <c r="E41" s="13">
        <v>2.3722595038000001</v>
      </c>
      <c r="F41" s="11" t="str">
        <f t="shared" si="16"/>
        <v>N/A</v>
      </c>
      <c r="G41" s="13">
        <v>2.4833390754</v>
      </c>
      <c r="H41" s="11" t="str">
        <f t="shared" si="17"/>
        <v>N/A</v>
      </c>
      <c r="I41" s="12">
        <v>5.8869999999999996</v>
      </c>
      <c r="J41" s="12">
        <v>4.6820000000000004</v>
      </c>
      <c r="K41" s="41" t="s">
        <v>217</v>
      </c>
      <c r="L41" s="9" t="str">
        <f t="shared" si="11"/>
        <v>N/A</v>
      </c>
    </row>
    <row r="42" spans="1:12" x14ac:dyDescent="0.25">
      <c r="A42" s="2" t="s">
        <v>62</v>
      </c>
      <c r="B42" s="41" t="s">
        <v>282</v>
      </c>
      <c r="C42" s="13">
        <v>7.4794338290000004</v>
      </c>
      <c r="D42" s="11" t="str">
        <f>IF($B42="N/A","N/A",IF(C42&gt;=5,"No",IF(C42&lt;0,"No","Yes")))</f>
        <v>No</v>
      </c>
      <c r="E42" s="13">
        <v>6.0660496537000004</v>
      </c>
      <c r="F42" s="11" t="str">
        <f>IF($B42="N/A","N/A",IF(E42&gt;=5,"No",IF(E42&lt;0,"No","Yes")))</f>
        <v>No</v>
      </c>
      <c r="G42" s="13">
        <v>5.5090432940999996</v>
      </c>
      <c r="H42" s="11" t="str">
        <f>IF($B42="N/A","N/A",IF(G42&gt;=5,"No",IF(G42&lt;0,"No","Yes")))</f>
        <v>No</v>
      </c>
      <c r="I42" s="12">
        <v>-18.899999999999999</v>
      </c>
      <c r="J42" s="12">
        <v>-9.18</v>
      </c>
      <c r="K42" s="41" t="s">
        <v>733</v>
      </c>
      <c r="L42" s="9" t="str">
        <f t="shared" si="11"/>
        <v>Yes</v>
      </c>
    </row>
    <row r="43" spans="1:12" x14ac:dyDescent="0.25">
      <c r="A43" s="2" t="s">
        <v>63</v>
      </c>
      <c r="B43" s="41" t="s">
        <v>217</v>
      </c>
      <c r="C43" s="13">
        <v>8.5115896387000003</v>
      </c>
      <c r="D43" s="11" t="str">
        <f>IF($B43="N/A","N/A",IF(C43&gt;10,"No",IF(C43&lt;-10,"No","Yes")))</f>
        <v>N/A</v>
      </c>
      <c r="E43" s="13">
        <v>8.7238941699999994</v>
      </c>
      <c r="F43" s="11" t="str">
        <f>IF($B43="N/A","N/A",IF(E43&gt;10,"No",IF(E43&lt;-10,"No","Yes")))</f>
        <v>N/A</v>
      </c>
      <c r="G43" s="13">
        <v>8.5223826020000004</v>
      </c>
      <c r="H43" s="11" t="str">
        <f>IF($B43="N/A","N/A",IF(G43&gt;10,"No",IF(G43&lt;-10,"No","Yes")))</f>
        <v>N/A</v>
      </c>
      <c r="I43" s="12">
        <v>2.4940000000000002</v>
      </c>
      <c r="J43" s="12">
        <v>-2.31</v>
      </c>
      <c r="K43" s="41" t="s">
        <v>733</v>
      </c>
      <c r="L43" s="9" t="str">
        <f t="shared" si="11"/>
        <v>Yes</v>
      </c>
    </row>
    <row r="44" spans="1:12" x14ac:dyDescent="0.25">
      <c r="A44" s="2" t="s">
        <v>64</v>
      </c>
      <c r="B44" s="41" t="s">
        <v>217</v>
      </c>
      <c r="C44" s="13">
        <v>35.029825035999998</v>
      </c>
      <c r="D44" s="11" t="str">
        <f>IF($B44="N/A","N/A",IF(C44&gt;10,"No",IF(C44&lt;-10,"No","Yes")))</f>
        <v>N/A</v>
      </c>
      <c r="E44" s="13">
        <v>28.562442230999999</v>
      </c>
      <c r="F44" s="11" t="str">
        <f>IF($B44="N/A","N/A",IF(E44&gt;10,"No",IF(E44&lt;-10,"No","Yes")))</f>
        <v>N/A</v>
      </c>
      <c r="G44" s="13">
        <v>24.601629444</v>
      </c>
      <c r="H44" s="11" t="str">
        <f>IF($B44="N/A","N/A",IF(G44&gt;10,"No",IF(G44&lt;-10,"No","Yes")))</f>
        <v>N/A</v>
      </c>
      <c r="I44" s="12">
        <v>-18.5</v>
      </c>
      <c r="J44" s="12">
        <v>-13.9</v>
      </c>
      <c r="K44" s="41" t="s">
        <v>733</v>
      </c>
      <c r="L44" s="9" t="str">
        <f t="shared" si="11"/>
        <v>No</v>
      </c>
    </row>
    <row r="45" spans="1:12" x14ac:dyDescent="0.25">
      <c r="A45" s="3" t="s">
        <v>19</v>
      </c>
      <c r="B45" s="33" t="s">
        <v>285</v>
      </c>
      <c r="C45" s="8">
        <v>3.9268693737999998</v>
      </c>
      <c r="D45" s="11" t="str">
        <f>IF($B45="N/A","N/A",IF(C45&gt;8,"No",IF(C45&lt;2,"No","Yes")))</f>
        <v>Yes</v>
      </c>
      <c r="E45" s="8">
        <v>3.6803508551999999</v>
      </c>
      <c r="F45" s="11" t="str">
        <f>IF($B45="N/A","N/A",IF(E45&gt;8,"No",IF(E45&lt;2,"No","Yes")))</f>
        <v>Yes</v>
      </c>
      <c r="G45" s="8">
        <v>3.4008788598000002</v>
      </c>
      <c r="H45" s="11" t="str">
        <f>IF($B45="N/A","N/A",IF(G45&gt;8,"No",IF(G45&lt;2,"No","Yes")))</f>
        <v>Yes</v>
      </c>
      <c r="I45" s="12">
        <v>-6.28</v>
      </c>
      <c r="J45" s="12">
        <v>-7.59</v>
      </c>
      <c r="K45" s="41" t="s">
        <v>733</v>
      </c>
      <c r="L45" s="9" t="str">
        <f t="shared" si="11"/>
        <v>Yes</v>
      </c>
    </row>
    <row r="46" spans="1:12" x14ac:dyDescent="0.25">
      <c r="A46" s="3" t="s">
        <v>174</v>
      </c>
      <c r="B46" s="33" t="s">
        <v>217</v>
      </c>
      <c r="C46" s="8">
        <v>15.875666302999999</v>
      </c>
      <c r="D46" s="11" t="str">
        <f t="shared" ref="D46:D53" si="18">IF($B46="N/A","N/A",IF(C46&gt;10,"No",IF(C46&lt;-10,"No","Yes")))</f>
        <v>N/A</v>
      </c>
      <c r="E46" s="8">
        <v>15.624748013</v>
      </c>
      <c r="F46" s="11" t="str">
        <f t="shared" ref="F46:F53" si="19">IF($B46="N/A","N/A",IF(E46&gt;10,"No",IF(E46&lt;-10,"No","Yes")))</f>
        <v>N/A</v>
      </c>
      <c r="G46" s="8">
        <v>15.526945994</v>
      </c>
      <c r="H46" s="11" t="str">
        <f t="shared" ref="H46:H53" si="20">IF($B46="N/A","N/A",IF(G46&gt;10,"No",IF(G46&lt;-10,"No","Yes")))</f>
        <v>N/A</v>
      </c>
      <c r="I46" s="12">
        <v>-1.58</v>
      </c>
      <c r="J46" s="12">
        <v>-0.626</v>
      </c>
      <c r="K46" s="41" t="s">
        <v>733</v>
      </c>
      <c r="L46" s="9" t="str">
        <f>IF(J46="Div by 0", "N/A", IF(OR(J46="N/A",K46="N/A"),"N/A", IF(J46&gt;VALUE(MID(K46,1,2)), "No", IF(J46&lt;-1*VALUE(MID(K46,1,2)), "No", "Yes"))))</f>
        <v>Yes</v>
      </c>
    </row>
    <row r="47" spans="1:12" x14ac:dyDescent="0.25">
      <c r="A47" s="3" t="s">
        <v>175</v>
      </c>
      <c r="B47" s="33" t="s">
        <v>217</v>
      </c>
      <c r="C47" s="8">
        <v>28.336784758</v>
      </c>
      <c r="D47" s="11" t="str">
        <f t="shared" si="18"/>
        <v>N/A</v>
      </c>
      <c r="E47" s="8">
        <v>27.708129877000001</v>
      </c>
      <c r="F47" s="11" t="str">
        <f t="shared" si="19"/>
        <v>N/A</v>
      </c>
      <c r="G47" s="8">
        <v>27.767890546</v>
      </c>
      <c r="H47" s="11" t="str">
        <f t="shared" si="20"/>
        <v>N/A</v>
      </c>
      <c r="I47" s="12">
        <v>-2.2200000000000002</v>
      </c>
      <c r="J47" s="12">
        <v>0.2157</v>
      </c>
      <c r="K47" s="41" t="s">
        <v>733</v>
      </c>
      <c r="L47" s="9" t="str">
        <f>IF(J47="Div by 0", "N/A", IF(OR(J47="N/A",K47="N/A"),"N/A", IF(J47&gt;VALUE(MID(K47,1,2)), "No", IF(J47&lt;-1*VALUE(MID(K47,1,2)), "No", "Yes"))))</f>
        <v>Yes</v>
      </c>
    </row>
    <row r="48" spans="1:12" x14ac:dyDescent="0.25">
      <c r="A48" s="3" t="s">
        <v>176</v>
      </c>
      <c r="B48" s="33" t="s">
        <v>217</v>
      </c>
      <c r="C48" s="8">
        <v>4.6868695192000001</v>
      </c>
      <c r="D48" s="11" t="str">
        <f t="shared" si="18"/>
        <v>N/A</v>
      </c>
      <c r="E48" s="8">
        <v>4.7185363711999999</v>
      </c>
      <c r="F48" s="11" t="str">
        <f t="shared" si="19"/>
        <v>N/A</v>
      </c>
      <c r="G48" s="8">
        <v>4.7208594987000003</v>
      </c>
      <c r="H48" s="11" t="str">
        <f t="shared" si="20"/>
        <v>N/A</v>
      </c>
      <c r="I48" s="12">
        <v>0.67569999999999997</v>
      </c>
      <c r="J48" s="12">
        <v>4.9200000000000001E-2</v>
      </c>
      <c r="K48" s="41" t="s">
        <v>733</v>
      </c>
      <c r="L48" s="9" t="str">
        <f t="shared" ref="L48:L57" si="21">IF(J48="Div by 0", "N/A", IF(OR(J48="N/A",K48="N/A"),"N/A", IF(J48&gt;VALUE(MID(K48,1,2)), "No", IF(J48&lt;-1*VALUE(MID(K48,1,2)), "No", "Yes"))))</f>
        <v>Yes</v>
      </c>
    </row>
    <row r="49" spans="1:12" x14ac:dyDescent="0.25">
      <c r="A49" s="3" t="s">
        <v>177</v>
      </c>
      <c r="B49" s="33" t="s">
        <v>217</v>
      </c>
      <c r="C49" s="8">
        <v>25.568939840999999</v>
      </c>
      <c r="D49" s="11" t="str">
        <f t="shared" si="18"/>
        <v>N/A</v>
      </c>
      <c r="E49" s="8">
        <v>26.993383387000002</v>
      </c>
      <c r="F49" s="11" t="str">
        <f t="shared" si="19"/>
        <v>N/A</v>
      </c>
      <c r="G49" s="8">
        <v>27.423892388999999</v>
      </c>
      <c r="H49" s="11" t="str">
        <f t="shared" si="20"/>
        <v>N/A</v>
      </c>
      <c r="I49" s="12">
        <v>5.5709999999999997</v>
      </c>
      <c r="J49" s="12">
        <v>1.595</v>
      </c>
      <c r="K49" s="41" t="s">
        <v>733</v>
      </c>
      <c r="L49" s="9" t="str">
        <f t="shared" si="21"/>
        <v>Yes</v>
      </c>
    </row>
    <row r="50" spans="1:12" x14ac:dyDescent="0.25">
      <c r="A50" s="3" t="s">
        <v>178</v>
      </c>
      <c r="B50" s="33" t="s">
        <v>217</v>
      </c>
      <c r="C50" s="8">
        <v>10.01704911</v>
      </c>
      <c r="D50" s="11" t="str">
        <f t="shared" si="18"/>
        <v>N/A</v>
      </c>
      <c r="E50" s="8">
        <v>10.552870185</v>
      </c>
      <c r="F50" s="11" t="str">
        <f t="shared" si="19"/>
        <v>N/A</v>
      </c>
      <c r="G50" s="8">
        <v>10.837051613</v>
      </c>
      <c r="H50" s="11" t="str">
        <f t="shared" si="20"/>
        <v>N/A</v>
      </c>
      <c r="I50" s="12">
        <v>5.3490000000000002</v>
      </c>
      <c r="J50" s="12">
        <v>2.6930000000000001</v>
      </c>
      <c r="K50" s="41" t="s">
        <v>733</v>
      </c>
      <c r="L50" s="9" t="str">
        <f t="shared" si="21"/>
        <v>Yes</v>
      </c>
    </row>
    <row r="51" spans="1:12" x14ac:dyDescent="0.25">
      <c r="A51" s="3" t="s">
        <v>179</v>
      </c>
      <c r="B51" s="33" t="s">
        <v>217</v>
      </c>
      <c r="C51" s="8">
        <v>3.5639547635</v>
      </c>
      <c r="D51" s="11" t="str">
        <f t="shared" si="18"/>
        <v>N/A</v>
      </c>
      <c r="E51" s="8">
        <v>3.3972297133999998</v>
      </c>
      <c r="F51" s="11" t="str">
        <f t="shared" si="19"/>
        <v>N/A</v>
      </c>
      <c r="G51" s="8">
        <v>3.3514192170000001</v>
      </c>
      <c r="H51" s="11" t="str">
        <f t="shared" si="20"/>
        <v>N/A</v>
      </c>
      <c r="I51" s="12">
        <v>-4.68</v>
      </c>
      <c r="J51" s="12">
        <v>-1.35</v>
      </c>
      <c r="K51" s="41" t="s">
        <v>733</v>
      </c>
      <c r="L51" s="9" t="str">
        <f t="shared" si="21"/>
        <v>Yes</v>
      </c>
    </row>
    <row r="52" spans="1:12" x14ac:dyDescent="0.25">
      <c r="A52" s="3" t="s">
        <v>180</v>
      </c>
      <c r="B52" s="33" t="s">
        <v>217</v>
      </c>
      <c r="C52" s="8">
        <v>3.8310211410999999</v>
      </c>
      <c r="D52" s="11" t="str">
        <f t="shared" si="18"/>
        <v>N/A</v>
      </c>
      <c r="E52" s="8">
        <v>3.4583785043000002</v>
      </c>
      <c r="F52" s="11" t="str">
        <f t="shared" si="19"/>
        <v>N/A</v>
      </c>
      <c r="G52" s="8">
        <v>3.2891719313999999</v>
      </c>
      <c r="H52" s="11" t="str">
        <f t="shared" si="20"/>
        <v>N/A</v>
      </c>
      <c r="I52" s="12">
        <v>-9.73</v>
      </c>
      <c r="J52" s="12">
        <v>-4.8899999999999997</v>
      </c>
      <c r="K52" s="41" t="s">
        <v>733</v>
      </c>
      <c r="L52" s="9" t="str">
        <f t="shared" si="21"/>
        <v>Yes</v>
      </c>
    </row>
    <row r="53" spans="1:12" x14ac:dyDescent="0.25">
      <c r="A53" s="3" t="s">
        <v>950</v>
      </c>
      <c r="B53" s="33" t="s">
        <v>217</v>
      </c>
      <c r="C53" s="8">
        <v>4.1907852406000003</v>
      </c>
      <c r="D53" s="11" t="str">
        <f t="shared" si="18"/>
        <v>N/A</v>
      </c>
      <c r="E53" s="8">
        <v>3.8618933277999998</v>
      </c>
      <c r="F53" s="11" t="str">
        <f t="shared" si="19"/>
        <v>N/A</v>
      </c>
      <c r="G53" s="8">
        <v>3.6766058002999999</v>
      </c>
      <c r="H53" s="11" t="str">
        <f t="shared" si="20"/>
        <v>N/A</v>
      </c>
      <c r="I53" s="12">
        <v>-7.85</v>
      </c>
      <c r="J53" s="12">
        <v>-4.8</v>
      </c>
      <c r="K53" s="41" t="s">
        <v>733</v>
      </c>
      <c r="L53" s="9" t="str">
        <f t="shared" si="21"/>
        <v>Yes</v>
      </c>
    </row>
    <row r="54" spans="1:12" x14ac:dyDescent="0.25">
      <c r="A54" s="2" t="s">
        <v>212</v>
      </c>
      <c r="B54" s="33" t="s">
        <v>217</v>
      </c>
      <c r="C54" s="34" t="s">
        <v>217</v>
      </c>
      <c r="D54" s="9" t="str">
        <f t="shared" ref="D54:D57" si="22">IF($B54="N/A","N/A",IF(C54&lt;0,"No","Yes"))</f>
        <v>N/A</v>
      </c>
      <c r="E54" s="34">
        <v>419234</v>
      </c>
      <c r="F54" s="9" t="str">
        <f t="shared" ref="F54:F57" si="23">IF($B54="N/A","N/A",IF(E54&lt;0,"No","Yes"))</f>
        <v>N/A</v>
      </c>
      <c r="G54" s="34">
        <v>441355</v>
      </c>
      <c r="H54" s="9" t="str">
        <f t="shared" ref="H54:H57" si="24">IF($B54="N/A","N/A",IF(G54&lt;0,"No","Yes"))</f>
        <v>N/A</v>
      </c>
      <c r="I54" s="12" t="s">
        <v>217</v>
      </c>
      <c r="J54" s="12">
        <v>5.2770000000000001</v>
      </c>
      <c r="K54" s="41" t="s">
        <v>733</v>
      </c>
      <c r="L54" s="9" t="str">
        <f t="shared" si="21"/>
        <v>Yes</v>
      </c>
    </row>
    <row r="55" spans="1:12" x14ac:dyDescent="0.25">
      <c r="A55" s="2" t="s">
        <v>213</v>
      </c>
      <c r="B55" s="33" t="s">
        <v>217</v>
      </c>
      <c r="C55" s="34" t="s">
        <v>217</v>
      </c>
      <c r="D55" s="9" t="str">
        <f t="shared" si="22"/>
        <v>N/A</v>
      </c>
      <c r="E55" s="34">
        <v>41880</v>
      </c>
      <c r="F55" s="9" t="str">
        <f t="shared" si="23"/>
        <v>N/A</v>
      </c>
      <c r="G55" s="34">
        <v>44505</v>
      </c>
      <c r="H55" s="9" t="str">
        <f t="shared" si="24"/>
        <v>N/A</v>
      </c>
      <c r="I55" s="12" t="s">
        <v>217</v>
      </c>
      <c r="J55" s="12">
        <v>6.2679999999999998</v>
      </c>
      <c r="K55" s="41" t="s">
        <v>733</v>
      </c>
      <c r="L55" s="9" t="str">
        <f t="shared" si="21"/>
        <v>Yes</v>
      </c>
    </row>
    <row r="56" spans="1:12" x14ac:dyDescent="0.25">
      <c r="A56" s="2" t="s">
        <v>214</v>
      </c>
      <c r="B56" s="33" t="s">
        <v>217</v>
      </c>
      <c r="C56" s="34" t="s">
        <v>217</v>
      </c>
      <c r="D56" s="9" t="str">
        <f t="shared" si="22"/>
        <v>N/A</v>
      </c>
      <c r="E56" s="34">
        <v>328567</v>
      </c>
      <c r="F56" s="9" t="str">
        <f t="shared" si="23"/>
        <v>N/A</v>
      </c>
      <c r="G56" s="34">
        <v>355605</v>
      </c>
      <c r="H56" s="9" t="str">
        <f t="shared" si="24"/>
        <v>N/A</v>
      </c>
      <c r="I56" s="12" t="s">
        <v>217</v>
      </c>
      <c r="J56" s="12">
        <v>8.2289999999999992</v>
      </c>
      <c r="K56" s="41" t="s">
        <v>733</v>
      </c>
      <c r="L56" s="9" t="str">
        <f t="shared" si="21"/>
        <v>Yes</v>
      </c>
    </row>
    <row r="57" spans="1:12" x14ac:dyDescent="0.25">
      <c r="A57" s="2" t="s">
        <v>951</v>
      </c>
      <c r="B57" s="33" t="s">
        <v>217</v>
      </c>
      <c r="C57" s="34" t="s">
        <v>217</v>
      </c>
      <c r="D57" s="9" t="str">
        <f t="shared" si="22"/>
        <v>N/A</v>
      </c>
      <c r="E57" s="34">
        <v>73673</v>
      </c>
      <c r="F57" s="9" t="str">
        <f t="shared" si="23"/>
        <v>N/A</v>
      </c>
      <c r="G57" s="34">
        <v>73717</v>
      </c>
      <c r="H57" s="9" t="str">
        <f t="shared" si="24"/>
        <v>N/A</v>
      </c>
      <c r="I57" s="12" t="s">
        <v>217</v>
      </c>
      <c r="J57" s="12">
        <v>5.9700000000000003E-2</v>
      </c>
      <c r="K57" s="41" t="s">
        <v>733</v>
      </c>
      <c r="L57" s="9" t="str">
        <f t="shared" si="21"/>
        <v>Yes</v>
      </c>
    </row>
    <row r="58" spans="1:12" x14ac:dyDescent="0.25">
      <c r="A58" s="2" t="s">
        <v>952</v>
      </c>
      <c r="B58" s="33" t="s">
        <v>217</v>
      </c>
      <c r="C58" s="8">
        <v>99.997940051</v>
      </c>
      <c r="D58" s="11" t="str">
        <f>IF($B58="N/A","N/A",IF(C58&gt;10,"No",IF(C58&lt;-10,"No","Yes")))</f>
        <v>N/A</v>
      </c>
      <c r="E58" s="8">
        <v>99.995520235000001</v>
      </c>
      <c r="F58" s="11" t="str">
        <f>IF($B58="N/A","N/A",IF(E58&gt;10,"No",IF(E58&lt;-10,"No","Yes")))</f>
        <v>N/A</v>
      </c>
      <c r="G58" s="8">
        <v>99.994715850000006</v>
      </c>
      <c r="H58" s="11" t="str">
        <f>IF($B58="N/A","N/A",IF(G58&gt;10,"No",IF(G58&lt;-10,"No","Yes")))</f>
        <v>N/A</v>
      </c>
      <c r="I58" s="12">
        <v>-2E-3</v>
      </c>
      <c r="J58" s="12">
        <v>-1E-3</v>
      </c>
      <c r="K58" s="33" t="s">
        <v>217</v>
      </c>
      <c r="L58" s="9" t="str">
        <f t="shared" si="11"/>
        <v>N/A</v>
      </c>
    </row>
    <row r="59" spans="1:12" x14ac:dyDescent="0.25">
      <c r="A59" s="2" t="s">
        <v>1743</v>
      </c>
      <c r="B59" s="33" t="s">
        <v>217</v>
      </c>
      <c r="C59" s="8">
        <v>100</v>
      </c>
      <c r="D59" s="11" t="str">
        <f>IF($B59="N/A","N/A",IF(C59&gt;10,"No",IF(C59&lt;-10,"No","Yes")))</f>
        <v>N/A</v>
      </c>
      <c r="E59" s="8">
        <v>100</v>
      </c>
      <c r="F59" s="11" t="str">
        <f>IF($B59="N/A","N/A",IF(E59&gt;10,"No",IF(E59&lt;-10,"No","Yes")))</f>
        <v>N/A</v>
      </c>
      <c r="G59" s="8">
        <v>100</v>
      </c>
      <c r="H59" s="11" t="str">
        <f>IF($B59="N/A","N/A",IF(G59&gt;10,"No",IF(G59&lt;-10,"No","Yes")))</f>
        <v>N/A</v>
      </c>
      <c r="I59" s="12">
        <v>0</v>
      </c>
      <c r="J59" s="12">
        <v>0</v>
      </c>
      <c r="K59" s="33" t="s">
        <v>217</v>
      </c>
      <c r="L59" s="9" t="str">
        <f t="shared" si="11"/>
        <v>N/A</v>
      </c>
    </row>
    <row r="60" spans="1:12" x14ac:dyDescent="0.25">
      <c r="A60" s="2" t="s">
        <v>181</v>
      </c>
      <c r="B60" s="33" t="s">
        <v>217</v>
      </c>
      <c r="C60" s="8">
        <v>58.952842912000001</v>
      </c>
      <c r="D60" s="11" t="str">
        <f t="shared" ref="D60:D61" si="25">IF($B60="N/A","N/A",IF(C60&gt;10,"No",IF(C60&lt;-10,"No","Yes")))</f>
        <v>N/A</v>
      </c>
      <c r="E60" s="8">
        <v>58.759844283</v>
      </c>
      <c r="F60" s="11" t="str">
        <f t="shared" ref="F60:F61" si="26">IF($B60="N/A","N/A",IF(E60&gt;10,"No",IF(E60&lt;-10,"No","Yes")))</f>
        <v>N/A</v>
      </c>
      <c r="G60" s="8">
        <v>58.471760445999998</v>
      </c>
      <c r="H60" s="11" t="str">
        <f t="shared" ref="H60:H61" si="27">IF($B60="N/A","N/A",IF(G60&gt;10,"No",IF(G60&lt;-10,"No","Yes")))</f>
        <v>N/A</v>
      </c>
      <c r="I60" s="12">
        <v>-0.32700000000000001</v>
      </c>
      <c r="J60" s="12">
        <v>-0.49</v>
      </c>
      <c r="K60" s="41" t="s">
        <v>733</v>
      </c>
      <c r="L60" s="9" t="str">
        <f>IF(J60="Div by 0", "N/A", IF(OR(J60="N/A",K60="N/A"),"N/A", IF(J60&gt;VALUE(MID(K60,1,2)), "No", IF(J60&lt;-1*VALUE(MID(K60,1,2)), "No", "Yes"))))</f>
        <v>Yes</v>
      </c>
    </row>
    <row r="61" spans="1:12" x14ac:dyDescent="0.25">
      <c r="A61" s="6" t="s">
        <v>182</v>
      </c>
      <c r="B61" s="33" t="s">
        <v>217</v>
      </c>
      <c r="C61" s="8">
        <v>41.047157087999999</v>
      </c>
      <c r="D61" s="11" t="str">
        <f t="shared" si="25"/>
        <v>N/A</v>
      </c>
      <c r="E61" s="8">
        <v>41.240155717</v>
      </c>
      <c r="F61" s="11" t="str">
        <f t="shared" si="26"/>
        <v>N/A</v>
      </c>
      <c r="G61" s="8">
        <v>41.528239554000002</v>
      </c>
      <c r="H61" s="11" t="str">
        <f t="shared" si="27"/>
        <v>N/A</v>
      </c>
      <c r="I61" s="12">
        <v>0.47020000000000001</v>
      </c>
      <c r="J61" s="12">
        <v>0.6986</v>
      </c>
      <c r="K61" s="41" t="s">
        <v>733</v>
      </c>
      <c r="L61" s="9" t="str">
        <f>IF(J61="Div by 0", "N/A", IF(OR(J61="N/A",K61="N/A"),"N/A", IF(J61&gt;VALUE(MID(K61,1,2)), "No", IF(J61&lt;-1*VALUE(MID(K61,1,2)), "No", "Yes"))))</f>
        <v>Yes</v>
      </c>
    </row>
    <row r="62" spans="1:12" x14ac:dyDescent="0.25">
      <c r="A62" s="7" t="s">
        <v>682</v>
      </c>
      <c r="B62" s="33" t="s">
        <v>286</v>
      </c>
      <c r="C62" s="8">
        <v>53.249448964000003</v>
      </c>
      <c r="D62" s="11" t="str">
        <f>IF($B62="N/A","N/A",IF(C62&gt;70,"No",IF(C62&lt;40,"No","Yes")))</f>
        <v>Yes</v>
      </c>
      <c r="E62" s="8">
        <v>54.511907215000001</v>
      </c>
      <c r="F62" s="11" t="str">
        <f>IF($B62="N/A","N/A",IF(E62&gt;70,"No",IF(E62&lt;40,"No","Yes")))</f>
        <v>Yes</v>
      </c>
      <c r="G62" s="8">
        <v>57.123562446999998</v>
      </c>
      <c r="H62" s="11" t="str">
        <f>IF($B62="N/A","N/A",IF(G62&gt;70,"No",IF(G62&lt;40,"No","Yes")))</f>
        <v>Yes</v>
      </c>
      <c r="I62" s="12">
        <v>2.371</v>
      </c>
      <c r="J62" s="12">
        <v>4.7910000000000004</v>
      </c>
      <c r="K62" s="41" t="s">
        <v>733</v>
      </c>
      <c r="L62" s="9" t="str">
        <f t="shared" si="11"/>
        <v>Yes</v>
      </c>
    </row>
    <row r="63" spans="1:12" x14ac:dyDescent="0.25">
      <c r="A63" s="2" t="s">
        <v>683</v>
      </c>
      <c r="B63" s="33" t="s">
        <v>217</v>
      </c>
      <c r="C63" s="8">
        <v>58.010792508999998</v>
      </c>
      <c r="D63" s="11" t="str">
        <f>IF($B63="N/A","N/A",IF(C63&gt;10,"No",IF(C63&lt;-10,"No","Yes")))</f>
        <v>N/A</v>
      </c>
      <c r="E63" s="8">
        <v>58.739194378999997</v>
      </c>
      <c r="F63" s="11" t="str">
        <f>IF($B63="N/A","N/A",IF(E63&gt;10,"No",IF(E63&lt;-10,"No","Yes")))</f>
        <v>N/A</v>
      </c>
      <c r="G63" s="8">
        <v>58.111536221999998</v>
      </c>
      <c r="H63" s="11" t="str">
        <f>IF($B63="N/A","N/A",IF(G63&gt;10,"No",IF(G63&lt;-10,"No","Yes")))</f>
        <v>N/A</v>
      </c>
      <c r="I63" s="12">
        <v>1.256</v>
      </c>
      <c r="J63" s="12">
        <v>-1.07</v>
      </c>
      <c r="K63" s="33" t="s">
        <v>217</v>
      </c>
      <c r="L63" s="9" t="str">
        <f t="shared" si="11"/>
        <v>N/A</v>
      </c>
    </row>
    <row r="64" spans="1:12" x14ac:dyDescent="0.25">
      <c r="A64" s="2" t="s">
        <v>684</v>
      </c>
      <c r="B64" s="33" t="s">
        <v>217</v>
      </c>
      <c r="C64" s="8">
        <v>79.293137919000003</v>
      </c>
      <c r="D64" s="11" t="str">
        <f t="shared" ref="D64:D70" si="28">IF($B64="N/A","N/A",IF(C64&gt;10,"No",IF(C64&lt;-10,"No","Yes")))</f>
        <v>N/A</v>
      </c>
      <c r="E64" s="8">
        <v>79.694539062000004</v>
      </c>
      <c r="F64" s="11" t="str">
        <f t="shared" ref="F64:F70" si="29">IF($B64="N/A","N/A",IF(E64&gt;10,"No",IF(E64&lt;-10,"No","Yes")))</f>
        <v>N/A</v>
      </c>
      <c r="G64" s="8">
        <v>79.383780568999995</v>
      </c>
      <c r="H64" s="11" t="str">
        <f t="shared" ref="H64:H70" si="30">IF($B64="N/A","N/A",IF(G64&gt;10,"No",IF(G64&lt;-10,"No","Yes")))</f>
        <v>N/A</v>
      </c>
      <c r="I64" s="12">
        <v>0.50619999999999998</v>
      </c>
      <c r="J64" s="12">
        <v>-0.39</v>
      </c>
      <c r="K64" s="33" t="s">
        <v>217</v>
      </c>
      <c r="L64" s="9" t="str">
        <f t="shared" si="11"/>
        <v>N/A</v>
      </c>
    </row>
    <row r="65" spans="1:12" x14ac:dyDescent="0.25">
      <c r="A65" s="2" t="s">
        <v>427</v>
      </c>
      <c r="B65" s="33" t="s">
        <v>217</v>
      </c>
      <c r="C65" s="8">
        <v>53.261509109999999</v>
      </c>
      <c r="D65" s="11" t="str">
        <f t="shared" si="28"/>
        <v>N/A</v>
      </c>
      <c r="E65" s="8">
        <v>56.243547376000002</v>
      </c>
      <c r="F65" s="11" t="str">
        <f t="shared" si="29"/>
        <v>N/A</v>
      </c>
      <c r="G65" s="8">
        <v>58.265810023999997</v>
      </c>
      <c r="H65" s="11" t="str">
        <f t="shared" si="30"/>
        <v>N/A</v>
      </c>
      <c r="I65" s="12">
        <v>5.5990000000000002</v>
      </c>
      <c r="J65" s="12">
        <v>3.5960000000000001</v>
      </c>
      <c r="K65" s="33" t="s">
        <v>217</v>
      </c>
      <c r="L65" s="9" t="str">
        <f t="shared" si="11"/>
        <v>N/A</v>
      </c>
    </row>
    <row r="66" spans="1:12" x14ac:dyDescent="0.25">
      <c r="A66" s="2" t="s">
        <v>685</v>
      </c>
      <c r="B66" s="33" t="s">
        <v>217</v>
      </c>
      <c r="C66" s="8">
        <v>36.097665351000003</v>
      </c>
      <c r="D66" s="11" t="str">
        <f t="shared" si="28"/>
        <v>N/A</v>
      </c>
      <c r="E66" s="8">
        <v>36.910749676999998</v>
      </c>
      <c r="F66" s="11" t="str">
        <f t="shared" si="29"/>
        <v>N/A</v>
      </c>
      <c r="G66" s="8">
        <v>43.586776424999996</v>
      </c>
      <c r="H66" s="11" t="str">
        <f t="shared" si="30"/>
        <v>N/A</v>
      </c>
      <c r="I66" s="12">
        <v>2.2519999999999998</v>
      </c>
      <c r="J66" s="12">
        <v>18.09</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1.4298472122999999</v>
      </c>
      <c r="D68" s="11" t="str">
        <f t="shared" si="28"/>
        <v>N/A</v>
      </c>
      <c r="E68" s="8">
        <v>1.3087633161000001</v>
      </c>
      <c r="F68" s="11" t="str">
        <f t="shared" si="29"/>
        <v>N/A</v>
      </c>
      <c r="G68" s="8">
        <v>1.2564651574000001</v>
      </c>
      <c r="H68" s="11" t="str">
        <f t="shared" si="30"/>
        <v>N/A</v>
      </c>
      <c r="I68" s="12">
        <v>-8.4700000000000006</v>
      </c>
      <c r="J68" s="12">
        <v>-4</v>
      </c>
      <c r="K68" s="33" t="s">
        <v>217</v>
      </c>
      <c r="L68" s="9" t="str">
        <f t="shared" si="11"/>
        <v>N/A</v>
      </c>
    </row>
    <row r="69" spans="1:12" x14ac:dyDescent="0.25">
      <c r="A69" s="3" t="s">
        <v>151</v>
      </c>
      <c r="B69" s="33" t="s">
        <v>217</v>
      </c>
      <c r="C69" s="8">
        <v>1.9112694983</v>
      </c>
      <c r="D69" s="11" t="str">
        <f t="shared" si="28"/>
        <v>N/A</v>
      </c>
      <c r="E69" s="8">
        <v>1.7612195712000001</v>
      </c>
      <c r="F69" s="11" t="str">
        <f t="shared" si="29"/>
        <v>N/A</v>
      </c>
      <c r="G69" s="8">
        <v>1.7116418276000001</v>
      </c>
      <c r="H69" s="11" t="str">
        <f t="shared" si="30"/>
        <v>N/A</v>
      </c>
      <c r="I69" s="12">
        <v>-7.85</v>
      </c>
      <c r="J69" s="12">
        <v>-2.81</v>
      </c>
      <c r="K69" s="33" t="s">
        <v>217</v>
      </c>
      <c r="L69" s="9" t="str">
        <f t="shared" si="11"/>
        <v>N/A</v>
      </c>
    </row>
    <row r="70" spans="1:12" x14ac:dyDescent="0.25">
      <c r="A70" s="3" t="s">
        <v>152</v>
      </c>
      <c r="B70" s="33" t="s">
        <v>217</v>
      </c>
      <c r="C70" s="8">
        <v>2.0164480898999999</v>
      </c>
      <c r="D70" s="11" t="str">
        <f t="shared" si="28"/>
        <v>N/A</v>
      </c>
      <c r="E70" s="8">
        <v>1.8458871278</v>
      </c>
      <c r="F70" s="11" t="str">
        <f t="shared" si="29"/>
        <v>N/A</v>
      </c>
      <c r="G70" s="8">
        <v>1.7911154417999999</v>
      </c>
      <c r="H70" s="11" t="str">
        <f t="shared" si="30"/>
        <v>N/A</v>
      </c>
      <c r="I70" s="12">
        <v>-8.4600000000000009</v>
      </c>
      <c r="J70" s="12">
        <v>-2.97</v>
      </c>
      <c r="K70" s="33" t="s">
        <v>217</v>
      </c>
      <c r="L70" s="9" t="str">
        <f t="shared" si="11"/>
        <v>N/A</v>
      </c>
    </row>
    <row r="71" spans="1:12" x14ac:dyDescent="0.25">
      <c r="A71" s="2" t="s">
        <v>953</v>
      </c>
      <c r="B71" s="41" t="s">
        <v>217</v>
      </c>
      <c r="C71" s="1">
        <v>5847</v>
      </c>
      <c r="D71" s="11" t="str">
        <f>IF($B71="N/A","N/A",IF(C71&gt;10,"No",IF(C71&lt;-10,"No","Yes")))</f>
        <v>N/A</v>
      </c>
      <c r="E71" s="1">
        <v>5543</v>
      </c>
      <c r="F71" s="11" t="str">
        <f>IF($B71="N/A","N/A",IF(E71&gt;10,"No",IF(E71&lt;-10,"No","Yes")))</f>
        <v>N/A</v>
      </c>
      <c r="G71" s="1">
        <v>5872</v>
      </c>
      <c r="H71" s="11" t="str">
        <f>IF($B71="N/A","N/A",IF(G71&gt;10,"No",IF(G71&lt;-10,"No","Yes")))</f>
        <v>N/A</v>
      </c>
      <c r="I71" s="12">
        <v>-5.2</v>
      </c>
      <c r="J71" s="12">
        <v>5.9349999999999996</v>
      </c>
      <c r="K71" s="33" t="s">
        <v>217</v>
      </c>
      <c r="L71" s="9" t="str">
        <f t="shared" si="11"/>
        <v>N/A</v>
      </c>
    </row>
    <row r="72" spans="1:12" x14ac:dyDescent="0.25">
      <c r="A72" s="3" t="s">
        <v>205</v>
      </c>
      <c r="B72" s="41" t="s">
        <v>221</v>
      </c>
      <c r="C72" s="1">
        <v>11</v>
      </c>
      <c r="D72" s="11" t="str">
        <f t="shared" ref="D72:D73" si="31">IF($B72="N/A","N/A",IF(C72&gt;0,"No",IF(C72&lt;0,"No","Yes")))</f>
        <v>No</v>
      </c>
      <c r="E72" s="1">
        <v>11</v>
      </c>
      <c r="F72" s="11" t="str">
        <f t="shared" ref="F72:F73" si="32">IF($B72="N/A","N/A",IF(E72&gt;0,"No",IF(E72&lt;0,"No","Yes")))</f>
        <v>No</v>
      </c>
      <c r="G72" s="1">
        <v>11</v>
      </c>
      <c r="H72" s="11" t="str">
        <f t="shared" ref="H72:H73" si="33">IF($B72="N/A","N/A",IF(G72&gt;0,"No",IF(G72&lt;0,"No","Yes")))</f>
        <v>No</v>
      </c>
      <c r="I72" s="12">
        <v>0</v>
      </c>
      <c r="J72" s="12">
        <v>16.670000000000002</v>
      </c>
      <c r="K72" s="33" t="s">
        <v>217</v>
      </c>
      <c r="L72" s="9" t="str">
        <f t="shared" si="11"/>
        <v>N/A</v>
      </c>
    </row>
    <row r="73" spans="1:12" x14ac:dyDescent="0.25">
      <c r="A73" s="3" t="s">
        <v>206</v>
      </c>
      <c r="B73" s="41" t="s">
        <v>221</v>
      </c>
      <c r="C73" s="1">
        <v>148</v>
      </c>
      <c r="D73" s="11" t="str">
        <f t="shared" si="31"/>
        <v>No</v>
      </c>
      <c r="E73" s="1">
        <v>116</v>
      </c>
      <c r="F73" s="11" t="str">
        <f t="shared" si="32"/>
        <v>No</v>
      </c>
      <c r="G73" s="1">
        <v>124</v>
      </c>
      <c r="H73" s="11" t="str">
        <f t="shared" si="33"/>
        <v>No</v>
      </c>
      <c r="I73" s="12">
        <v>-21.6</v>
      </c>
      <c r="J73" s="12">
        <v>6.8970000000000002</v>
      </c>
      <c r="K73" s="33" t="s">
        <v>217</v>
      </c>
      <c r="L73" s="9" t="str">
        <f t="shared" si="11"/>
        <v>N/A</v>
      </c>
    </row>
    <row r="74" spans="1:12" x14ac:dyDescent="0.25">
      <c r="A74" s="3" t="s">
        <v>207</v>
      </c>
      <c r="B74" s="56" t="s">
        <v>217</v>
      </c>
      <c r="C74" s="13">
        <v>91.216216216000007</v>
      </c>
      <c r="D74" s="11" t="str">
        <f>IF($B74="N/A","N/A",IF(C74&gt;10,"No",IF(C74&lt;-10,"No","Yes")))</f>
        <v>N/A</v>
      </c>
      <c r="E74" s="13">
        <v>96.551724137999997</v>
      </c>
      <c r="F74" s="11" t="str">
        <f>IF($B74="N/A","N/A",IF(E74&gt;10,"No",IF(E74&lt;-10,"No","Yes")))</f>
        <v>N/A</v>
      </c>
      <c r="G74" s="13">
        <v>95.967741935000006</v>
      </c>
      <c r="H74" s="11" t="str">
        <f>IF($B74="N/A","N/A",IF(G74&gt;10,"No",IF(G74&lt;-10,"No","Yes")))</f>
        <v>N/A</v>
      </c>
      <c r="I74" s="12">
        <v>5.8490000000000002</v>
      </c>
      <c r="J74" s="12">
        <v>-0.60499999999999998</v>
      </c>
      <c r="K74" s="56" t="s">
        <v>217</v>
      </c>
      <c r="L74" s="9" t="str">
        <f t="shared" si="11"/>
        <v>N/A</v>
      </c>
    </row>
    <row r="75" spans="1:12" x14ac:dyDescent="0.25">
      <c r="A75" s="2" t="s">
        <v>65</v>
      </c>
      <c r="B75" s="41" t="s">
        <v>217</v>
      </c>
      <c r="C75" s="1">
        <v>151048</v>
      </c>
      <c r="D75" s="11" t="str">
        <f>IF($B75="N/A","N/A",IF(C75&gt;10,"No",IF(C75&lt;-10,"No","Yes")))</f>
        <v>N/A</v>
      </c>
      <c r="E75" s="1">
        <v>154328</v>
      </c>
      <c r="F75" s="11" t="str">
        <f>IF($B75="N/A","N/A",IF(E75&gt;10,"No",IF(E75&lt;-10,"No","Yes")))</f>
        <v>N/A</v>
      </c>
      <c r="G75" s="1">
        <v>159987</v>
      </c>
      <c r="H75" s="11" t="str">
        <f>IF($B75="N/A","N/A",IF(G75&gt;10,"No",IF(G75&lt;-10,"No","Yes")))</f>
        <v>N/A</v>
      </c>
      <c r="I75" s="12">
        <v>2.1709999999999998</v>
      </c>
      <c r="J75" s="12">
        <v>3.6669999999999998</v>
      </c>
      <c r="K75" s="41" t="s">
        <v>733</v>
      </c>
      <c r="L75" s="9" t="str">
        <f t="shared" ref="L75:L107" si="34">IF(J75="Div by 0", "N/A", IF(K75="N/A","N/A", IF(J75&gt;VALUE(MID(K75,1,2)), "No", IF(J75&lt;-1*VALUE(MID(K75,1,2)), "No", "Yes"))))</f>
        <v>Yes</v>
      </c>
    </row>
    <row r="76" spans="1:12" x14ac:dyDescent="0.25">
      <c r="A76" s="4" t="s">
        <v>66</v>
      </c>
      <c r="B76" s="41" t="s">
        <v>217</v>
      </c>
      <c r="C76" s="1">
        <v>120748.68</v>
      </c>
      <c r="D76" s="11" t="str">
        <f>IF($B76="N/A","N/A",IF(C76&gt;10,"No",IF(C76&lt;-10,"No","Yes")))</f>
        <v>N/A</v>
      </c>
      <c r="E76" s="1">
        <v>124448.66</v>
      </c>
      <c r="F76" s="11" t="str">
        <f>IF($B76="N/A","N/A",IF(E76&gt;10,"No",IF(E76&lt;-10,"No","Yes")))</f>
        <v>N/A</v>
      </c>
      <c r="G76" s="1">
        <v>128912.22</v>
      </c>
      <c r="H76" s="11" t="str">
        <f>IF($B76="N/A","N/A",IF(G76&gt;10,"No",IF(G76&lt;-10,"No","Yes")))</f>
        <v>N/A</v>
      </c>
      <c r="I76" s="12">
        <v>3.0640000000000001</v>
      </c>
      <c r="J76" s="12">
        <v>3.5870000000000002</v>
      </c>
      <c r="K76" s="41" t="s">
        <v>734</v>
      </c>
      <c r="L76" s="9" t="str">
        <f t="shared" si="34"/>
        <v>Yes</v>
      </c>
    </row>
    <row r="77" spans="1:12" x14ac:dyDescent="0.25">
      <c r="A77" s="3" t="s">
        <v>67</v>
      </c>
      <c r="B77" s="33" t="s">
        <v>287</v>
      </c>
      <c r="C77" s="8">
        <v>94.616840805999999</v>
      </c>
      <c r="D77" s="11" t="str">
        <f>IF($B77="N/A","N/A",IF(C77&gt;=90,"Yes","No"))</f>
        <v>Yes</v>
      </c>
      <c r="E77" s="8">
        <v>94.812794549000003</v>
      </c>
      <c r="F77" s="11" t="str">
        <f>IF($B77="N/A","N/A",IF(E77&gt;=90,"Yes","No"))</f>
        <v>Yes</v>
      </c>
      <c r="G77" s="8">
        <v>95.137466196999995</v>
      </c>
      <c r="H77" s="11" t="str">
        <f>IF($B77="N/A","N/A",IF(G77&gt;=90,"Yes","No"))</f>
        <v>Yes</v>
      </c>
      <c r="I77" s="12">
        <v>0.20710000000000001</v>
      </c>
      <c r="J77" s="12">
        <v>0.34239999999999998</v>
      </c>
      <c r="K77" s="41" t="s">
        <v>733</v>
      </c>
      <c r="L77" s="9" t="str">
        <f t="shared" si="34"/>
        <v>Yes</v>
      </c>
    </row>
    <row r="78" spans="1:12" x14ac:dyDescent="0.25">
      <c r="A78" s="2" t="s">
        <v>954</v>
      </c>
      <c r="B78" s="33" t="s">
        <v>287</v>
      </c>
      <c r="C78" s="8">
        <v>94.768807534000004</v>
      </c>
      <c r="D78" s="11" t="str">
        <f>IF($B78="N/A","N/A",IF(C78&gt;=90,"Yes","No"))</f>
        <v>Yes</v>
      </c>
      <c r="E78" s="8">
        <v>94.952968437999999</v>
      </c>
      <c r="F78" s="11" t="str">
        <f>IF($B78="N/A","N/A",IF(E78&gt;=90,"Yes","No"))</f>
        <v>Yes</v>
      </c>
      <c r="G78" s="8">
        <v>95.327705232</v>
      </c>
      <c r="H78" s="11" t="str">
        <f>IF($B78="N/A","N/A",IF(G78&gt;=90,"Yes","No"))</f>
        <v>Yes</v>
      </c>
      <c r="I78" s="12">
        <v>0.1943</v>
      </c>
      <c r="J78" s="12">
        <v>0.3947</v>
      </c>
      <c r="K78" s="41" t="s">
        <v>733</v>
      </c>
      <c r="L78" s="9" t="str">
        <f t="shared" si="34"/>
        <v>Yes</v>
      </c>
    </row>
    <row r="79" spans="1:12" x14ac:dyDescent="0.25">
      <c r="A79" s="6" t="s">
        <v>955</v>
      </c>
      <c r="B79" s="41" t="s">
        <v>288</v>
      </c>
      <c r="C79" s="13">
        <v>48.232018638</v>
      </c>
      <c r="D79" s="11" t="str">
        <f>IF($B79="N/A","N/A",IF(C79&gt;55,"No",IF(C79&lt;30,"No","Yes")))</f>
        <v>Yes</v>
      </c>
      <c r="E79" s="13">
        <v>48.092831242999999</v>
      </c>
      <c r="F79" s="11" t="str">
        <f>IF($B79="N/A","N/A",IF(E79&gt;55,"No",IF(E79&lt;30,"No","Yes")))</f>
        <v>Yes</v>
      </c>
      <c r="G79" s="13">
        <v>48.085185459999998</v>
      </c>
      <c r="H79" s="11" t="str">
        <f>IF($B79="N/A","N/A",IF(G79&gt;55,"No",IF(G79&lt;30,"No","Yes")))</f>
        <v>Yes</v>
      </c>
      <c r="I79" s="12">
        <v>-0.28899999999999998</v>
      </c>
      <c r="J79" s="12">
        <v>-1.6E-2</v>
      </c>
      <c r="K79" s="41" t="s">
        <v>733</v>
      </c>
      <c r="L79" s="9" t="str">
        <f t="shared" si="34"/>
        <v>Yes</v>
      </c>
    </row>
    <row r="80" spans="1:12" ht="25" x14ac:dyDescent="0.25">
      <c r="A80" s="2" t="s">
        <v>956</v>
      </c>
      <c r="B80" s="41" t="s">
        <v>282</v>
      </c>
      <c r="C80" s="13">
        <v>10.874688840999999</v>
      </c>
      <c r="D80" s="11" t="str">
        <f>IF($B80="N/A","N/A",IF(C80&gt;=5,"No",IF(C80&lt;0,"No","Yes")))</f>
        <v>No</v>
      </c>
      <c r="E80" s="13">
        <v>10.092141413</v>
      </c>
      <c r="F80" s="11" t="str">
        <f>IF($B80="N/A","N/A",IF(E80&gt;=5,"No",IF(E80&lt;0,"No","Yes")))</f>
        <v>No</v>
      </c>
      <c r="G80" s="13">
        <v>10.079568965</v>
      </c>
      <c r="H80" s="11" t="str">
        <f>IF($B80="N/A","N/A",IF(G80&gt;=5,"No",IF(G80&lt;0,"No","Yes")))</f>
        <v>No</v>
      </c>
      <c r="I80" s="12">
        <v>-7.2</v>
      </c>
      <c r="J80" s="12">
        <v>-0.125</v>
      </c>
      <c r="K80" s="41" t="s">
        <v>217</v>
      </c>
      <c r="L80" s="9" t="str">
        <f t="shared" si="34"/>
        <v>N/A</v>
      </c>
    </row>
    <row r="81" spans="1:12" ht="25" x14ac:dyDescent="0.25">
      <c r="A81" s="2" t="s">
        <v>957</v>
      </c>
      <c r="B81" s="41" t="s">
        <v>217</v>
      </c>
      <c r="C81" s="13">
        <v>1.3585085535999999</v>
      </c>
      <c r="D81" s="41" t="s">
        <v>217</v>
      </c>
      <c r="E81" s="13">
        <v>1.1916178529000001</v>
      </c>
      <c r="F81" s="41" t="s">
        <v>217</v>
      </c>
      <c r="G81" s="13">
        <v>1.2225993362000001</v>
      </c>
      <c r="H81" s="41" t="s">
        <v>217</v>
      </c>
      <c r="I81" s="12">
        <v>-12.3</v>
      </c>
      <c r="J81" s="12">
        <v>2.6</v>
      </c>
      <c r="K81" s="41" t="s">
        <v>217</v>
      </c>
      <c r="L81" s="9" t="str">
        <f t="shared" si="34"/>
        <v>N/A</v>
      </c>
    </row>
    <row r="82" spans="1:12" ht="25" x14ac:dyDescent="0.25">
      <c r="A82" s="2" t="s">
        <v>958</v>
      </c>
      <c r="B82" s="41" t="s">
        <v>217</v>
      </c>
      <c r="C82" s="13">
        <v>46.481913034000002</v>
      </c>
      <c r="D82" s="41" t="s">
        <v>217</v>
      </c>
      <c r="E82" s="13">
        <v>46.425146441000003</v>
      </c>
      <c r="F82" s="41" t="s">
        <v>217</v>
      </c>
      <c r="G82" s="13">
        <v>46.623163132000002</v>
      </c>
      <c r="H82" s="41" t="s">
        <v>217</v>
      </c>
      <c r="I82" s="12">
        <v>-0.122</v>
      </c>
      <c r="J82" s="12">
        <v>0.42649999999999999</v>
      </c>
      <c r="K82" s="41" t="s">
        <v>217</v>
      </c>
      <c r="L82" s="9" t="str">
        <f t="shared" si="34"/>
        <v>N/A</v>
      </c>
    </row>
    <row r="83" spans="1:12" ht="25" x14ac:dyDescent="0.25">
      <c r="A83" s="2" t="s">
        <v>959</v>
      </c>
      <c r="B83" s="41" t="s">
        <v>217</v>
      </c>
      <c r="C83" s="13">
        <v>4.2728139398999998</v>
      </c>
      <c r="D83" s="41" t="s">
        <v>217</v>
      </c>
      <c r="E83" s="13">
        <v>4.3783370483999997</v>
      </c>
      <c r="F83" s="41" t="s">
        <v>217</v>
      </c>
      <c r="G83" s="13">
        <v>4.5047410102000001</v>
      </c>
      <c r="H83" s="41" t="s">
        <v>217</v>
      </c>
      <c r="I83" s="12">
        <v>2.4700000000000002</v>
      </c>
      <c r="J83" s="12">
        <v>2.887</v>
      </c>
      <c r="K83" s="41" t="s">
        <v>217</v>
      </c>
      <c r="L83" s="9" t="str">
        <f t="shared" si="34"/>
        <v>N/A</v>
      </c>
    </row>
    <row r="84" spans="1:12" ht="25" x14ac:dyDescent="0.25">
      <c r="A84" s="2" t="s">
        <v>960</v>
      </c>
      <c r="B84" s="41" t="s">
        <v>217</v>
      </c>
      <c r="C84" s="13">
        <v>8.8627456172999999</v>
      </c>
      <c r="D84" s="41" t="s">
        <v>217</v>
      </c>
      <c r="E84" s="13">
        <v>8.9653206157999996</v>
      </c>
      <c r="F84" s="41" t="s">
        <v>217</v>
      </c>
      <c r="G84" s="13">
        <v>8.8219667848000007</v>
      </c>
      <c r="H84" s="41" t="s">
        <v>217</v>
      </c>
      <c r="I84" s="12">
        <v>1.157</v>
      </c>
      <c r="J84" s="12">
        <v>-1.6</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2.6097664318999998</v>
      </c>
      <c r="D86" s="41" t="s">
        <v>217</v>
      </c>
      <c r="E86" s="13">
        <v>2.9748328235999999</v>
      </c>
      <c r="F86" s="41" t="s">
        <v>217</v>
      </c>
      <c r="G86" s="13">
        <v>2.9958684142999998</v>
      </c>
      <c r="H86" s="41" t="s">
        <v>217</v>
      </c>
      <c r="I86" s="12">
        <v>13.99</v>
      </c>
      <c r="J86" s="12">
        <v>0.70709999999999995</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25.539563582</v>
      </c>
      <c r="D88" s="41" t="s">
        <v>217</v>
      </c>
      <c r="E88" s="13">
        <v>25.972603804999999</v>
      </c>
      <c r="F88" s="41" t="s">
        <v>217</v>
      </c>
      <c r="G88" s="13">
        <v>25.752092357999999</v>
      </c>
      <c r="H88" s="41" t="s">
        <v>217</v>
      </c>
      <c r="I88" s="12">
        <v>1.696</v>
      </c>
      <c r="J88" s="12">
        <v>-0.84899999999999998</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91.758911075</v>
      </c>
      <c r="D91" s="41" t="s">
        <v>217</v>
      </c>
      <c r="E91" s="13">
        <v>91.455212274999994</v>
      </c>
      <c r="F91" s="41" t="s">
        <v>217</v>
      </c>
      <c r="G91" s="13">
        <v>91.276791239000005</v>
      </c>
      <c r="H91" s="41" t="s">
        <v>217</v>
      </c>
      <c r="I91" s="12">
        <v>-0.33100000000000002</v>
      </c>
      <c r="J91" s="12">
        <v>-0.19500000000000001</v>
      </c>
      <c r="K91" s="41" t="s">
        <v>217</v>
      </c>
      <c r="L91" s="9" t="str">
        <f t="shared" si="34"/>
        <v>N/A</v>
      </c>
    </row>
    <row r="92" spans="1:12" x14ac:dyDescent="0.25">
      <c r="A92" s="2" t="s">
        <v>968</v>
      </c>
      <c r="B92" s="41" t="s">
        <v>217</v>
      </c>
      <c r="C92" s="13">
        <v>8.2410889253999997</v>
      </c>
      <c r="D92" s="41" t="s">
        <v>217</v>
      </c>
      <c r="E92" s="13">
        <v>8.5447877248000008</v>
      </c>
      <c r="F92" s="41" t="s">
        <v>217</v>
      </c>
      <c r="G92" s="13">
        <v>8.7232087607000004</v>
      </c>
      <c r="H92" s="41" t="s">
        <v>217</v>
      </c>
      <c r="I92" s="12">
        <v>3.6850000000000001</v>
      </c>
      <c r="J92" s="12">
        <v>2.0880000000000001</v>
      </c>
      <c r="K92" s="41" t="s">
        <v>217</v>
      </c>
      <c r="L92" s="9" t="str">
        <f t="shared" si="34"/>
        <v>N/A</v>
      </c>
    </row>
    <row r="93" spans="1:12" x14ac:dyDescent="0.25">
      <c r="A93" s="6" t="s">
        <v>68</v>
      </c>
      <c r="B93" s="41" t="s">
        <v>217</v>
      </c>
      <c r="C93" s="1">
        <v>419</v>
      </c>
      <c r="D93" s="11" t="str">
        <f>IF($B93="N/A","N/A",IF(C93&gt;10,"No",IF(C93&lt;-10,"No","Yes")))</f>
        <v>N/A</v>
      </c>
      <c r="E93" s="1">
        <v>354</v>
      </c>
      <c r="F93" s="11" t="str">
        <f>IF($B93="N/A","N/A",IF(E93&gt;10,"No",IF(E93&lt;-10,"No","Yes")))</f>
        <v>N/A</v>
      </c>
      <c r="G93" s="1">
        <v>391</v>
      </c>
      <c r="H93" s="11" t="str">
        <f>IF($B93="N/A","N/A",IF(G93&gt;10,"No",IF(G93&lt;-10,"No","Yes")))</f>
        <v>N/A</v>
      </c>
      <c r="I93" s="12">
        <v>-15.5</v>
      </c>
      <c r="J93" s="12">
        <v>10.45</v>
      </c>
      <c r="K93" s="41" t="s">
        <v>733</v>
      </c>
      <c r="L93" s="9" t="str">
        <f t="shared" si="34"/>
        <v>No</v>
      </c>
    </row>
    <row r="94" spans="1:12" x14ac:dyDescent="0.25">
      <c r="A94" s="2" t="s">
        <v>109</v>
      </c>
      <c r="B94" s="41" t="s">
        <v>217</v>
      </c>
      <c r="C94" s="13">
        <v>0.47732696899999999</v>
      </c>
      <c r="D94" s="11" t="str">
        <f>IF($B94="N/A","N/A",IF(C94&gt;10,"No",IF(C94&lt;-10,"No","Yes")))</f>
        <v>N/A</v>
      </c>
      <c r="E94" s="13">
        <v>1.4124293784999999</v>
      </c>
      <c r="F94" s="11" t="str">
        <f>IF($B94="N/A","N/A",IF(E94&gt;10,"No",IF(E94&lt;-10,"No","Yes")))</f>
        <v>N/A</v>
      </c>
      <c r="G94" s="13">
        <v>1.5345268541999999</v>
      </c>
      <c r="H94" s="11" t="str">
        <f>IF($B94="N/A","N/A",IF(G94&gt;10,"No",IF(G94&lt;-10,"No","Yes")))</f>
        <v>N/A</v>
      </c>
      <c r="I94" s="12">
        <v>195.9</v>
      </c>
      <c r="J94" s="12">
        <v>8.6449999999999996</v>
      </c>
      <c r="K94" s="41" t="s">
        <v>733</v>
      </c>
      <c r="L94" s="9" t="str">
        <f t="shared" si="34"/>
        <v>Yes</v>
      </c>
    </row>
    <row r="95" spans="1:12" x14ac:dyDescent="0.25">
      <c r="A95" s="2" t="s">
        <v>110</v>
      </c>
      <c r="B95" s="41" t="s">
        <v>217</v>
      </c>
      <c r="C95" s="13">
        <v>6.9212410500999999</v>
      </c>
      <c r="D95" s="11" t="str">
        <f>IF($B95="N/A","N/A",IF(C95&gt;10,"No",IF(C95&lt;-10,"No","Yes")))</f>
        <v>N/A</v>
      </c>
      <c r="E95" s="13">
        <v>7.6271186441000003</v>
      </c>
      <c r="F95" s="11" t="str">
        <f>IF($B95="N/A","N/A",IF(E95&gt;10,"No",IF(E95&lt;-10,"No","Yes")))</f>
        <v>N/A</v>
      </c>
      <c r="G95" s="13">
        <v>10.485933504</v>
      </c>
      <c r="H95" s="11" t="str">
        <f>IF($B95="N/A","N/A",IF(G95&gt;10,"No",IF(G95&lt;-10,"No","Yes")))</f>
        <v>N/A</v>
      </c>
      <c r="I95" s="12">
        <v>10.199999999999999</v>
      </c>
      <c r="J95" s="12">
        <v>37.479999999999997</v>
      </c>
      <c r="K95" s="41" t="s">
        <v>733</v>
      </c>
      <c r="L95" s="9" t="str">
        <f t="shared" si="34"/>
        <v>No</v>
      </c>
    </row>
    <row r="96" spans="1:12" x14ac:dyDescent="0.25">
      <c r="A96" s="4" t="s">
        <v>7</v>
      </c>
      <c r="B96" s="41" t="s">
        <v>217</v>
      </c>
      <c r="C96" s="13">
        <v>0.36809491020000001</v>
      </c>
      <c r="D96" s="11" t="str">
        <f>IF($B96="N/A","N/A",IF(C96&gt;10,"No",IF(C96&lt;-10,"No","Yes")))</f>
        <v>N/A</v>
      </c>
      <c r="E96" s="13">
        <v>0.38554248089999998</v>
      </c>
      <c r="F96" s="11" t="str">
        <f>IF($B96="N/A","N/A",IF(E96&gt;10,"No",IF(E96&lt;-10,"No","Yes")))</f>
        <v>N/A</v>
      </c>
      <c r="G96" s="13">
        <v>0.42378443249999997</v>
      </c>
      <c r="H96" s="11" t="str">
        <f>IF($B96="N/A","N/A",IF(G96&gt;10,"No",IF(G96&lt;-10,"No","Yes")))</f>
        <v>N/A</v>
      </c>
      <c r="I96" s="12">
        <v>4.74</v>
      </c>
      <c r="J96" s="12">
        <v>9.9190000000000005</v>
      </c>
      <c r="K96" s="41" t="s">
        <v>734</v>
      </c>
      <c r="L96" s="9" t="str">
        <f t="shared" si="34"/>
        <v>Yes</v>
      </c>
    </row>
    <row r="97" spans="1:12" x14ac:dyDescent="0.25">
      <c r="A97" s="4" t="s">
        <v>184</v>
      </c>
      <c r="B97" s="41" t="s">
        <v>217</v>
      </c>
      <c r="C97" s="13">
        <v>61.467215719999999</v>
      </c>
      <c r="D97" s="11" t="str">
        <f t="shared" ref="D97:D98" si="35">IF($B97="N/A","N/A",IF(C97&gt;10,"No",IF(C97&lt;-10,"No","Yes")))</f>
        <v>N/A</v>
      </c>
      <c r="E97" s="13">
        <v>60.964309782000001</v>
      </c>
      <c r="F97" s="11" t="str">
        <f t="shared" ref="F97:F98" si="36">IF($B97="N/A","N/A",IF(E97&gt;10,"No",IF(E97&lt;-10,"No","Yes")))</f>
        <v>N/A</v>
      </c>
      <c r="G97" s="13">
        <v>60.564295848999997</v>
      </c>
      <c r="H97" s="11" t="str">
        <f t="shared" ref="H97:H98" si="37">IF($B97="N/A","N/A",IF(G97&gt;10,"No",IF(G97&lt;-10,"No","Yes")))</f>
        <v>N/A</v>
      </c>
      <c r="I97" s="12">
        <v>-0.81799999999999995</v>
      </c>
      <c r="J97" s="12">
        <v>-0.65600000000000003</v>
      </c>
      <c r="K97" s="41" t="s">
        <v>733</v>
      </c>
      <c r="L97" s="9" t="str">
        <f>IF(J97="Div by 0", "N/A", IF(OR(J97="N/A",K97="N/A"),"N/A", IF(J97&gt;VALUE(MID(K97,1,2)), "No", IF(J97&lt;-1*VALUE(MID(K97,1,2)), "No", "Yes"))))</f>
        <v>Yes</v>
      </c>
    </row>
    <row r="98" spans="1:12" x14ac:dyDescent="0.25">
      <c r="A98" s="4" t="s">
        <v>185</v>
      </c>
      <c r="B98" s="41" t="s">
        <v>217</v>
      </c>
      <c r="C98" s="13">
        <v>38.532784280000001</v>
      </c>
      <c r="D98" s="11" t="str">
        <f t="shared" si="35"/>
        <v>N/A</v>
      </c>
      <c r="E98" s="13">
        <v>39.035690217999999</v>
      </c>
      <c r="F98" s="11" t="str">
        <f t="shared" si="36"/>
        <v>N/A</v>
      </c>
      <c r="G98" s="13">
        <v>39.435704151000003</v>
      </c>
      <c r="H98" s="11" t="str">
        <f t="shared" si="37"/>
        <v>N/A</v>
      </c>
      <c r="I98" s="12">
        <v>1.3049999999999999</v>
      </c>
      <c r="J98" s="12">
        <v>1.0249999999999999</v>
      </c>
      <c r="K98" s="41" t="s">
        <v>733</v>
      </c>
      <c r="L98" s="9" t="str">
        <f>IF(J98="Div by 0", "N/A", IF(OR(J98="N/A",K98="N/A"),"N/A", IF(J98&gt;VALUE(MID(K98,1,2)), "No", IF(J98&lt;-1*VALUE(MID(K98,1,2)), "No", "Yes"))))</f>
        <v>Yes</v>
      </c>
    </row>
    <row r="99" spans="1:12" x14ac:dyDescent="0.25">
      <c r="A99" s="2" t="s">
        <v>8</v>
      </c>
      <c r="B99" s="41" t="s">
        <v>289</v>
      </c>
      <c r="C99" s="13">
        <v>9.7247232667999999</v>
      </c>
      <c r="D99" s="11" t="str">
        <f>IF($B99="N/A","N/A",IF(C99&gt;10,"No",IF(C99&lt;5,"No","Yes")))</f>
        <v>Yes</v>
      </c>
      <c r="E99" s="13">
        <v>9.3456793322999996</v>
      </c>
      <c r="F99" s="11" t="str">
        <f>IF($B99="N/A","N/A",IF(E99&gt;10,"No",IF(E99&lt;5,"No","Yes")))</f>
        <v>Yes</v>
      </c>
      <c r="G99" s="13">
        <v>9.2626275884999991</v>
      </c>
      <c r="H99" s="11" t="str">
        <f t="shared" ref="H99:H102" si="38">IF($B99="N/A","N/A",IF(G99&gt;10,"No",IF(G99&lt;5,"No","Yes")))</f>
        <v>Yes</v>
      </c>
      <c r="I99" s="12">
        <v>-3.9</v>
      </c>
      <c r="J99" s="12">
        <v>-0.88900000000000001</v>
      </c>
      <c r="K99" s="41" t="s">
        <v>734</v>
      </c>
      <c r="L99" s="9" t="str">
        <f t="shared" si="34"/>
        <v>Yes</v>
      </c>
    </row>
    <row r="100" spans="1:12" x14ac:dyDescent="0.25">
      <c r="A100" s="2" t="s">
        <v>153</v>
      </c>
      <c r="B100" s="41" t="s">
        <v>289</v>
      </c>
      <c r="C100" s="13">
        <v>6.7614268311999997</v>
      </c>
      <c r="D100" s="11" t="str">
        <f>IF($B100="N/A","N/A",IF(C100&gt;10,"No",IF(C100&lt;5,"No","Yes")))</f>
        <v>Yes</v>
      </c>
      <c r="E100" s="13">
        <v>6.4557306515999997</v>
      </c>
      <c r="F100" s="11" t="str">
        <f t="shared" ref="F100:F102" si="39">IF($B100="N/A","N/A",IF(E100&gt;10,"No",IF(E100&lt;5,"No","Yes")))</f>
        <v>Yes</v>
      </c>
      <c r="G100" s="13">
        <v>6.3348897097999997</v>
      </c>
      <c r="H100" s="11" t="str">
        <f t="shared" si="38"/>
        <v>Yes</v>
      </c>
      <c r="I100" s="12">
        <v>-4.5199999999999996</v>
      </c>
      <c r="J100" s="12">
        <v>-1.87</v>
      </c>
      <c r="K100" s="41" t="s">
        <v>734</v>
      </c>
      <c r="L100" s="9" t="str">
        <f t="shared" si="34"/>
        <v>Yes</v>
      </c>
    </row>
    <row r="101" spans="1:12" x14ac:dyDescent="0.25">
      <c r="A101" s="2" t="s">
        <v>154</v>
      </c>
      <c r="B101" s="41" t="s">
        <v>289</v>
      </c>
      <c r="C101" s="13">
        <v>9.3460356972999996</v>
      </c>
      <c r="D101" s="11" t="str">
        <f>IF($B101="N/A","N/A",IF(C101&gt;10,"No",IF(C101&lt;5,"No","Yes")))</f>
        <v>Yes</v>
      </c>
      <c r="E101" s="13">
        <v>9.0126224663999999</v>
      </c>
      <c r="F101" s="11" t="str">
        <f t="shared" si="39"/>
        <v>Yes</v>
      </c>
      <c r="G101" s="13">
        <v>8.9557276529000003</v>
      </c>
      <c r="H101" s="11" t="str">
        <f t="shared" si="38"/>
        <v>Yes</v>
      </c>
      <c r="I101" s="12">
        <v>-3.57</v>
      </c>
      <c r="J101" s="12">
        <v>-0.63100000000000001</v>
      </c>
      <c r="K101" s="41" t="s">
        <v>734</v>
      </c>
      <c r="L101" s="9" t="str">
        <f t="shared" si="34"/>
        <v>Yes</v>
      </c>
    </row>
    <row r="102" spans="1:12" x14ac:dyDescent="0.25">
      <c r="A102" s="2" t="s">
        <v>155</v>
      </c>
      <c r="B102" s="41" t="s">
        <v>289</v>
      </c>
      <c r="C102" s="13">
        <v>9.7353159261000002</v>
      </c>
      <c r="D102" s="11" t="str">
        <f>IF($B102="N/A","N/A",IF(C102&gt;10,"No",IF(C102&lt;5,"No","Yes")))</f>
        <v>Yes</v>
      </c>
      <c r="E102" s="13">
        <v>9.3502151262000002</v>
      </c>
      <c r="F102" s="11" t="str">
        <f t="shared" si="39"/>
        <v>Yes</v>
      </c>
      <c r="G102" s="13">
        <v>9.2676279947999998</v>
      </c>
      <c r="H102" s="11" t="str">
        <f t="shared" si="38"/>
        <v>Yes</v>
      </c>
      <c r="I102" s="12">
        <v>-3.96</v>
      </c>
      <c r="J102" s="12">
        <v>-0.88300000000000001</v>
      </c>
      <c r="K102" s="41" t="s">
        <v>734</v>
      </c>
      <c r="L102" s="9" t="str">
        <f t="shared" si="34"/>
        <v>Yes</v>
      </c>
    </row>
    <row r="103" spans="1:12" x14ac:dyDescent="0.25">
      <c r="A103" s="2" t="s">
        <v>969</v>
      </c>
      <c r="B103" s="41" t="s">
        <v>217</v>
      </c>
      <c r="C103" s="1">
        <v>5033</v>
      </c>
      <c r="D103" s="11" t="str">
        <f t="shared" ref="D103:D114" si="40">IF($B103="N/A","N/A",IF(C103&gt;10,"No",IF(C103&lt;-10,"No","Yes")))</f>
        <v>N/A</v>
      </c>
      <c r="E103" s="1">
        <v>4922</v>
      </c>
      <c r="F103" s="11" t="str">
        <f t="shared" ref="F103:F114" si="41">IF($B103="N/A","N/A",IF(E103&gt;10,"No",IF(E103&lt;-10,"No","Yes")))</f>
        <v>N/A</v>
      </c>
      <c r="G103" s="1">
        <v>5155</v>
      </c>
      <c r="H103" s="11" t="str">
        <f t="shared" ref="H103:H114" si="42">IF($B103="N/A","N/A",IF(G103&gt;10,"No",IF(G103&lt;-10,"No","Yes")))</f>
        <v>N/A</v>
      </c>
      <c r="I103" s="12">
        <v>-2.21</v>
      </c>
      <c r="J103" s="12">
        <v>4.734</v>
      </c>
      <c r="K103" s="41" t="s">
        <v>733</v>
      </c>
      <c r="L103" s="9" t="str">
        <f t="shared" si="34"/>
        <v>Yes</v>
      </c>
    </row>
    <row r="104" spans="1:12" x14ac:dyDescent="0.25">
      <c r="A104" s="2" t="s">
        <v>970</v>
      </c>
      <c r="B104" s="41" t="s">
        <v>217</v>
      </c>
      <c r="C104" s="1">
        <v>939</v>
      </c>
      <c r="D104" s="11" t="str">
        <f t="shared" si="40"/>
        <v>N/A</v>
      </c>
      <c r="E104" s="1">
        <v>831</v>
      </c>
      <c r="F104" s="11" t="str">
        <f t="shared" si="41"/>
        <v>N/A</v>
      </c>
      <c r="G104" s="1">
        <v>796</v>
      </c>
      <c r="H104" s="11" t="str">
        <f t="shared" si="42"/>
        <v>N/A</v>
      </c>
      <c r="I104" s="12">
        <v>-11.5</v>
      </c>
      <c r="J104" s="12">
        <v>-4.21</v>
      </c>
      <c r="K104" s="41" t="s">
        <v>733</v>
      </c>
      <c r="L104" s="9" t="str">
        <f t="shared" si="34"/>
        <v>Yes</v>
      </c>
    </row>
    <row r="105" spans="1:12" x14ac:dyDescent="0.25">
      <c r="A105" s="2" t="s">
        <v>1</v>
      </c>
      <c r="B105" s="41" t="s">
        <v>217</v>
      </c>
      <c r="C105" s="13">
        <v>88.956490651999999</v>
      </c>
      <c r="D105" s="11" t="str">
        <f t="shared" si="40"/>
        <v>N/A</v>
      </c>
      <c r="E105" s="13">
        <v>89.729018713000002</v>
      </c>
      <c r="F105" s="11" t="str">
        <f t="shared" si="41"/>
        <v>N/A</v>
      </c>
      <c r="G105" s="13">
        <v>89.704788514000001</v>
      </c>
      <c r="H105" s="11" t="str">
        <f t="shared" si="42"/>
        <v>N/A</v>
      </c>
      <c r="I105" s="12">
        <v>0.86839999999999995</v>
      </c>
      <c r="J105" s="12">
        <v>-2.7E-2</v>
      </c>
      <c r="K105" s="41" t="s">
        <v>734</v>
      </c>
      <c r="L105" s="9" t="str">
        <f t="shared" si="34"/>
        <v>Yes</v>
      </c>
    </row>
    <row r="106" spans="1:12" x14ac:dyDescent="0.25">
      <c r="A106" s="2" t="s">
        <v>69</v>
      </c>
      <c r="B106" s="41" t="s">
        <v>217</v>
      </c>
      <c r="C106" s="13">
        <v>98.364181681999995</v>
      </c>
      <c r="D106" s="11" t="str">
        <f t="shared" si="40"/>
        <v>N/A</v>
      </c>
      <c r="E106" s="13">
        <v>98.576658940000002</v>
      </c>
      <c r="F106" s="11" t="str">
        <f t="shared" si="41"/>
        <v>N/A</v>
      </c>
      <c r="G106" s="13">
        <v>98.641963265000001</v>
      </c>
      <c r="H106" s="11" t="str">
        <f t="shared" si="42"/>
        <v>N/A</v>
      </c>
      <c r="I106" s="12">
        <v>0.216</v>
      </c>
      <c r="J106" s="12">
        <v>6.6199999999999995E-2</v>
      </c>
      <c r="K106" s="41" t="s">
        <v>734</v>
      </c>
      <c r="L106" s="9" t="str">
        <f t="shared" si="34"/>
        <v>Yes</v>
      </c>
    </row>
    <row r="107" spans="1:12" x14ac:dyDescent="0.25">
      <c r="A107" s="4" t="s">
        <v>70</v>
      </c>
      <c r="B107" s="41" t="s">
        <v>217</v>
      </c>
      <c r="C107" s="1">
        <v>141791</v>
      </c>
      <c r="D107" s="11" t="str">
        <f t="shared" si="40"/>
        <v>N/A</v>
      </c>
      <c r="E107" s="1">
        <v>144891</v>
      </c>
      <c r="F107" s="11" t="str">
        <f t="shared" si="41"/>
        <v>N/A</v>
      </c>
      <c r="G107" s="1">
        <v>150409</v>
      </c>
      <c r="H107" s="11" t="str">
        <f t="shared" si="42"/>
        <v>N/A</v>
      </c>
      <c r="I107" s="12">
        <v>2.1859999999999999</v>
      </c>
      <c r="J107" s="12">
        <v>3.8079999999999998</v>
      </c>
      <c r="K107" s="41" t="s">
        <v>733</v>
      </c>
      <c r="L107" s="9" t="str">
        <f t="shared" si="34"/>
        <v>Yes</v>
      </c>
    </row>
    <row r="108" spans="1:12" x14ac:dyDescent="0.25">
      <c r="A108" s="2" t="s">
        <v>688</v>
      </c>
      <c r="B108" s="41" t="s">
        <v>217</v>
      </c>
      <c r="C108" s="13">
        <v>1.9606321980999999</v>
      </c>
      <c r="D108" s="11" t="str">
        <f t="shared" si="40"/>
        <v>N/A</v>
      </c>
      <c r="E108" s="13">
        <v>1.8538073448000001</v>
      </c>
      <c r="F108" s="11" t="str">
        <f t="shared" si="41"/>
        <v>N/A</v>
      </c>
      <c r="G108" s="13">
        <v>1.7179823016</v>
      </c>
      <c r="H108" s="11" t="str">
        <f t="shared" si="42"/>
        <v>N/A</v>
      </c>
      <c r="I108" s="12">
        <v>-5.45</v>
      </c>
      <c r="J108" s="12">
        <v>-7.33</v>
      </c>
      <c r="K108" s="41" t="s">
        <v>734</v>
      </c>
      <c r="L108" s="9" t="str">
        <f t="shared" ref="L108:L114" si="43">IF(J108="Div by 0", "N/A", IF(K108="N/A","N/A", IF(J108&gt;VALUE(MID(K108,1,2)), "No", IF(J108&lt;-1*VALUE(MID(K108,1,2)), "No", "Yes"))))</f>
        <v>Yes</v>
      </c>
    </row>
    <row r="109" spans="1:12" x14ac:dyDescent="0.25">
      <c r="A109" s="2" t="s">
        <v>687</v>
      </c>
      <c r="B109" s="41" t="s">
        <v>217</v>
      </c>
      <c r="C109" s="13">
        <v>0.35263169030000002</v>
      </c>
      <c r="D109" s="11" t="str">
        <f t="shared" si="40"/>
        <v>N/A</v>
      </c>
      <c r="E109" s="13">
        <v>0.39546969789999997</v>
      </c>
      <c r="F109" s="11" t="str">
        <f t="shared" si="41"/>
        <v>N/A</v>
      </c>
      <c r="G109" s="13">
        <v>0.36832902290000002</v>
      </c>
      <c r="H109" s="11" t="str">
        <f t="shared" si="42"/>
        <v>N/A</v>
      </c>
      <c r="I109" s="12">
        <v>12.15</v>
      </c>
      <c r="J109" s="12">
        <v>-6.86</v>
      </c>
      <c r="K109" s="41" t="s">
        <v>734</v>
      </c>
      <c r="L109" s="9" t="str">
        <f t="shared" si="43"/>
        <v>Yes</v>
      </c>
    </row>
    <row r="110" spans="1:12" x14ac:dyDescent="0.25">
      <c r="A110" s="2" t="s">
        <v>686</v>
      </c>
      <c r="B110" s="41" t="s">
        <v>217</v>
      </c>
      <c r="C110" s="13">
        <v>97.686736112000006</v>
      </c>
      <c r="D110" s="11" t="str">
        <f t="shared" si="40"/>
        <v>N/A</v>
      </c>
      <c r="E110" s="13">
        <v>97.750722956999994</v>
      </c>
      <c r="F110" s="11" t="str">
        <f t="shared" si="41"/>
        <v>N/A</v>
      </c>
      <c r="G110" s="13">
        <v>97.913688676000007</v>
      </c>
      <c r="H110" s="11" t="str">
        <f t="shared" si="42"/>
        <v>N/A</v>
      </c>
      <c r="I110" s="12">
        <v>6.5500000000000003E-2</v>
      </c>
      <c r="J110" s="12">
        <v>0.16669999999999999</v>
      </c>
      <c r="K110" s="41" t="s">
        <v>734</v>
      </c>
      <c r="L110" s="9" t="str">
        <f t="shared" si="43"/>
        <v>Yes</v>
      </c>
    </row>
    <row r="111" spans="1:12" ht="25" x14ac:dyDescent="0.25">
      <c r="A111" s="4" t="s">
        <v>971</v>
      </c>
      <c r="B111" s="41" t="s">
        <v>217</v>
      </c>
      <c r="C111" s="13">
        <v>50.877866638</v>
      </c>
      <c r="D111" s="11" t="str">
        <f t="shared" si="40"/>
        <v>N/A</v>
      </c>
      <c r="E111" s="13">
        <v>49.649447928999997</v>
      </c>
      <c r="F111" s="11" t="str">
        <f t="shared" si="41"/>
        <v>N/A</v>
      </c>
      <c r="G111" s="13">
        <v>48.816466337999998</v>
      </c>
      <c r="H111" s="11" t="str">
        <f t="shared" si="42"/>
        <v>N/A</v>
      </c>
      <c r="I111" s="12">
        <v>-2.41</v>
      </c>
      <c r="J111" s="12">
        <v>-1.68</v>
      </c>
      <c r="K111" s="41" t="s">
        <v>734</v>
      </c>
      <c r="L111" s="9" t="str">
        <f t="shared" si="43"/>
        <v>Yes</v>
      </c>
    </row>
    <row r="112" spans="1:12" ht="25" x14ac:dyDescent="0.25">
      <c r="A112" s="4" t="s">
        <v>972</v>
      </c>
      <c r="B112" s="41" t="s">
        <v>217</v>
      </c>
      <c r="C112" s="13">
        <v>48.184683014999997</v>
      </c>
      <c r="D112" s="11" t="str">
        <f t="shared" si="40"/>
        <v>N/A</v>
      </c>
      <c r="E112" s="13">
        <v>49.384427971999997</v>
      </c>
      <c r="F112" s="11" t="str">
        <f t="shared" si="41"/>
        <v>N/A</v>
      </c>
      <c r="G112" s="13">
        <v>50.191578065999998</v>
      </c>
      <c r="H112" s="11" t="str">
        <f t="shared" si="42"/>
        <v>N/A</v>
      </c>
      <c r="I112" s="12">
        <v>2.4900000000000002</v>
      </c>
      <c r="J112" s="12">
        <v>1.6339999999999999</v>
      </c>
      <c r="K112" s="41" t="s">
        <v>734</v>
      </c>
      <c r="L112" s="9" t="str">
        <f t="shared" si="43"/>
        <v>Yes</v>
      </c>
    </row>
    <row r="113" spans="1:12" ht="25" x14ac:dyDescent="0.25">
      <c r="A113" s="4" t="s">
        <v>973</v>
      </c>
      <c r="B113" s="41" t="s">
        <v>217</v>
      </c>
      <c r="C113" s="13">
        <v>0.3581642921</v>
      </c>
      <c r="D113" s="11" t="str">
        <f t="shared" si="40"/>
        <v>N/A</v>
      </c>
      <c r="E113" s="13">
        <v>0.36610336430000001</v>
      </c>
      <c r="F113" s="11" t="str">
        <f t="shared" si="41"/>
        <v>N/A</v>
      </c>
      <c r="G113" s="13">
        <v>0.37253026810000001</v>
      </c>
      <c r="H113" s="11" t="str">
        <f t="shared" si="42"/>
        <v>N/A</v>
      </c>
      <c r="I113" s="12">
        <v>2.2170000000000001</v>
      </c>
      <c r="J113" s="12">
        <v>1.7549999999999999</v>
      </c>
      <c r="K113" s="41" t="s">
        <v>734</v>
      </c>
      <c r="L113" s="9" t="str">
        <f t="shared" si="43"/>
        <v>Yes</v>
      </c>
    </row>
    <row r="114" spans="1:12" ht="25" x14ac:dyDescent="0.25">
      <c r="A114" s="4" t="s">
        <v>974</v>
      </c>
      <c r="B114" s="41" t="s">
        <v>217</v>
      </c>
      <c r="C114" s="13">
        <v>0.57928605479999995</v>
      </c>
      <c r="D114" s="11" t="str">
        <f t="shared" si="40"/>
        <v>N/A</v>
      </c>
      <c r="E114" s="13">
        <v>0.60002073509999998</v>
      </c>
      <c r="F114" s="11" t="str">
        <f t="shared" si="41"/>
        <v>N/A</v>
      </c>
      <c r="G114" s="13">
        <v>0.61942532829999997</v>
      </c>
      <c r="H114" s="11" t="str">
        <f t="shared" si="42"/>
        <v>N/A</v>
      </c>
      <c r="I114" s="12">
        <v>3.5790000000000002</v>
      </c>
      <c r="J114" s="12">
        <v>3.234</v>
      </c>
      <c r="K114" s="41" t="s">
        <v>734</v>
      </c>
      <c r="L114" s="9" t="str">
        <f t="shared" si="43"/>
        <v>Yes</v>
      </c>
    </row>
    <row r="115" spans="1:12" x14ac:dyDescent="0.25">
      <c r="A115" s="2" t="s">
        <v>975</v>
      </c>
      <c r="B115" s="41" t="s">
        <v>290</v>
      </c>
      <c r="C115" s="13">
        <v>99.995767643999997</v>
      </c>
      <c r="D115" s="11" t="str">
        <f>IF($B115="N/A","N/A",IF(C115&gt;=99,"Yes","No"))</f>
        <v>Yes</v>
      </c>
      <c r="E115" s="13">
        <v>99.996825766000001</v>
      </c>
      <c r="F115" s="11" t="str">
        <f>IF($B115="N/A","N/A",IF(E115&gt;=99,"Yes","No"))</f>
        <v>Yes</v>
      </c>
      <c r="G115" s="13">
        <v>99.991682608000005</v>
      </c>
      <c r="H115" s="11" t="str">
        <f>IF($B115="N/A","N/A",IF(G115&gt;=99,"Yes","No"))</f>
        <v>Yes</v>
      </c>
      <c r="I115" s="12">
        <v>1.1000000000000001E-3</v>
      </c>
      <c r="J115" s="12">
        <v>-5.0000000000000001E-3</v>
      </c>
      <c r="K115" s="41" t="s">
        <v>733</v>
      </c>
      <c r="L115" s="9" t="str">
        <f t="shared" ref="L115:L149" si="44">IF(J115="Div by 0", "N/A", IF(K115="N/A","N/A", IF(J115&gt;VALUE(MID(K115,1,2)), "No", IF(J115&lt;-1*VALUE(MID(K115,1,2)), "No", "Yes"))))</f>
        <v>Yes</v>
      </c>
    </row>
    <row r="116" spans="1:12" x14ac:dyDescent="0.25">
      <c r="A116" s="2" t="s">
        <v>976</v>
      </c>
      <c r="B116" s="41" t="s">
        <v>217</v>
      </c>
      <c r="C116" s="13">
        <v>0.85177045979999999</v>
      </c>
      <c r="D116" s="11" t="str">
        <f>IF($B116="N/A","N/A",IF(C116&gt;10,"No",IF(C116&lt;-10,"No","Yes")))</f>
        <v>N/A</v>
      </c>
      <c r="E116" s="13">
        <v>0.85861836219999998</v>
      </c>
      <c r="F116" s="11" t="str">
        <f>IF($B116="N/A","N/A",IF(E116&gt;10,"No",IF(E116&lt;-10,"No","Yes")))</f>
        <v>N/A</v>
      </c>
      <c r="G116" s="13">
        <v>1.0042369732</v>
      </c>
      <c r="H116" s="11" t="str">
        <f>IF($B116="N/A","N/A",IF(G116&gt;10,"No",IF(G116&lt;-10,"No","Yes")))</f>
        <v>N/A</v>
      </c>
      <c r="I116" s="12">
        <v>0.80400000000000005</v>
      </c>
      <c r="J116" s="12">
        <v>16.96</v>
      </c>
      <c r="K116" s="41" t="s">
        <v>733</v>
      </c>
      <c r="L116" s="9" t="str">
        <f t="shared" si="44"/>
        <v>No</v>
      </c>
    </row>
    <row r="117" spans="1:12" x14ac:dyDescent="0.25">
      <c r="A117" s="3" t="s">
        <v>977</v>
      </c>
      <c r="B117" s="41" t="s">
        <v>284</v>
      </c>
      <c r="C117" s="8">
        <v>98.760894438999998</v>
      </c>
      <c r="D117" s="11" t="str">
        <f>IF($B117="N/A","N/A",IF(C117&gt;=98,"Yes","No"))</f>
        <v>Yes</v>
      </c>
      <c r="E117" s="8">
        <v>98.631218680000003</v>
      </c>
      <c r="F117" s="11" t="str">
        <f>IF($B117="N/A","N/A",IF(E117&gt;=98,"Yes","No"))</f>
        <v>Yes</v>
      </c>
      <c r="G117" s="8">
        <v>98.555694768999999</v>
      </c>
      <c r="H117" s="11" t="str">
        <f>IF($B117="N/A","N/A",IF(G117&gt;=98,"Yes","No"))</f>
        <v>Yes</v>
      </c>
      <c r="I117" s="12">
        <v>-0.13100000000000001</v>
      </c>
      <c r="J117" s="12">
        <v>-7.6999999999999999E-2</v>
      </c>
      <c r="K117" s="41" t="s">
        <v>733</v>
      </c>
      <c r="L117" s="9" t="str">
        <f t="shared" si="44"/>
        <v>Yes</v>
      </c>
    </row>
    <row r="118" spans="1:12" x14ac:dyDescent="0.25">
      <c r="A118" s="3" t="s">
        <v>978</v>
      </c>
      <c r="B118" s="41" t="s">
        <v>291</v>
      </c>
      <c r="C118" s="8">
        <v>90.750796442999999</v>
      </c>
      <c r="D118" s="11" t="str">
        <f>IF($B118="N/A","N/A",IF(C118&gt;=80,"Yes","No"))</f>
        <v>Yes</v>
      </c>
      <c r="E118" s="8">
        <v>91.611580129000004</v>
      </c>
      <c r="F118" s="11" t="str">
        <f>IF($B118="N/A","N/A",IF(E118&gt;=80,"Yes","No"))</f>
        <v>Yes</v>
      </c>
      <c r="G118" s="8">
        <v>92.377921634000003</v>
      </c>
      <c r="H118" s="11" t="str">
        <f>IF($B118="N/A","N/A",IF(G118&gt;=80,"Yes","No"))</f>
        <v>Yes</v>
      </c>
      <c r="I118" s="12">
        <v>0.94850000000000001</v>
      </c>
      <c r="J118" s="12">
        <v>0.83650000000000002</v>
      </c>
      <c r="K118" s="41" t="s">
        <v>733</v>
      </c>
      <c r="L118" s="9" t="str">
        <f t="shared" si="44"/>
        <v>Yes</v>
      </c>
    </row>
    <row r="119" spans="1:12" ht="25" x14ac:dyDescent="0.25">
      <c r="A119" s="2" t="s">
        <v>979</v>
      </c>
      <c r="B119" s="41" t="s">
        <v>292</v>
      </c>
      <c r="C119" s="13">
        <v>100</v>
      </c>
      <c r="D119" s="11" t="str">
        <f>IF($B119="N/A","N/A",IF(C119&gt;=100,"Yes","No"))</f>
        <v>Yes</v>
      </c>
      <c r="E119" s="13">
        <v>99.994362930999998</v>
      </c>
      <c r="F119" s="11" t="str">
        <f t="shared" ref="F119:F120" si="45">IF($B119="N/A","N/A",IF(E119&gt;=100,"Yes","No"))</f>
        <v>No</v>
      </c>
      <c r="G119" s="13">
        <v>100</v>
      </c>
      <c r="H119" s="11" t="str">
        <f t="shared" ref="H119:H120" si="46">IF($B119="N/A","N/A",IF(G119&gt;=100,"Yes","No"))</f>
        <v>Yes</v>
      </c>
      <c r="I119" s="12">
        <v>-6.0000000000000001E-3</v>
      </c>
      <c r="J119" s="12">
        <v>5.5999999999999999E-3</v>
      </c>
      <c r="K119" s="41" t="s">
        <v>732</v>
      </c>
      <c r="L119" s="9" t="str">
        <f t="shared" si="44"/>
        <v>Yes</v>
      </c>
    </row>
    <row r="120" spans="1:12" ht="25" x14ac:dyDescent="0.25">
      <c r="A120" s="3" t="s">
        <v>980</v>
      </c>
      <c r="B120" s="41" t="s">
        <v>292</v>
      </c>
      <c r="C120" s="13">
        <v>100</v>
      </c>
      <c r="D120" s="11" t="str">
        <f>IF($B120="N/A","N/A",IF(C120&gt;=100,"Yes","No"))</f>
        <v>Yes</v>
      </c>
      <c r="E120" s="13">
        <v>100</v>
      </c>
      <c r="F120" s="11" t="str">
        <f t="shared" si="45"/>
        <v>Yes</v>
      </c>
      <c r="G120" s="13">
        <v>100</v>
      </c>
      <c r="H120" s="11" t="str">
        <f t="shared" si="46"/>
        <v>Yes</v>
      </c>
      <c r="I120" s="12">
        <v>0</v>
      </c>
      <c r="J120" s="12">
        <v>0</v>
      </c>
      <c r="K120" s="41" t="s">
        <v>732</v>
      </c>
      <c r="L120" s="9" t="str">
        <f t="shared" si="44"/>
        <v>Yes</v>
      </c>
    </row>
    <row r="121" spans="1:12" ht="25" x14ac:dyDescent="0.25">
      <c r="A121" s="2" t="s">
        <v>981</v>
      </c>
      <c r="B121" s="41" t="s">
        <v>217</v>
      </c>
      <c r="C121" s="13">
        <v>19.534392721</v>
      </c>
      <c r="D121" s="34" t="s">
        <v>735</v>
      </c>
      <c r="E121" s="13">
        <v>21.032172171999999</v>
      </c>
      <c r="F121" s="34" t="s">
        <v>735</v>
      </c>
      <c r="G121" s="13">
        <v>22.427483441</v>
      </c>
      <c r="H121" s="11" t="str">
        <f>IF($B121="N/A","N/A",IF(G121&lt;100,"No",IF(G121=100,"No","Yes")))</f>
        <v>N/A</v>
      </c>
      <c r="I121" s="12">
        <v>7.6669999999999998</v>
      </c>
      <c r="J121" s="12">
        <v>6.6340000000000003</v>
      </c>
      <c r="K121" s="41" t="s">
        <v>732</v>
      </c>
      <c r="L121" s="9" t="str">
        <f t="shared" si="44"/>
        <v>Yes</v>
      </c>
    </row>
    <row r="122" spans="1:12" ht="25" x14ac:dyDescent="0.25">
      <c r="A122" s="2" t="s">
        <v>982</v>
      </c>
      <c r="B122" s="33" t="s">
        <v>217</v>
      </c>
      <c r="C122" s="13">
        <v>19.739173656999998</v>
      </c>
      <c r="D122" s="11" t="str">
        <f>IF($B122="N/A","N/A",IF(C122&gt;10,"No",IF(C122&lt;-10,"No","Yes")))</f>
        <v>N/A</v>
      </c>
      <c r="E122" s="13">
        <v>21.713494281999999</v>
      </c>
      <c r="F122" s="11" t="str">
        <f>IF($B122="N/A","N/A",IF(E122&gt;10,"No",IF(E122&lt;-10,"No","Yes")))</f>
        <v>N/A</v>
      </c>
      <c r="G122" s="13">
        <v>22.091273992000001</v>
      </c>
      <c r="H122" s="11" t="str">
        <f>IF($B122="N/A","N/A",IF(G122&gt;10,"No",IF(G122&lt;-10,"No","Yes")))</f>
        <v>N/A</v>
      </c>
      <c r="I122" s="12">
        <v>10</v>
      </c>
      <c r="J122" s="12">
        <v>1.74</v>
      </c>
      <c r="K122" s="41" t="s">
        <v>732</v>
      </c>
      <c r="L122" s="9" t="str">
        <f>IF(J122="Div by 0", "N/A", IF(OR(J122="N/A",K122="N/A"),"N/A", IF(J122&gt;VALUE(MID(K122,1,2)), "No", IF(J122&lt;-1*VALUE(MID(K122,1,2)), "No", "Yes"))))</f>
        <v>Yes</v>
      </c>
    </row>
    <row r="123" spans="1:12" x14ac:dyDescent="0.25">
      <c r="A123" s="7" t="s">
        <v>100</v>
      </c>
      <c r="B123" s="33" t="s">
        <v>217</v>
      </c>
      <c r="C123" s="34">
        <v>94510</v>
      </c>
      <c r="D123" s="11" t="str">
        <f t="shared" ref="D123:D149" si="47">IF($B123="N/A","N/A",IF(C123&gt;10,"No",IF(C123&lt;-10,"No","Yes")))</f>
        <v>N/A</v>
      </c>
      <c r="E123" s="34">
        <v>94511</v>
      </c>
      <c r="F123" s="11" t="str">
        <f t="shared" ref="F123:F149" si="48">IF($B123="N/A","N/A",IF(E123&gt;10,"No",IF(E123&lt;-10,"No","Yes")))</f>
        <v>N/A</v>
      </c>
      <c r="G123" s="34">
        <v>96184</v>
      </c>
      <c r="H123" s="11" t="str">
        <f t="shared" ref="H123:H149" si="49">IF($B123="N/A","N/A",IF(G123&gt;10,"No",IF(G123&lt;-10,"No","Yes")))</f>
        <v>N/A</v>
      </c>
      <c r="I123" s="12">
        <v>1.1000000000000001E-3</v>
      </c>
      <c r="J123" s="12">
        <v>1.77</v>
      </c>
      <c r="K123" s="41" t="s">
        <v>733</v>
      </c>
      <c r="L123" s="9" t="str">
        <f t="shared" si="44"/>
        <v>Yes</v>
      </c>
    </row>
    <row r="124" spans="1:12" x14ac:dyDescent="0.25">
      <c r="A124" s="2" t="s">
        <v>983</v>
      </c>
      <c r="B124" s="33" t="s">
        <v>217</v>
      </c>
      <c r="C124" s="34">
        <v>19533</v>
      </c>
      <c r="D124" s="11" t="str">
        <f t="shared" si="47"/>
        <v>N/A</v>
      </c>
      <c r="E124" s="34">
        <v>19937</v>
      </c>
      <c r="F124" s="11" t="str">
        <f t="shared" si="48"/>
        <v>N/A</v>
      </c>
      <c r="G124" s="34">
        <v>20409</v>
      </c>
      <c r="H124" s="11" t="str">
        <f t="shared" si="49"/>
        <v>N/A</v>
      </c>
      <c r="I124" s="12">
        <v>2.0680000000000001</v>
      </c>
      <c r="J124" s="12">
        <v>2.367</v>
      </c>
      <c r="K124" s="41" t="s">
        <v>733</v>
      </c>
      <c r="L124" s="9" t="str">
        <f t="shared" si="44"/>
        <v>Yes</v>
      </c>
    </row>
    <row r="125" spans="1:12" x14ac:dyDescent="0.25">
      <c r="A125" s="2" t="s">
        <v>984</v>
      </c>
      <c r="B125" s="33" t="s">
        <v>217</v>
      </c>
      <c r="C125" s="34">
        <v>15964</v>
      </c>
      <c r="D125" s="11" t="str">
        <f t="shared" si="47"/>
        <v>N/A</v>
      </c>
      <c r="E125" s="34">
        <v>15742</v>
      </c>
      <c r="F125" s="11" t="str">
        <f t="shared" si="48"/>
        <v>N/A</v>
      </c>
      <c r="G125" s="34">
        <v>15773</v>
      </c>
      <c r="H125" s="11" t="str">
        <f t="shared" si="49"/>
        <v>N/A</v>
      </c>
      <c r="I125" s="12">
        <v>-1.39</v>
      </c>
      <c r="J125" s="12">
        <v>0.19689999999999999</v>
      </c>
      <c r="K125" s="41" t="s">
        <v>733</v>
      </c>
      <c r="L125" s="9" t="str">
        <f t="shared" si="44"/>
        <v>Yes</v>
      </c>
    </row>
    <row r="126" spans="1:12" x14ac:dyDescent="0.25">
      <c r="A126" s="2" t="s">
        <v>985</v>
      </c>
      <c r="B126" s="33" t="s">
        <v>217</v>
      </c>
      <c r="C126" s="34">
        <v>20861</v>
      </c>
      <c r="D126" s="11" t="str">
        <f t="shared" si="47"/>
        <v>N/A</v>
      </c>
      <c r="E126" s="34">
        <v>20847</v>
      </c>
      <c r="F126" s="11" t="str">
        <f t="shared" si="48"/>
        <v>N/A</v>
      </c>
      <c r="G126" s="34">
        <v>21095</v>
      </c>
      <c r="H126" s="11" t="str">
        <f t="shared" si="49"/>
        <v>N/A</v>
      </c>
      <c r="I126" s="12">
        <v>-6.7000000000000004E-2</v>
      </c>
      <c r="J126" s="12">
        <v>1.19</v>
      </c>
      <c r="K126" s="41" t="s">
        <v>733</v>
      </c>
      <c r="L126" s="9" t="str">
        <f t="shared" si="44"/>
        <v>Yes</v>
      </c>
    </row>
    <row r="127" spans="1:12" x14ac:dyDescent="0.25">
      <c r="A127" s="2" t="s">
        <v>986</v>
      </c>
      <c r="B127" s="33" t="s">
        <v>217</v>
      </c>
      <c r="C127" s="34">
        <v>38152</v>
      </c>
      <c r="D127" s="11" t="str">
        <f t="shared" si="47"/>
        <v>N/A</v>
      </c>
      <c r="E127" s="34">
        <v>37985</v>
      </c>
      <c r="F127" s="11" t="str">
        <f t="shared" si="48"/>
        <v>N/A</v>
      </c>
      <c r="G127" s="34">
        <v>38907</v>
      </c>
      <c r="H127" s="11" t="str">
        <f t="shared" si="49"/>
        <v>N/A</v>
      </c>
      <c r="I127" s="12">
        <v>-0.438</v>
      </c>
      <c r="J127" s="12">
        <v>2.427</v>
      </c>
      <c r="K127" s="41" t="s">
        <v>733</v>
      </c>
      <c r="L127" s="9" t="str">
        <f t="shared" si="44"/>
        <v>Yes</v>
      </c>
    </row>
    <row r="128" spans="1:12" x14ac:dyDescent="0.25">
      <c r="A128" s="2" t="s">
        <v>987</v>
      </c>
      <c r="B128" s="33" t="s">
        <v>217</v>
      </c>
      <c r="C128" s="34">
        <v>0</v>
      </c>
      <c r="D128" s="11" t="str">
        <f t="shared" si="47"/>
        <v>N/A</v>
      </c>
      <c r="E128" s="34">
        <v>0</v>
      </c>
      <c r="F128" s="11" t="str">
        <f t="shared" si="48"/>
        <v>N/A</v>
      </c>
      <c r="G128" s="34">
        <v>0</v>
      </c>
      <c r="H128" s="11" t="str">
        <f t="shared" si="49"/>
        <v>N/A</v>
      </c>
      <c r="I128" s="12" t="s">
        <v>1742</v>
      </c>
      <c r="J128" s="12" t="s">
        <v>1742</v>
      </c>
      <c r="K128" s="41" t="s">
        <v>733</v>
      </c>
      <c r="L128" s="9" t="str">
        <f t="shared" si="44"/>
        <v>N/A</v>
      </c>
    </row>
    <row r="129" spans="1:12" x14ac:dyDescent="0.25">
      <c r="A129" s="7" t="s">
        <v>101</v>
      </c>
      <c r="B129" s="33" t="s">
        <v>217</v>
      </c>
      <c r="C129" s="34">
        <v>121042</v>
      </c>
      <c r="D129" s="11" t="str">
        <f t="shared" si="47"/>
        <v>N/A</v>
      </c>
      <c r="E129" s="34">
        <v>127414</v>
      </c>
      <c r="F129" s="11" t="str">
        <f t="shared" si="48"/>
        <v>N/A</v>
      </c>
      <c r="G129" s="34">
        <v>134530</v>
      </c>
      <c r="H129" s="11" t="str">
        <f t="shared" si="49"/>
        <v>N/A</v>
      </c>
      <c r="I129" s="12">
        <v>5.2640000000000002</v>
      </c>
      <c r="J129" s="12">
        <v>5.585</v>
      </c>
      <c r="K129" s="41" t="s">
        <v>733</v>
      </c>
      <c r="L129" s="9" t="str">
        <f t="shared" si="44"/>
        <v>Yes</v>
      </c>
    </row>
    <row r="130" spans="1:12" x14ac:dyDescent="0.25">
      <c r="A130" s="2" t="s">
        <v>988</v>
      </c>
      <c r="B130" s="33" t="s">
        <v>217</v>
      </c>
      <c r="C130" s="34">
        <v>66949</v>
      </c>
      <c r="D130" s="11" t="str">
        <f t="shared" si="47"/>
        <v>N/A</v>
      </c>
      <c r="E130" s="34">
        <v>70328</v>
      </c>
      <c r="F130" s="11" t="str">
        <f t="shared" si="48"/>
        <v>N/A</v>
      </c>
      <c r="G130" s="34">
        <v>72927</v>
      </c>
      <c r="H130" s="11" t="str">
        <f t="shared" si="49"/>
        <v>N/A</v>
      </c>
      <c r="I130" s="12">
        <v>5.0469999999999997</v>
      </c>
      <c r="J130" s="12">
        <v>3.6960000000000002</v>
      </c>
      <c r="K130" s="41" t="s">
        <v>733</v>
      </c>
      <c r="L130" s="9" t="str">
        <f t="shared" si="44"/>
        <v>Yes</v>
      </c>
    </row>
    <row r="131" spans="1:12" x14ac:dyDescent="0.25">
      <c r="A131" s="2" t="s">
        <v>989</v>
      </c>
      <c r="B131" s="33" t="s">
        <v>217</v>
      </c>
      <c r="C131" s="34">
        <v>9348</v>
      </c>
      <c r="D131" s="11" t="str">
        <f t="shared" si="47"/>
        <v>N/A</v>
      </c>
      <c r="E131" s="34">
        <v>10016</v>
      </c>
      <c r="F131" s="11" t="str">
        <f t="shared" si="48"/>
        <v>N/A</v>
      </c>
      <c r="G131" s="34">
        <v>10839</v>
      </c>
      <c r="H131" s="11" t="str">
        <f t="shared" si="49"/>
        <v>N/A</v>
      </c>
      <c r="I131" s="12">
        <v>7.1459999999999999</v>
      </c>
      <c r="J131" s="12">
        <v>8.2170000000000005</v>
      </c>
      <c r="K131" s="41" t="s">
        <v>733</v>
      </c>
      <c r="L131" s="9" t="str">
        <f t="shared" si="44"/>
        <v>Yes</v>
      </c>
    </row>
    <row r="132" spans="1:12" x14ac:dyDescent="0.25">
      <c r="A132" s="2" t="s">
        <v>990</v>
      </c>
      <c r="B132" s="33" t="s">
        <v>217</v>
      </c>
      <c r="C132" s="34">
        <v>19023</v>
      </c>
      <c r="D132" s="11" t="str">
        <f t="shared" si="47"/>
        <v>N/A</v>
      </c>
      <c r="E132" s="34">
        <v>20499</v>
      </c>
      <c r="F132" s="11" t="str">
        <f t="shared" si="48"/>
        <v>N/A</v>
      </c>
      <c r="G132" s="34">
        <v>21888</v>
      </c>
      <c r="H132" s="11" t="str">
        <f t="shared" si="49"/>
        <v>N/A</v>
      </c>
      <c r="I132" s="12">
        <v>7.7590000000000003</v>
      </c>
      <c r="J132" s="12">
        <v>6.7759999999999998</v>
      </c>
      <c r="K132" s="41" t="s">
        <v>733</v>
      </c>
      <c r="L132" s="9" t="str">
        <f t="shared" si="44"/>
        <v>Yes</v>
      </c>
    </row>
    <row r="133" spans="1:12" x14ac:dyDescent="0.25">
      <c r="A133" s="2" t="s">
        <v>991</v>
      </c>
      <c r="B133" s="33" t="s">
        <v>217</v>
      </c>
      <c r="C133" s="34">
        <v>25722</v>
      </c>
      <c r="D133" s="11" t="str">
        <f t="shared" si="47"/>
        <v>N/A</v>
      </c>
      <c r="E133" s="34">
        <v>26571</v>
      </c>
      <c r="F133" s="11" t="str">
        <f t="shared" si="48"/>
        <v>N/A</v>
      </c>
      <c r="G133" s="34">
        <v>28876</v>
      </c>
      <c r="H133" s="11" t="str">
        <f t="shared" si="49"/>
        <v>N/A</v>
      </c>
      <c r="I133" s="12">
        <v>3.3010000000000002</v>
      </c>
      <c r="J133" s="12">
        <v>8.6750000000000007</v>
      </c>
      <c r="K133" s="41" t="s">
        <v>733</v>
      </c>
      <c r="L133" s="9" t="str">
        <f t="shared" si="44"/>
        <v>Yes</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399401</v>
      </c>
      <c r="D135" s="11" t="str">
        <f t="shared" si="47"/>
        <v>N/A</v>
      </c>
      <c r="E135" s="34">
        <v>424246</v>
      </c>
      <c r="F135" s="11" t="str">
        <f t="shared" si="48"/>
        <v>N/A</v>
      </c>
      <c r="G135" s="34">
        <v>449351</v>
      </c>
      <c r="H135" s="11" t="str">
        <f t="shared" si="49"/>
        <v>N/A</v>
      </c>
      <c r="I135" s="12">
        <v>6.2210000000000001</v>
      </c>
      <c r="J135" s="12">
        <v>5.9180000000000001</v>
      </c>
      <c r="K135" s="41" t="s">
        <v>733</v>
      </c>
      <c r="L135" s="9" t="str">
        <f t="shared" si="44"/>
        <v>Yes</v>
      </c>
    </row>
    <row r="136" spans="1:12" x14ac:dyDescent="0.25">
      <c r="A136" s="2" t="s">
        <v>993</v>
      </c>
      <c r="B136" s="33" t="s">
        <v>217</v>
      </c>
      <c r="C136" s="34">
        <v>246294</v>
      </c>
      <c r="D136" s="11" t="str">
        <f t="shared" si="47"/>
        <v>N/A</v>
      </c>
      <c r="E136" s="34">
        <v>268807</v>
      </c>
      <c r="F136" s="11" t="str">
        <f t="shared" si="48"/>
        <v>N/A</v>
      </c>
      <c r="G136" s="34">
        <v>280389</v>
      </c>
      <c r="H136" s="11" t="str">
        <f t="shared" si="49"/>
        <v>N/A</v>
      </c>
      <c r="I136" s="12">
        <v>9.141</v>
      </c>
      <c r="J136" s="12">
        <v>4.3090000000000002</v>
      </c>
      <c r="K136" s="41" t="s">
        <v>733</v>
      </c>
      <c r="L136" s="9" t="str">
        <f t="shared" si="44"/>
        <v>Yes</v>
      </c>
    </row>
    <row r="137" spans="1:12" x14ac:dyDescent="0.25">
      <c r="A137" s="2" t="s">
        <v>994</v>
      </c>
      <c r="B137" s="33" t="s">
        <v>217</v>
      </c>
      <c r="C137" s="34">
        <v>0</v>
      </c>
      <c r="D137" s="11" t="str">
        <f t="shared" si="47"/>
        <v>N/A</v>
      </c>
      <c r="E137" s="34">
        <v>0</v>
      </c>
      <c r="F137" s="11" t="str">
        <f t="shared" si="48"/>
        <v>N/A</v>
      </c>
      <c r="G137" s="34">
        <v>0</v>
      </c>
      <c r="H137" s="11" t="str">
        <f t="shared" si="49"/>
        <v>N/A</v>
      </c>
      <c r="I137" s="12" t="s">
        <v>1742</v>
      </c>
      <c r="J137" s="12" t="s">
        <v>1742</v>
      </c>
      <c r="K137" s="41" t="s">
        <v>733</v>
      </c>
      <c r="L137" s="9" t="str">
        <f t="shared" si="44"/>
        <v>N/A</v>
      </c>
    </row>
    <row r="138" spans="1:12" x14ac:dyDescent="0.25">
      <c r="A138" s="2" t="s">
        <v>995</v>
      </c>
      <c r="B138" s="33" t="s">
        <v>217</v>
      </c>
      <c r="C138" s="34">
        <v>1700</v>
      </c>
      <c r="D138" s="11" t="str">
        <f t="shared" si="47"/>
        <v>N/A</v>
      </c>
      <c r="E138" s="34">
        <v>2409</v>
      </c>
      <c r="F138" s="11" t="str">
        <f t="shared" si="48"/>
        <v>N/A</v>
      </c>
      <c r="G138" s="34">
        <v>3686</v>
      </c>
      <c r="H138" s="11" t="str">
        <f t="shared" si="49"/>
        <v>N/A</v>
      </c>
      <c r="I138" s="12">
        <v>41.71</v>
      </c>
      <c r="J138" s="12">
        <v>53.01</v>
      </c>
      <c r="K138" s="41" t="s">
        <v>733</v>
      </c>
      <c r="L138" s="9" t="str">
        <f t="shared" si="44"/>
        <v>No</v>
      </c>
    </row>
    <row r="139" spans="1:12" x14ac:dyDescent="0.25">
      <c r="A139" s="2" t="s">
        <v>996</v>
      </c>
      <c r="B139" s="33" t="s">
        <v>217</v>
      </c>
      <c r="C139" s="34">
        <v>52568</v>
      </c>
      <c r="D139" s="11" t="str">
        <f t="shared" si="47"/>
        <v>N/A</v>
      </c>
      <c r="E139" s="34">
        <v>58097</v>
      </c>
      <c r="F139" s="11" t="str">
        <f t="shared" si="48"/>
        <v>N/A</v>
      </c>
      <c r="G139" s="34">
        <v>63111</v>
      </c>
      <c r="H139" s="11" t="str">
        <f t="shared" si="49"/>
        <v>N/A</v>
      </c>
      <c r="I139" s="12">
        <v>10.52</v>
      </c>
      <c r="J139" s="12">
        <v>8.6300000000000008</v>
      </c>
      <c r="K139" s="41" t="s">
        <v>733</v>
      </c>
      <c r="L139" s="9" t="str">
        <f t="shared" si="44"/>
        <v>Yes</v>
      </c>
    </row>
    <row r="140" spans="1:12" x14ac:dyDescent="0.25">
      <c r="A140" s="2" t="s">
        <v>997</v>
      </c>
      <c r="B140" s="33" t="s">
        <v>217</v>
      </c>
      <c r="C140" s="34">
        <v>33685</v>
      </c>
      <c r="D140" s="11" t="str">
        <f t="shared" si="47"/>
        <v>N/A</v>
      </c>
      <c r="E140" s="34">
        <v>32693</v>
      </c>
      <c r="F140" s="11" t="str">
        <f t="shared" si="48"/>
        <v>N/A</v>
      </c>
      <c r="G140" s="34">
        <v>33194</v>
      </c>
      <c r="H140" s="11" t="str">
        <f t="shared" si="49"/>
        <v>N/A</v>
      </c>
      <c r="I140" s="12">
        <v>-2.94</v>
      </c>
      <c r="J140" s="12">
        <v>1.532</v>
      </c>
      <c r="K140" s="41" t="s">
        <v>733</v>
      </c>
      <c r="L140" s="9" t="str">
        <f t="shared" si="44"/>
        <v>Yes</v>
      </c>
    </row>
    <row r="141" spans="1:12" x14ac:dyDescent="0.25">
      <c r="A141" s="2" t="s">
        <v>998</v>
      </c>
      <c r="B141" s="33" t="s">
        <v>217</v>
      </c>
      <c r="C141" s="34">
        <v>10924</v>
      </c>
      <c r="D141" s="11" t="str">
        <f t="shared" si="47"/>
        <v>N/A</v>
      </c>
      <c r="E141" s="34">
        <v>10692</v>
      </c>
      <c r="F141" s="11" t="str">
        <f t="shared" si="48"/>
        <v>N/A</v>
      </c>
      <c r="G141" s="34">
        <v>10665</v>
      </c>
      <c r="H141" s="11" t="str">
        <f t="shared" si="49"/>
        <v>N/A</v>
      </c>
      <c r="I141" s="12">
        <v>-2.12</v>
      </c>
      <c r="J141" s="12">
        <v>-0.253</v>
      </c>
      <c r="K141" s="41" t="s">
        <v>733</v>
      </c>
      <c r="L141" s="9" t="str">
        <f t="shared" si="44"/>
        <v>Yes</v>
      </c>
    </row>
    <row r="142" spans="1:12" x14ac:dyDescent="0.25">
      <c r="A142" s="2" t="s">
        <v>999</v>
      </c>
      <c r="B142" s="33" t="s">
        <v>217</v>
      </c>
      <c r="C142" s="34">
        <v>54230</v>
      </c>
      <c r="D142" s="11" t="str">
        <f t="shared" si="47"/>
        <v>N/A</v>
      </c>
      <c r="E142" s="34">
        <v>51548</v>
      </c>
      <c r="F142" s="11" t="str">
        <f t="shared" si="48"/>
        <v>N/A</v>
      </c>
      <c r="G142" s="34">
        <v>58306</v>
      </c>
      <c r="H142" s="11" t="str">
        <f t="shared" si="49"/>
        <v>N/A</v>
      </c>
      <c r="I142" s="12">
        <v>-4.95</v>
      </c>
      <c r="J142" s="12">
        <v>13.11</v>
      </c>
      <c r="K142" s="41" t="s">
        <v>733</v>
      </c>
      <c r="L142" s="9" t="str">
        <f t="shared" si="44"/>
        <v>No</v>
      </c>
    </row>
    <row r="143" spans="1:12" x14ac:dyDescent="0.25">
      <c r="A143" s="7" t="s">
        <v>105</v>
      </c>
      <c r="B143" s="33" t="s">
        <v>217</v>
      </c>
      <c r="C143" s="34">
        <v>210310</v>
      </c>
      <c r="D143" s="11" t="str">
        <f t="shared" si="47"/>
        <v>N/A</v>
      </c>
      <c r="E143" s="34">
        <v>246733</v>
      </c>
      <c r="F143" s="11" t="str">
        <f t="shared" si="48"/>
        <v>N/A</v>
      </c>
      <c r="G143" s="34">
        <v>266161</v>
      </c>
      <c r="H143" s="11" t="str">
        <f t="shared" si="49"/>
        <v>N/A</v>
      </c>
      <c r="I143" s="12">
        <v>17.32</v>
      </c>
      <c r="J143" s="12">
        <v>7.8739999999999997</v>
      </c>
      <c r="K143" s="41" t="s">
        <v>733</v>
      </c>
      <c r="L143" s="9" t="str">
        <f t="shared" si="44"/>
        <v>Yes</v>
      </c>
    </row>
    <row r="144" spans="1:12" x14ac:dyDescent="0.25">
      <c r="A144" s="2" t="s">
        <v>1000</v>
      </c>
      <c r="B144" s="33" t="s">
        <v>217</v>
      </c>
      <c r="C144" s="34">
        <v>132358</v>
      </c>
      <c r="D144" s="11" t="str">
        <f t="shared" si="47"/>
        <v>N/A</v>
      </c>
      <c r="E144" s="34">
        <v>145907</v>
      </c>
      <c r="F144" s="11" t="str">
        <f t="shared" si="48"/>
        <v>N/A</v>
      </c>
      <c r="G144" s="34">
        <v>150929</v>
      </c>
      <c r="H144" s="11" t="str">
        <f t="shared" si="49"/>
        <v>N/A</v>
      </c>
      <c r="I144" s="12">
        <v>10.24</v>
      </c>
      <c r="J144" s="12">
        <v>3.4420000000000002</v>
      </c>
      <c r="K144" s="41" t="s">
        <v>733</v>
      </c>
      <c r="L144" s="9" t="str">
        <f t="shared" si="44"/>
        <v>Yes</v>
      </c>
    </row>
    <row r="145" spans="1:12" x14ac:dyDescent="0.25">
      <c r="A145" s="2" t="s">
        <v>1001</v>
      </c>
      <c r="B145" s="33" t="s">
        <v>217</v>
      </c>
      <c r="C145" s="34">
        <v>0</v>
      </c>
      <c r="D145" s="11" t="str">
        <f t="shared" si="47"/>
        <v>N/A</v>
      </c>
      <c r="E145" s="34">
        <v>0</v>
      </c>
      <c r="F145" s="11" t="str">
        <f t="shared" si="48"/>
        <v>N/A</v>
      </c>
      <c r="G145" s="34">
        <v>0</v>
      </c>
      <c r="H145" s="11" t="str">
        <f t="shared" si="49"/>
        <v>N/A</v>
      </c>
      <c r="I145" s="12" t="s">
        <v>1742</v>
      </c>
      <c r="J145" s="12" t="s">
        <v>1742</v>
      </c>
      <c r="K145" s="41" t="s">
        <v>733</v>
      </c>
      <c r="L145" s="9" t="str">
        <f t="shared" si="44"/>
        <v>N/A</v>
      </c>
    </row>
    <row r="146" spans="1:12" x14ac:dyDescent="0.25">
      <c r="A146" s="2" t="s">
        <v>1002</v>
      </c>
      <c r="B146" s="33" t="s">
        <v>217</v>
      </c>
      <c r="C146" s="34">
        <v>6371</v>
      </c>
      <c r="D146" s="11" t="str">
        <f t="shared" si="47"/>
        <v>N/A</v>
      </c>
      <c r="E146" s="34">
        <v>7699</v>
      </c>
      <c r="F146" s="11" t="str">
        <f t="shared" si="48"/>
        <v>N/A</v>
      </c>
      <c r="G146" s="34">
        <v>8358</v>
      </c>
      <c r="H146" s="11" t="str">
        <f t="shared" si="49"/>
        <v>N/A</v>
      </c>
      <c r="I146" s="12">
        <v>20.84</v>
      </c>
      <c r="J146" s="12">
        <v>8.56</v>
      </c>
      <c r="K146" s="41" t="s">
        <v>733</v>
      </c>
      <c r="L146" s="9" t="str">
        <f t="shared" si="44"/>
        <v>Yes</v>
      </c>
    </row>
    <row r="147" spans="1:12" x14ac:dyDescent="0.25">
      <c r="A147" s="2" t="s">
        <v>1003</v>
      </c>
      <c r="B147" s="33" t="s">
        <v>217</v>
      </c>
      <c r="C147" s="34">
        <v>5435</v>
      </c>
      <c r="D147" s="11" t="str">
        <f t="shared" si="47"/>
        <v>N/A</v>
      </c>
      <c r="E147" s="34">
        <v>5788</v>
      </c>
      <c r="F147" s="11" t="str">
        <f t="shared" si="48"/>
        <v>N/A</v>
      </c>
      <c r="G147" s="34">
        <v>5729</v>
      </c>
      <c r="H147" s="11" t="str">
        <f t="shared" si="49"/>
        <v>N/A</v>
      </c>
      <c r="I147" s="12">
        <v>6.4950000000000001</v>
      </c>
      <c r="J147" s="12">
        <v>-1.02</v>
      </c>
      <c r="K147" s="41" t="s">
        <v>733</v>
      </c>
      <c r="L147" s="9" t="str">
        <f t="shared" si="44"/>
        <v>Yes</v>
      </c>
    </row>
    <row r="148" spans="1:12" x14ac:dyDescent="0.25">
      <c r="A148" s="2" t="s">
        <v>1004</v>
      </c>
      <c r="B148" s="33" t="s">
        <v>217</v>
      </c>
      <c r="C148" s="34">
        <v>15825</v>
      </c>
      <c r="D148" s="11" t="str">
        <f t="shared" si="47"/>
        <v>N/A</v>
      </c>
      <c r="E148" s="34">
        <v>14709</v>
      </c>
      <c r="F148" s="11" t="str">
        <f t="shared" si="48"/>
        <v>N/A</v>
      </c>
      <c r="G148" s="34">
        <v>17069</v>
      </c>
      <c r="H148" s="11" t="str">
        <f t="shared" si="49"/>
        <v>N/A</v>
      </c>
      <c r="I148" s="12">
        <v>-7.05</v>
      </c>
      <c r="J148" s="12">
        <v>16.04</v>
      </c>
      <c r="K148" s="41" t="s">
        <v>733</v>
      </c>
      <c r="L148" s="9" t="str">
        <f t="shared" si="44"/>
        <v>No</v>
      </c>
    </row>
    <row r="149" spans="1:12" x14ac:dyDescent="0.25">
      <c r="A149" s="2" t="s">
        <v>1005</v>
      </c>
      <c r="B149" s="33" t="s">
        <v>217</v>
      </c>
      <c r="C149" s="34">
        <v>50321</v>
      </c>
      <c r="D149" s="11" t="str">
        <f t="shared" si="47"/>
        <v>N/A</v>
      </c>
      <c r="E149" s="34">
        <v>72630</v>
      </c>
      <c r="F149" s="11" t="str">
        <f t="shared" si="48"/>
        <v>N/A</v>
      </c>
      <c r="G149" s="34">
        <v>84076</v>
      </c>
      <c r="H149" s="11" t="str">
        <f t="shared" si="49"/>
        <v>N/A</v>
      </c>
      <c r="I149" s="12">
        <v>44.33</v>
      </c>
      <c r="J149" s="12">
        <v>15.76</v>
      </c>
      <c r="K149" s="41" t="s">
        <v>733</v>
      </c>
      <c r="L149" s="9" t="str">
        <f t="shared" si="44"/>
        <v>No</v>
      </c>
    </row>
    <row r="150" spans="1:12" ht="25" x14ac:dyDescent="0.25">
      <c r="A150" s="16" t="s">
        <v>1006</v>
      </c>
      <c r="B150" s="1" t="s">
        <v>217</v>
      </c>
      <c r="C150" s="1">
        <v>31331</v>
      </c>
      <c r="D150" s="11" t="str">
        <f t="shared" ref="D150:D155" si="50">IF($B150="N/A","N/A",IF(C150&gt;10,"No",IF(C150&lt;-10,"No","Yes")))</f>
        <v>N/A</v>
      </c>
      <c r="E150" s="1">
        <v>29274</v>
      </c>
      <c r="F150" s="11" t="str">
        <f t="shared" ref="F150:F155" si="51">IF($B150="N/A","N/A",IF(E150&gt;10,"No",IF(E150&lt;-10,"No","Yes")))</f>
        <v>N/A</v>
      </c>
      <c r="G150" s="1">
        <v>28039</v>
      </c>
      <c r="H150" s="11" t="str">
        <f t="shared" ref="H150:H155" si="52">IF($B150="N/A","N/A",IF(G150&gt;10,"No",IF(G150&lt;-10,"No","Yes")))</f>
        <v>N/A</v>
      </c>
      <c r="I150" s="12">
        <v>-6.57</v>
      </c>
      <c r="J150" s="12">
        <v>-4.22</v>
      </c>
      <c r="K150" s="41" t="s">
        <v>732</v>
      </c>
      <c r="L150" s="9" t="str">
        <f t="shared" ref="L150:L155" si="53">IF(J150="Div by 0", "N/A", IF(K150="N/A","N/A", IF(J150&gt;VALUE(MID(K150,1,2)), "No", IF(J150&lt;-1*VALUE(MID(K150,1,2)), "No", "Yes"))))</f>
        <v>Yes</v>
      </c>
    </row>
    <row r="151" spans="1:12" x14ac:dyDescent="0.25">
      <c r="A151" s="6" t="s">
        <v>330</v>
      </c>
      <c r="B151" s="41" t="s">
        <v>217</v>
      </c>
      <c r="C151" s="13">
        <v>3.7964866958000001</v>
      </c>
      <c r="D151" s="11" t="str">
        <f t="shared" si="50"/>
        <v>N/A</v>
      </c>
      <c r="E151" s="13">
        <v>3.2785159435</v>
      </c>
      <c r="F151" s="11" t="str">
        <f t="shared" si="51"/>
        <v>N/A</v>
      </c>
      <c r="G151" s="13">
        <v>2.9632455671</v>
      </c>
      <c r="H151" s="11" t="str">
        <f t="shared" si="52"/>
        <v>N/A</v>
      </c>
      <c r="I151" s="12">
        <v>-13.6</v>
      </c>
      <c r="J151" s="12">
        <v>-9.6199999999999992</v>
      </c>
      <c r="K151" s="41" t="s">
        <v>732</v>
      </c>
      <c r="L151" s="9" t="str">
        <f t="shared" si="53"/>
        <v>Yes</v>
      </c>
    </row>
    <row r="152" spans="1:12" x14ac:dyDescent="0.25">
      <c r="A152" s="2" t="s">
        <v>331</v>
      </c>
      <c r="B152" s="41" t="s">
        <v>217</v>
      </c>
      <c r="C152" s="13">
        <v>23.924452439</v>
      </c>
      <c r="D152" s="11" t="str">
        <f t="shared" si="50"/>
        <v>N/A</v>
      </c>
      <c r="E152" s="13">
        <v>22.990974596000001</v>
      </c>
      <c r="F152" s="11" t="str">
        <f t="shared" si="51"/>
        <v>N/A</v>
      </c>
      <c r="G152" s="13">
        <v>21.954794975999999</v>
      </c>
      <c r="H152" s="11" t="str">
        <f t="shared" si="52"/>
        <v>N/A</v>
      </c>
      <c r="I152" s="12">
        <v>-3.9</v>
      </c>
      <c r="J152" s="12">
        <v>-4.51</v>
      </c>
      <c r="K152" s="41" t="s">
        <v>732</v>
      </c>
      <c r="L152" s="9" t="str">
        <f t="shared" si="53"/>
        <v>Yes</v>
      </c>
    </row>
    <row r="153" spans="1:12" x14ac:dyDescent="0.25">
      <c r="A153" s="2" t="s">
        <v>332</v>
      </c>
      <c r="B153" s="41" t="s">
        <v>217</v>
      </c>
      <c r="C153" s="13">
        <v>6.1482791096999998</v>
      </c>
      <c r="D153" s="11" t="str">
        <f t="shared" si="50"/>
        <v>N/A</v>
      </c>
      <c r="E153" s="13">
        <v>5.3950115372000003</v>
      </c>
      <c r="F153" s="11" t="str">
        <f t="shared" si="51"/>
        <v>N/A</v>
      </c>
      <c r="G153" s="13">
        <v>4.8799524270000001</v>
      </c>
      <c r="H153" s="11" t="str">
        <f t="shared" si="52"/>
        <v>N/A</v>
      </c>
      <c r="I153" s="12">
        <v>-12.3</v>
      </c>
      <c r="J153" s="12">
        <v>-9.5500000000000007</v>
      </c>
      <c r="K153" s="41" t="s">
        <v>732</v>
      </c>
      <c r="L153" s="9" t="str">
        <f t="shared" si="53"/>
        <v>Yes</v>
      </c>
    </row>
    <row r="154" spans="1:12" x14ac:dyDescent="0.25">
      <c r="A154" s="2" t="s">
        <v>333</v>
      </c>
      <c r="B154" s="41" t="s">
        <v>217</v>
      </c>
      <c r="C154" s="13">
        <v>0.19379020080000001</v>
      </c>
      <c r="D154" s="11" t="str">
        <f t="shared" si="50"/>
        <v>N/A</v>
      </c>
      <c r="E154" s="13">
        <v>0.1044205485</v>
      </c>
      <c r="F154" s="11" t="str">
        <f t="shared" si="51"/>
        <v>N/A</v>
      </c>
      <c r="G154" s="13">
        <v>5.4523078799999999E-2</v>
      </c>
      <c r="H154" s="11" t="str">
        <f t="shared" si="52"/>
        <v>N/A</v>
      </c>
      <c r="I154" s="12">
        <v>-46.1</v>
      </c>
      <c r="J154" s="12">
        <v>-47.8</v>
      </c>
      <c r="K154" s="41" t="s">
        <v>732</v>
      </c>
      <c r="L154" s="9" t="str">
        <f t="shared" si="53"/>
        <v>No</v>
      </c>
    </row>
    <row r="155" spans="1:12" x14ac:dyDescent="0.25">
      <c r="A155" s="2" t="s">
        <v>334</v>
      </c>
      <c r="B155" s="41" t="s">
        <v>217</v>
      </c>
      <c r="C155" s="13">
        <v>0.2396462365</v>
      </c>
      <c r="D155" s="11" t="str">
        <f t="shared" si="50"/>
        <v>N/A</v>
      </c>
      <c r="E155" s="13">
        <v>9.2407582299999999E-2</v>
      </c>
      <c r="F155" s="11" t="str">
        <f t="shared" si="51"/>
        <v>N/A</v>
      </c>
      <c r="G155" s="13">
        <v>4.2079793800000001E-2</v>
      </c>
      <c r="H155" s="11" t="str">
        <f t="shared" si="52"/>
        <v>N/A</v>
      </c>
      <c r="I155" s="12">
        <v>-61.4</v>
      </c>
      <c r="J155" s="12">
        <v>-54.5</v>
      </c>
      <c r="K155" s="41" t="s">
        <v>732</v>
      </c>
      <c r="L155" s="9" t="str">
        <f t="shared" si="53"/>
        <v>No</v>
      </c>
    </row>
    <row r="156" spans="1:12" x14ac:dyDescent="0.25">
      <c r="A156" s="16" t="s">
        <v>1007</v>
      </c>
      <c r="B156" s="33" t="s">
        <v>217</v>
      </c>
      <c r="C156" s="34">
        <v>71072</v>
      </c>
      <c r="D156" s="11" t="str">
        <f t="shared" ref="D156:D162" si="54">IF($B156="N/A","N/A",IF(C156&gt;10,"No",IF(C156&lt;-10,"No","Yes")))</f>
        <v>N/A</v>
      </c>
      <c r="E156" s="34">
        <v>76056</v>
      </c>
      <c r="F156" s="11" t="str">
        <f t="shared" ref="F156:F162" si="55">IF($B156="N/A","N/A",IF(E156&gt;10,"No",IF(E156&lt;-10,"No","Yes")))</f>
        <v>N/A</v>
      </c>
      <c r="G156" s="34">
        <v>91289</v>
      </c>
      <c r="H156" s="11" t="str">
        <f t="shared" ref="H156:H162" si="56">IF($B156="N/A","N/A",IF(G156&gt;10,"No",IF(G156&lt;-10,"No","Yes")))</f>
        <v>N/A</v>
      </c>
      <c r="I156" s="12">
        <v>7.0129999999999999</v>
      </c>
      <c r="J156" s="12">
        <v>20.03</v>
      </c>
      <c r="K156" s="41" t="s">
        <v>732</v>
      </c>
      <c r="L156" s="9" t="str">
        <f t="shared" ref="L156:L163" si="57">IF(J156="Div by 0", "N/A", IF(K156="N/A","N/A", IF(J156&gt;VALUE(MID(K156,1,2)), "No", IF(J156&lt;-1*VALUE(MID(K156,1,2)), "No", "Yes"))))</f>
        <v>Yes</v>
      </c>
    </row>
    <row r="157" spans="1:12" x14ac:dyDescent="0.25">
      <c r="A157" s="6" t="s">
        <v>1008</v>
      </c>
      <c r="B157" s="33" t="s">
        <v>217</v>
      </c>
      <c r="C157" s="8">
        <v>8.612042464</v>
      </c>
      <c r="D157" s="11" t="str">
        <f t="shared" si="54"/>
        <v>N/A</v>
      </c>
      <c r="E157" s="8">
        <v>8.5178249845000007</v>
      </c>
      <c r="F157" s="11" t="str">
        <f t="shared" si="55"/>
        <v>N/A</v>
      </c>
      <c r="G157" s="8">
        <v>9.6476951594999996</v>
      </c>
      <c r="H157" s="11" t="str">
        <f t="shared" si="56"/>
        <v>N/A</v>
      </c>
      <c r="I157" s="12">
        <v>-1.0900000000000001</v>
      </c>
      <c r="J157" s="12">
        <v>13.26</v>
      </c>
      <c r="K157" s="41" t="s">
        <v>732</v>
      </c>
      <c r="L157" s="9" t="str">
        <f t="shared" si="57"/>
        <v>Yes</v>
      </c>
    </row>
    <row r="158" spans="1:12" x14ac:dyDescent="0.25">
      <c r="A158" s="16" t="s">
        <v>1009</v>
      </c>
      <c r="B158" s="33" t="s">
        <v>217</v>
      </c>
      <c r="C158" s="8">
        <v>11.640038090999999</v>
      </c>
      <c r="D158" s="11" t="str">
        <f t="shared" si="54"/>
        <v>N/A</v>
      </c>
      <c r="E158" s="8">
        <v>8.7238522500000002</v>
      </c>
      <c r="F158" s="11" t="str">
        <f t="shared" si="55"/>
        <v>N/A</v>
      </c>
      <c r="G158" s="8">
        <v>10.418572736</v>
      </c>
      <c r="H158" s="11" t="str">
        <f t="shared" si="56"/>
        <v>N/A</v>
      </c>
      <c r="I158" s="12">
        <v>-25.1</v>
      </c>
      <c r="J158" s="12">
        <v>19.43</v>
      </c>
      <c r="K158" s="41" t="s">
        <v>732</v>
      </c>
      <c r="L158" s="9" t="str">
        <f t="shared" si="57"/>
        <v>Yes</v>
      </c>
    </row>
    <row r="159" spans="1:12" x14ac:dyDescent="0.25">
      <c r="A159" s="16" t="s">
        <v>1010</v>
      </c>
      <c r="B159" s="33" t="s">
        <v>217</v>
      </c>
      <c r="C159" s="8">
        <v>42.719882355000003</v>
      </c>
      <c r="D159" s="11" t="str">
        <f t="shared" si="54"/>
        <v>N/A</v>
      </c>
      <c r="E159" s="8">
        <v>44.247884847999998</v>
      </c>
      <c r="F159" s="11" t="str">
        <f t="shared" si="55"/>
        <v>N/A</v>
      </c>
      <c r="G159" s="8">
        <v>49.461086745999999</v>
      </c>
      <c r="H159" s="11" t="str">
        <f t="shared" si="56"/>
        <v>N/A</v>
      </c>
      <c r="I159" s="12">
        <v>3.577</v>
      </c>
      <c r="J159" s="12">
        <v>11.78</v>
      </c>
      <c r="K159" s="41" t="s">
        <v>732</v>
      </c>
      <c r="L159" s="9" t="str">
        <f t="shared" si="57"/>
        <v>Yes</v>
      </c>
    </row>
    <row r="160" spans="1:12" x14ac:dyDescent="0.25">
      <c r="A160" s="16" t="s">
        <v>1011</v>
      </c>
      <c r="B160" s="33" t="s">
        <v>217</v>
      </c>
      <c r="C160" s="8">
        <v>1.1492209583999999</v>
      </c>
      <c r="D160" s="11" t="str">
        <f t="shared" si="54"/>
        <v>N/A</v>
      </c>
      <c r="E160" s="8">
        <v>1.4927659895000001</v>
      </c>
      <c r="F160" s="11" t="str">
        <f t="shared" si="55"/>
        <v>N/A</v>
      </c>
      <c r="G160" s="8">
        <v>1.7801228883</v>
      </c>
      <c r="H160" s="11" t="str">
        <f t="shared" si="56"/>
        <v>N/A</v>
      </c>
      <c r="I160" s="12">
        <v>29.89</v>
      </c>
      <c r="J160" s="12">
        <v>19.25</v>
      </c>
      <c r="K160" s="41" t="s">
        <v>732</v>
      </c>
      <c r="L160" s="9" t="str">
        <f t="shared" si="57"/>
        <v>Yes</v>
      </c>
    </row>
    <row r="161" spans="1:12" x14ac:dyDescent="0.25">
      <c r="A161" s="16" t="s">
        <v>1012</v>
      </c>
      <c r="B161" s="33" t="s">
        <v>217</v>
      </c>
      <c r="C161" s="8">
        <v>1.7935428653000001</v>
      </c>
      <c r="D161" s="11" t="str">
        <f t="shared" si="54"/>
        <v>N/A</v>
      </c>
      <c r="E161" s="8">
        <v>2.067011709</v>
      </c>
      <c r="F161" s="11" t="str">
        <f t="shared" si="55"/>
        <v>N/A</v>
      </c>
      <c r="G161" s="8">
        <v>2.5281690404999999</v>
      </c>
      <c r="H161" s="11" t="str">
        <f t="shared" si="56"/>
        <v>N/A</v>
      </c>
      <c r="I161" s="12">
        <v>15.25</v>
      </c>
      <c r="J161" s="12">
        <v>22.31</v>
      </c>
      <c r="K161" s="41" t="s">
        <v>732</v>
      </c>
      <c r="L161" s="9" t="str">
        <f t="shared" si="57"/>
        <v>Yes</v>
      </c>
    </row>
    <row r="162" spans="1:12" x14ac:dyDescent="0.25">
      <c r="A162" s="2" t="s">
        <v>1013</v>
      </c>
      <c r="B162" s="33" t="s">
        <v>217</v>
      </c>
      <c r="C162" s="34">
        <v>4292</v>
      </c>
      <c r="D162" s="11" t="str">
        <f t="shared" si="54"/>
        <v>N/A</v>
      </c>
      <c r="E162" s="34">
        <v>4247</v>
      </c>
      <c r="F162" s="11" t="str">
        <f t="shared" si="55"/>
        <v>N/A</v>
      </c>
      <c r="G162" s="34">
        <v>6762</v>
      </c>
      <c r="H162" s="11" t="str">
        <f t="shared" si="56"/>
        <v>N/A</v>
      </c>
      <c r="I162" s="12">
        <v>-1.05</v>
      </c>
      <c r="J162" s="12">
        <v>59.22</v>
      </c>
      <c r="K162" s="41" t="s">
        <v>732</v>
      </c>
      <c r="L162" s="9" t="str">
        <f t="shared" si="57"/>
        <v>No</v>
      </c>
    </row>
    <row r="163" spans="1:12" ht="25" x14ac:dyDescent="0.25">
      <c r="A163" s="16" t="s">
        <v>1014</v>
      </c>
      <c r="B163" s="33" t="s">
        <v>217</v>
      </c>
      <c r="C163" s="34">
        <v>89322</v>
      </c>
      <c r="D163" s="11" t="str">
        <f>IF($B163="N/A","N/A",IF(C163&gt;10,"No",IF(C163&lt;-10,"No","Yes")))</f>
        <v>N/A</v>
      </c>
      <c r="E163" s="34">
        <v>94802</v>
      </c>
      <c r="F163" s="11" t="str">
        <f>IF($B163="N/A","N/A",IF(E163&gt;10,"No",IF(E163&lt;-10,"No","Yes")))</f>
        <v>N/A</v>
      </c>
      <c r="G163" s="34">
        <v>110179</v>
      </c>
      <c r="H163" s="11" t="str">
        <f>IF($B163="N/A","N/A",IF(G163&gt;10,"No",IF(G163&lt;-10,"No","Yes")))</f>
        <v>N/A</v>
      </c>
      <c r="I163" s="12">
        <v>6.1349999999999998</v>
      </c>
      <c r="J163" s="12">
        <v>16.22</v>
      </c>
      <c r="K163" s="41" t="s">
        <v>732</v>
      </c>
      <c r="L163" s="9" t="str">
        <f t="shared" si="57"/>
        <v>Yes</v>
      </c>
    </row>
    <row r="164" spans="1:12" x14ac:dyDescent="0.25">
      <c r="A164" s="4" t="s">
        <v>1015</v>
      </c>
      <c r="B164" s="33" t="s">
        <v>217</v>
      </c>
      <c r="C164" s="34">
        <v>58208</v>
      </c>
      <c r="D164" s="11" t="str">
        <f t="shared" ref="D164:D238" si="58">IF($B164="N/A","N/A",IF(C164&gt;10,"No",IF(C164&lt;-10,"No","Yes")))</f>
        <v>N/A</v>
      </c>
      <c r="E164" s="34">
        <v>57336</v>
      </c>
      <c r="F164" s="11" t="str">
        <f t="shared" ref="F164:F238" si="59">IF($B164="N/A","N/A",IF(E164&gt;10,"No",IF(E164&lt;-10,"No","Yes")))</f>
        <v>N/A</v>
      </c>
      <c r="G164" s="34">
        <v>59852</v>
      </c>
      <c r="H164" s="11" t="str">
        <f t="shared" ref="H164:H227" si="60">IF($B164="N/A","N/A",IF(G164&gt;10,"No",IF(G164&lt;-10,"No","Yes")))</f>
        <v>N/A</v>
      </c>
      <c r="I164" s="12">
        <v>-1.5</v>
      </c>
      <c r="J164" s="12">
        <v>4.3879999999999999</v>
      </c>
      <c r="K164" s="41" t="s">
        <v>732</v>
      </c>
      <c r="L164" s="9" t="str">
        <f t="shared" ref="L164:L227" si="61">IF(J164="Div by 0", "N/A", IF(K164="N/A","N/A", IF(J164&gt;VALUE(MID(K164,1,2)), "No", IF(J164&lt;-1*VALUE(MID(K164,1,2)), "No", "Yes"))))</f>
        <v>Yes</v>
      </c>
    </row>
    <row r="165" spans="1:12" x14ac:dyDescent="0.25">
      <c r="A165" s="50" t="s">
        <v>71</v>
      </c>
      <c r="B165" s="33" t="s">
        <v>217</v>
      </c>
      <c r="C165" s="8">
        <v>7.0532666555999999</v>
      </c>
      <c r="D165" s="11" t="str">
        <f t="shared" si="58"/>
        <v>N/A</v>
      </c>
      <c r="E165" s="8">
        <v>6.4212950103999997</v>
      </c>
      <c r="F165" s="11" t="str">
        <f t="shared" si="59"/>
        <v>N/A</v>
      </c>
      <c r="G165" s="8">
        <v>6.3253387667999998</v>
      </c>
      <c r="H165" s="11" t="str">
        <f t="shared" si="60"/>
        <v>N/A</v>
      </c>
      <c r="I165" s="12">
        <v>-8.9600000000000009</v>
      </c>
      <c r="J165" s="12">
        <v>-1.49</v>
      </c>
      <c r="K165" s="41" t="s">
        <v>732</v>
      </c>
      <c r="L165" s="9" t="str">
        <f t="shared" si="61"/>
        <v>Yes</v>
      </c>
    </row>
    <row r="166" spans="1:12" x14ac:dyDescent="0.25">
      <c r="A166" s="4" t="s">
        <v>111</v>
      </c>
      <c r="B166" s="33" t="s">
        <v>217</v>
      </c>
      <c r="C166" s="8">
        <v>27.908157867</v>
      </c>
      <c r="D166" s="11" t="str">
        <f t="shared" si="58"/>
        <v>N/A</v>
      </c>
      <c r="E166" s="8">
        <v>25.612891620999999</v>
      </c>
      <c r="F166" s="11" t="str">
        <f t="shared" si="59"/>
        <v>N/A</v>
      </c>
      <c r="G166" s="8">
        <v>26.406678866</v>
      </c>
      <c r="H166" s="11" t="str">
        <f t="shared" si="60"/>
        <v>N/A</v>
      </c>
      <c r="I166" s="12">
        <v>-8.2200000000000006</v>
      </c>
      <c r="J166" s="12">
        <v>3.0990000000000002</v>
      </c>
      <c r="K166" s="41" t="s">
        <v>732</v>
      </c>
      <c r="L166" s="9" t="str">
        <f t="shared" si="61"/>
        <v>Yes</v>
      </c>
    </row>
    <row r="167" spans="1:12" x14ac:dyDescent="0.25">
      <c r="A167" s="4" t="s">
        <v>112</v>
      </c>
      <c r="B167" s="33" t="s">
        <v>217</v>
      </c>
      <c r="C167" s="8">
        <v>25.817484839999999</v>
      </c>
      <c r="D167" s="11" t="str">
        <f t="shared" si="58"/>
        <v>N/A</v>
      </c>
      <c r="E167" s="8">
        <v>25.533300893</v>
      </c>
      <c r="F167" s="11" t="str">
        <f t="shared" si="59"/>
        <v>N/A</v>
      </c>
      <c r="G167" s="8">
        <v>25.157957332999999</v>
      </c>
      <c r="H167" s="11" t="str">
        <f t="shared" si="60"/>
        <v>N/A</v>
      </c>
      <c r="I167" s="12">
        <v>-1.1000000000000001</v>
      </c>
      <c r="J167" s="12">
        <v>-1.47</v>
      </c>
      <c r="K167" s="41" t="s">
        <v>732</v>
      </c>
      <c r="L167" s="9" t="str">
        <f t="shared" si="61"/>
        <v>Yes</v>
      </c>
    </row>
    <row r="168" spans="1:12" x14ac:dyDescent="0.25">
      <c r="A168" s="4" t="s">
        <v>113</v>
      </c>
      <c r="B168" s="33" t="s">
        <v>217</v>
      </c>
      <c r="C168" s="8">
        <v>0.12418596849999999</v>
      </c>
      <c r="D168" s="11" t="str">
        <f t="shared" si="58"/>
        <v>N/A</v>
      </c>
      <c r="E168" s="8">
        <v>0.1206846971</v>
      </c>
      <c r="F168" s="11" t="str">
        <f t="shared" si="59"/>
        <v>N/A</v>
      </c>
      <c r="G168" s="8">
        <v>0.1159449962</v>
      </c>
      <c r="H168" s="11" t="str">
        <f t="shared" si="60"/>
        <v>N/A</v>
      </c>
      <c r="I168" s="12">
        <v>-2.82</v>
      </c>
      <c r="J168" s="12">
        <v>-3.93</v>
      </c>
      <c r="K168" s="41" t="s">
        <v>732</v>
      </c>
      <c r="L168" s="9" t="str">
        <f t="shared" si="61"/>
        <v>Yes</v>
      </c>
    </row>
    <row r="169" spans="1:12" x14ac:dyDescent="0.25">
      <c r="A169" s="4" t="s">
        <v>114</v>
      </c>
      <c r="B169" s="33" t="s">
        <v>217</v>
      </c>
      <c r="C169" s="8">
        <v>4.0892016500000003E-2</v>
      </c>
      <c r="D169" s="11" t="str">
        <f t="shared" si="58"/>
        <v>N/A</v>
      </c>
      <c r="E169" s="8">
        <v>3.4044898699999999E-2</v>
      </c>
      <c r="F169" s="11" t="str">
        <f t="shared" si="59"/>
        <v>N/A</v>
      </c>
      <c r="G169" s="8">
        <v>3.2686982699999999E-2</v>
      </c>
      <c r="H169" s="11" t="str">
        <f t="shared" si="60"/>
        <v>N/A</v>
      </c>
      <c r="I169" s="12">
        <v>-16.7</v>
      </c>
      <c r="J169" s="12">
        <v>-3.99</v>
      </c>
      <c r="K169" s="41" t="s">
        <v>732</v>
      </c>
      <c r="L169" s="9" t="str">
        <f t="shared" si="61"/>
        <v>Yes</v>
      </c>
    </row>
    <row r="170" spans="1:12" x14ac:dyDescent="0.25">
      <c r="A170" s="4" t="s">
        <v>428</v>
      </c>
      <c r="B170" s="33" t="s">
        <v>217</v>
      </c>
      <c r="C170" s="34">
        <v>25444</v>
      </c>
      <c r="D170" s="11" t="str">
        <f>IF($B170="N/A","N/A",IF(C170&gt;10,"No",IF(C170&lt;-10,"No","Yes")))</f>
        <v>N/A</v>
      </c>
      <c r="E170" s="34">
        <v>23330</v>
      </c>
      <c r="F170" s="11" t="str">
        <f>IF($B170="N/A","N/A",IF(E170&gt;10,"No",IF(E170&lt;-10,"No","Yes")))</f>
        <v>N/A</v>
      </c>
      <c r="G170" s="34">
        <v>24908</v>
      </c>
      <c r="H170" s="11" t="str">
        <f>IF($B170="N/A","N/A",IF(G170&gt;10,"No",IF(G170&lt;-10,"No","Yes")))</f>
        <v>N/A</v>
      </c>
      <c r="I170" s="12">
        <v>-8.31</v>
      </c>
      <c r="J170" s="12">
        <v>6.7640000000000002</v>
      </c>
      <c r="K170" s="41" t="s">
        <v>732</v>
      </c>
      <c r="L170" s="9" t="str">
        <f t="shared" si="61"/>
        <v>Yes</v>
      </c>
    </row>
    <row r="171" spans="1:12" x14ac:dyDescent="0.25">
      <c r="A171" s="4" t="s">
        <v>429</v>
      </c>
      <c r="B171" s="33" t="s">
        <v>217</v>
      </c>
      <c r="C171" s="34">
        <v>932</v>
      </c>
      <c r="D171" s="11" t="str">
        <f>IF($B171="N/A","N/A",IF(C171&gt;10,"No",IF(C171&lt;-10,"No","Yes")))</f>
        <v>N/A</v>
      </c>
      <c r="E171" s="34">
        <v>877</v>
      </c>
      <c r="F171" s="11" t="str">
        <f>IF($B171="N/A","N/A",IF(E171&gt;10,"No",IF(E171&lt;-10,"No","Yes")))</f>
        <v>N/A</v>
      </c>
      <c r="G171" s="34">
        <v>491</v>
      </c>
      <c r="H171" s="11" t="str">
        <f>IF($B171="N/A","N/A",IF(G171&gt;10,"No",IF(G171&lt;-10,"No","Yes")))</f>
        <v>N/A</v>
      </c>
      <c r="I171" s="12">
        <v>-5.9</v>
      </c>
      <c r="J171" s="12">
        <v>-44</v>
      </c>
      <c r="K171" s="41" t="s">
        <v>732</v>
      </c>
      <c r="L171" s="9" t="str">
        <f t="shared" si="61"/>
        <v>No</v>
      </c>
    </row>
    <row r="172" spans="1:12" x14ac:dyDescent="0.25">
      <c r="A172" s="4" t="s">
        <v>430</v>
      </c>
      <c r="B172" s="33" t="s">
        <v>217</v>
      </c>
      <c r="C172" s="34">
        <v>18203</v>
      </c>
      <c r="D172" s="11" t="str">
        <f>IF($B172="N/A","N/A",IF(C172&gt;10,"No",IF(C172&lt;-10,"No","Yes")))</f>
        <v>N/A</v>
      </c>
      <c r="E172" s="34">
        <v>19072</v>
      </c>
      <c r="F172" s="11" t="str">
        <f>IF($B172="N/A","N/A",IF(E172&gt;10,"No",IF(E172&lt;-10,"No","Yes")))</f>
        <v>N/A</v>
      </c>
      <c r="G172" s="34">
        <v>19912</v>
      </c>
      <c r="H172" s="11" t="str">
        <f>IF($B172="N/A","N/A",IF(G172&gt;10,"No",IF(G172&lt;-10,"No","Yes")))</f>
        <v>N/A</v>
      </c>
      <c r="I172" s="12">
        <v>4.774</v>
      </c>
      <c r="J172" s="12">
        <v>4.4039999999999999</v>
      </c>
      <c r="K172" s="41" t="s">
        <v>732</v>
      </c>
      <c r="L172" s="9" t="str">
        <f t="shared" si="61"/>
        <v>Yes</v>
      </c>
    </row>
    <row r="173" spans="1:12" x14ac:dyDescent="0.25">
      <c r="A173" s="4" t="s">
        <v>431</v>
      </c>
      <c r="B173" s="33" t="s">
        <v>217</v>
      </c>
      <c r="C173" s="34">
        <v>13047</v>
      </c>
      <c r="D173" s="11" t="str">
        <f>IF($B173="N/A","N/A",IF(C173&gt;10,"No",IF(C173&lt;-10,"No","Yes")))</f>
        <v>N/A</v>
      </c>
      <c r="E173" s="34">
        <v>13461</v>
      </c>
      <c r="F173" s="11" t="str">
        <f>IF($B173="N/A","N/A",IF(E173&gt;10,"No",IF(E173&lt;-10,"No","Yes")))</f>
        <v>N/A</v>
      </c>
      <c r="G173" s="34">
        <v>13933</v>
      </c>
      <c r="H173" s="11" t="str">
        <f>IF($B173="N/A","N/A",IF(G173&gt;10,"No",IF(G173&lt;-10,"No","Yes")))</f>
        <v>N/A</v>
      </c>
      <c r="I173" s="12">
        <v>3.173</v>
      </c>
      <c r="J173" s="12">
        <v>3.5059999999999998</v>
      </c>
      <c r="K173" s="41" t="s">
        <v>732</v>
      </c>
      <c r="L173" s="9" t="str">
        <f t="shared" si="61"/>
        <v>Yes</v>
      </c>
    </row>
    <row r="174" spans="1:12" x14ac:dyDescent="0.25">
      <c r="A174" s="4" t="s">
        <v>432</v>
      </c>
      <c r="B174" s="33" t="s">
        <v>217</v>
      </c>
      <c r="C174" s="34">
        <v>582</v>
      </c>
      <c r="D174" s="11" t="str">
        <f>IF($B174="N/A","N/A",IF(C174&gt;10,"No",IF(C174&lt;-10,"No","Yes")))</f>
        <v>N/A</v>
      </c>
      <c r="E174" s="34">
        <v>596</v>
      </c>
      <c r="F174" s="11" t="str">
        <f>IF($B174="N/A","N/A",IF(E174&gt;10,"No",IF(E174&lt;-10,"No","Yes")))</f>
        <v>N/A</v>
      </c>
      <c r="G174" s="34">
        <v>608</v>
      </c>
      <c r="H174" s="11" t="str">
        <f>IF($B174="N/A","N/A",IF(G174&gt;10,"No",IF(G174&lt;-10,"No","Yes")))</f>
        <v>N/A</v>
      </c>
      <c r="I174" s="12">
        <v>2.4049999999999998</v>
      </c>
      <c r="J174" s="12">
        <v>2.0129999999999999</v>
      </c>
      <c r="K174" s="41" t="s">
        <v>732</v>
      </c>
      <c r="L174" s="9" t="str">
        <f t="shared" si="61"/>
        <v>Yes</v>
      </c>
    </row>
    <row r="175" spans="1:12" x14ac:dyDescent="0.25">
      <c r="A175" s="6" t="s">
        <v>1016</v>
      </c>
      <c r="B175" s="33" t="s">
        <v>217</v>
      </c>
      <c r="C175" s="34">
        <v>0</v>
      </c>
      <c r="D175" s="11" t="str">
        <f t="shared" si="58"/>
        <v>N/A</v>
      </c>
      <c r="E175" s="34">
        <v>0</v>
      </c>
      <c r="F175" s="11" t="str">
        <f t="shared" si="59"/>
        <v>N/A</v>
      </c>
      <c r="G175" s="34">
        <v>0</v>
      </c>
      <c r="H175" s="11" t="str">
        <f t="shared" si="60"/>
        <v>N/A</v>
      </c>
      <c r="I175" s="12" t="s">
        <v>1742</v>
      </c>
      <c r="J175" s="12" t="s">
        <v>1742</v>
      </c>
      <c r="K175" s="41" t="s">
        <v>732</v>
      </c>
      <c r="L175" s="9" t="str">
        <f t="shared" si="61"/>
        <v>N/A</v>
      </c>
    </row>
    <row r="176" spans="1:12" x14ac:dyDescent="0.25">
      <c r="A176" s="4" t="s">
        <v>1017</v>
      </c>
      <c r="B176" s="33" t="s">
        <v>217</v>
      </c>
      <c r="C176" s="34">
        <v>0</v>
      </c>
      <c r="D176" s="11" t="str">
        <f>IF($B176="N/A","N/A",IF(C176&gt;10,"No",IF(C176&lt;-10,"No","Yes")))</f>
        <v>N/A</v>
      </c>
      <c r="E176" s="34">
        <v>0</v>
      </c>
      <c r="F176" s="11" t="str">
        <f>IF($B176="N/A","N/A",IF(E176&gt;10,"No",IF(E176&lt;-10,"No","Yes")))</f>
        <v>N/A</v>
      </c>
      <c r="G176" s="34">
        <v>0</v>
      </c>
      <c r="H176" s="11" t="str">
        <f>IF($B176="N/A","N/A",IF(G176&gt;10,"No",IF(G176&lt;-10,"No","Yes")))</f>
        <v>N/A</v>
      </c>
      <c r="I176" s="12" t="s">
        <v>1742</v>
      </c>
      <c r="J176" s="12" t="s">
        <v>1742</v>
      </c>
      <c r="K176" s="41" t="s">
        <v>732</v>
      </c>
      <c r="L176" s="9" t="str">
        <f t="shared" si="61"/>
        <v>N/A</v>
      </c>
    </row>
    <row r="177" spans="1:12" x14ac:dyDescent="0.25">
      <c r="A177" s="4" t="s">
        <v>1018</v>
      </c>
      <c r="B177" s="33" t="s">
        <v>217</v>
      </c>
      <c r="C177" s="34">
        <v>0</v>
      </c>
      <c r="D177" s="11" t="str">
        <f>IF($B177="N/A","N/A",IF(C177&gt;10,"No",IF(C177&lt;-10,"No","Yes")))</f>
        <v>N/A</v>
      </c>
      <c r="E177" s="34">
        <v>0</v>
      </c>
      <c r="F177" s="11" t="str">
        <f>IF($B177="N/A","N/A",IF(E177&gt;10,"No",IF(E177&lt;-10,"No","Yes")))</f>
        <v>N/A</v>
      </c>
      <c r="G177" s="34">
        <v>0</v>
      </c>
      <c r="H177" s="11" t="str">
        <f>IF($B177="N/A","N/A",IF(G177&gt;10,"No",IF(G177&lt;-10,"No","Yes")))</f>
        <v>N/A</v>
      </c>
      <c r="I177" s="12" t="s">
        <v>1742</v>
      </c>
      <c r="J177" s="12" t="s">
        <v>1742</v>
      </c>
      <c r="K177" s="41" t="s">
        <v>732</v>
      </c>
      <c r="L177" s="9" t="str">
        <f t="shared" si="61"/>
        <v>N/A</v>
      </c>
    </row>
    <row r="178" spans="1:12" ht="25" x14ac:dyDescent="0.25">
      <c r="A178" s="4" t="s">
        <v>1019</v>
      </c>
      <c r="B178" s="33" t="s">
        <v>217</v>
      </c>
      <c r="C178" s="34">
        <v>0</v>
      </c>
      <c r="D178" s="11" t="str">
        <f>IF($B178="N/A","N/A",IF(C178&gt;10,"No",IF(C178&lt;-10,"No","Yes")))</f>
        <v>N/A</v>
      </c>
      <c r="E178" s="34">
        <v>0</v>
      </c>
      <c r="F178" s="11" t="str">
        <f>IF($B178="N/A","N/A",IF(E178&gt;10,"No",IF(E178&lt;-10,"No","Yes")))</f>
        <v>N/A</v>
      </c>
      <c r="G178" s="34">
        <v>0</v>
      </c>
      <c r="H178" s="11" t="str">
        <f>IF($B178="N/A","N/A",IF(G178&gt;10,"No",IF(G178&lt;-10,"No","Yes")))</f>
        <v>N/A</v>
      </c>
      <c r="I178" s="12" t="s">
        <v>1742</v>
      </c>
      <c r="J178" s="12" t="s">
        <v>1742</v>
      </c>
      <c r="K178" s="41" t="s">
        <v>732</v>
      </c>
      <c r="L178" s="9" t="str">
        <f t="shared" si="61"/>
        <v>N/A</v>
      </c>
    </row>
    <row r="179" spans="1:12" x14ac:dyDescent="0.25">
      <c r="A179" s="4" t="s">
        <v>1020</v>
      </c>
      <c r="B179" s="33" t="s">
        <v>217</v>
      </c>
      <c r="C179" s="34">
        <v>0</v>
      </c>
      <c r="D179" s="11" t="str">
        <f>IF($B179="N/A","N/A",IF(C179&gt;10,"No",IF(C179&lt;-10,"No","Yes")))</f>
        <v>N/A</v>
      </c>
      <c r="E179" s="34">
        <v>0</v>
      </c>
      <c r="F179" s="11" t="str">
        <f>IF($B179="N/A","N/A",IF(E179&gt;10,"No",IF(E179&lt;-10,"No","Yes")))</f>
        <v>N/A</v>
      </c>
      <c r="G179" s="34">
        <v>0</v>
      </c>
      <c r="H179" s="11" t="str">
        <f>IF($B179="N/A","N/A",IF(G179&gt;10,"No",IF(G179&lt;-10,"No","Yes")))</f>
        <v>N/A</v>
      </c>
      <c r="I179" s="12" t="s">
        <v>1742</v>
      </c>
      <c r="J179" s="12" t="s">
        <v>1742</v>
      </c>
      <c r="K179" s="41" t="s">
        <v>732</v>
      </c>
      <c r="L179" s="9" t="str">
        <f t="shared" si="61"/>
        <v>N/A</v>
      </c>
    </row>
    <row r="180" spans="1:12" ht="25" x14ac:dyDescent="0.25">
      <c r="A180" s="4" t="s">
        <v>1021</v>
      </c>
      <c r="B180" s="33" t="s">
        <v>217</v>
      </c>
      <c r="C180" s="34">
        <v>0</v>
      </c>
      <c r="D180" s="11" t="str">
        <f>IF($B180="N/A","N/A",IF(C180&gt;10,"No",IF(C180&lt;-10,"No","Yes")))</f>
        <v>N/A</v>
      </c>
      <c r="E180" s="34">
        <v>0</v>
      </c>
      <c r="F180" s="11" t="str">
        <f>IF($B180="N/A","N/A",IF(E180&gt;10,"No",IF(E180&lt;-10,"No","Yes")))</f>
        <v>N/A</v>
      </c>
      <c r="G180" s="34">
        <v>0</v>
      </c>
      <c r="H180" s="11" t="str">
        <f>IF($B180="N/A","N/A",IF(G180&gt;10,"No",IF(G180&lt;-10,"No","Yes")))</f>
        <v>N/A</v>
      </c>
      <c r="I180" s="12" t="s">
        <v>1742</v>
      </c>
      <c r="J180" s="12" t="s">
        <v>1742</v>
      </c>
      <c r="K180" s="41" t="s">
        <v>732</v>
      </c>
      <c r="L180" s="9" t="str">
        <f t="shared" si="61"/>
        <v>N/A</v>
      </c>
    </row>
    <row r="181" spans="1:12" x14ac:dyDescent="0.25">
      <c r="A181" s="6" t="s">
        <v>1022</v>
      </c>
      <c r="B181" s="33" t="s">
        <v>217</v>
      </c>
      <c r="C181" s="34">
        <v>25103</v>
      </c>
      <c r="D181" s="11" t="str">
        <f t="shared" si="58"/>
        <v>N/A</v>
      </c>
      <c r="E181" s="34">
        <v>22808</v>
      </c>
      <c r="F181" s="11" t="str">
        <f t="shared" si="59"/>
        <v>N/A</v>
      </c>
      <c r="G181" s="34">
        <v>23881</v>
      </c>
      <c r="H181" s="11" t="str">
        <f t="shared" si="60"/>
        <v>N/A</v>
      </c>
      <c r="I181" s="12">
        <v>-9.14</v>
      </c>
      <c r="J181" s="12">
        <v>4.7039999999999997</v>
      </c>
      <c r="K181" s="41" t="s">
        <v>732</v>
      </c>
      <c r="L181" s="9" t="str">
        <f t="shared" si="61"/>
        <v>Yes</v>
      </c>
    </row>
    <row r="182" spans="1:12" x14ac:dyDescent="0.25">
      <c r="A182" s="4" t="s">
        <v>1023</v>
      </c>
      <c r="B182" s="33" t="s">
        <v>217</v>
      </c>
      <c r="C182" s="34">
        <v>24082</v>
      </c>
      <c r="D182" s="11" t="str">
        <f t="shared" si="58"/>
        <v>N/A</v>
      </c>
      <c r="E182" s="34">
        <v>21841</v>
      </c>
      <c r="F182" s="11" t="str">
        <f t="shared" si="59"/>
        <v>N/A</v>
      </c>
      <c r="G182" s="34">
        <v>23267</v>
      </c>
      <c r="H182" s="11" t="str">
        <f t="shared" si="60"/>
        <v>N/A</v>
      </c>
      <c r="I182" s="12">
        <v>-9.31</v>
      </c>
      <c r="J182" s="12">
        <v>6.5289999999999999</v>
      </c>
      <c r="K182" s="41" t="s">
        <v>732</v>
      </c>
      <c r="L182" s="9" t="str">
        <f t="shared" si="61"/>
        <v>Yes</v>
      </c>
    </row>
    <row r="183" spans="1:12" x14ac:dyDescent="0.25">
      <c r="A183" s="4" t="s">
        <v>1024</v>
      </c>
      <c r="B183" s="33" t="s">
        <v>217</v>
      </c>
      <c r="C183" s="34">
        <v>919</v>
      </c>
      <c r="D183" s="11" t="str">
        <f t="shared" si="58"/>
        <v>N/A</v>
      </c>
      <c r="E183" s="34">
        <v>865</v>
      </c>
      <c r="F183" s="11" t="str">
        <f t="shared" si="59"/>
        <v>N/A</v>
      </c>
      <c r="G183" s="34">
        <v>476</v>
      </c>
      <c r="H183" s="11" t="str">
        <f t="shared" si="60"/>
        <v>N/A</v>
      </c>
      <c r="I183" s="12">
        <v>-5.88</v>
      </c>
      <c r="J183" s="12">
        <v>-45</v>
      </c>
      <c r="K183" s="41" t="s">
        <v>732</v>
      </c>
      <c r="L183" s="9" t="str">
        <f t="shared" si="61"/>
        <v>No</v>
      </c>
    </row>
    <row r="184" spans="1:12" x14ac:dyDescent="0.25">
      <c r="A184" s="4" t="s">
        <v>1025</v>
      </c>
      <c r="B184" s="33" t="s">
        <v>217</v>
      </c>
      <c r="C184" s="34">
        <v>83</v>
      </c>
      <c r="D184" s="11" t="str">
        <f t="shared" si="58"/>
        <v>N/A</v>
      </c>
      <c r="E184" s="34">
        <v>90</v>
      </c>
      <c r="F184" s="11" t="str">
        <f t="shared" si="59"/>
        <v>N/A</v>
      </c>
      <c r="G184" s="34">
        <v>113</v>
      </c>
      <c r="H184" s="11" t="str">
        <f t="shared" si="60"/>
        <v>N/A</v>
      </c>
      <c r="I184" s="12">
        <v>8.4339999999999993</v>
      </c>
      <c r="J184" s="12">
        <v>25.56</v>
      </c>
      <c r="K184" s="41" t="s">
        <v>732</v>
      </c>
      <c r="L184" s="9" t="str">
        <f t="shared" si="61"/>
        <v>Yes</v>
      </c>
    </row>
    <row r="185" spans="1:12" x14ac:dyDescent="0.25">
      <c r="A185" s="4" t="s">
        <v>1026</v>
      </c>
      <c r="B185" s="33" t="s">
        <v>217</v>
      </c>
      <c r="C185" s="34">
        <v>19</v>
      </c>
      <c r="D185" s="11" t="str">
        <f t="shared" si="58"/>
        <v>N/A</v>
      </c>
      <c r="E185" s="34">
        <v>11</v>
      </c>
      <c r="F185" s="11" t="str">
        <f t="shared" si="59"/>
        <v>N/A</v>
      </c>
      <c r="G185" s="34">
        <v>17</v>
      </c>
      <c r="H185" s="11" t="str">
        <f t="shared" si="60"/>
        <v>N/A</v>
      </c>
      <c r="I185" s="12">
        <v>-47.4</v>
      </c>
      <c r="J185" s="12">
        <v>70</v>
      </c>
      <c r="K185" s="41" t="s">
        <v>732</v>
      </c>
      <c r="L185" s="9" t="str">
        <f t="shared" si="61"/>
        <v>No</v>
      </c>
    </row>
    <row r="186" spans="1:12" x14ac:dyDescent="0.25">
      <c r="A186" s="4" t="s">
        <v>1027</v>
      </c>
      <c r="B186" s="33" t="s">
        <v>217</v>
      </c>
      <c r="C186" s="34">
        <v>0</v>
      </c>
      <c r="D186" s="11" t="str">
        <f t="shared" si="58"/>
        <v>N/A</v>
      </c>
      <c r="E186" s="34">
        <v>11</v>
      </c>
      <c r="F186" s="11" t="str">
        <f t="shared" si="59"/>
        <v>N/A</v>
      </c>
      <c r="G186" s="34">
        <v>11</v>
      </c>
      <c r="H186" s="11" t="str">
        <f t="shared" si="60"/>
        <v>N/A</v>
      </c>
      <c r="I186" s="12" t="s">
        <v>1742</v>
      </c>
      <c r="J186" s="12">
        <v>300</v>
      </c>
      <c r="K186" s="41" t="s">
        <v>732</v>
      </c>
      <c r="L186" s="9" t="str">
        <f t="shared" si="61"/>
        <v>No</v>
      </c>
    </row>
    <row r="187" spans="1:12" x14ac:dyDescent="0.25">
      <c r="A187" s="6" t="s">
        <v>1028</v>
      </c>
      <c r="B187" s="41" t="s">
        <v>217</v>
      </c>
      <c r="C187" s="1">
        <v>16882</v>
      </c>
      <c r="D187" s="11" t="str">
        <f t="shared" si="58"/>
        <v>N/A</v>
      </c>
      <c r="E187" s="1">
        <v>17858</v>
      </c>
      <c r="F187" s="11" t="str">
        <f t="shared" si="59"/>
        <v>N/A</v>
      </c>
      <c r="G187" s="1">
        <v>18874</v>
      </c>
      <c r="H187" s="11" t="str">
        <f t="shared" si="60"/>
        <v>N/A</v>
      </c>
      <c r="I187" s="12">
        <v>5.7809999999999997</v>
      </c>
      <c r="J187" s="12">
        <v>5.6890000000000001</v>
      </c>
      <c r="K187" s="41" t="s">
        <v>732</v>
      </c>
      <c r="L187" s="11" t="str">
        <f t="shared" si="61"/>
        <v>Yes</v>
      </c>
    </row>
    <row r="188" spans="1:12" x14ac:dyDescent="0.25">
      <c r="A188" s="4" t="s">
        <v>1029</v>
      </c>
      <c r="B188" s="33" t="s">
        <v>217</v>
      </c>
      <c r="C188" s="34">
        <v>446</v>
      </c>
      <c r="D188" s="11" t="str">
        <f t="shared" si="58"/>
        <v>N/A</v>
      </c>
      <c r="E188" s="34">
        <v>523</v>
      </c>
      <c r="F188" s="11" t="str">
        <f t="shared" si="59"/>
        <v>N/A</v>
      </c>
      <c r="G188" s="34">
        <v>608</v>
      </c>
      <c r="H188" s="11" t="str">
        <f t="shared" si="60"/>
        <v>N/A</v>
      </c>
      <c r="I188" s="12">
        <v>17.260000000000002</v>
      </c>
      <c r="J188" s="12">
        <v>16.25</v>
      </c>
      <c r="K188" s="41" t="s">
        <v>732</v>
      </c>
      <c r="L188" s="9" t="str">
        <f t="shared" si="61"/>
        <v>Yes</v>
      </c>
    </row>
    <row r="189" spans="1:12" x14ac:dyDescent="0.25">
      <c r="A189" s="4" t="s">
        <v>1030</v>
      </c>
      <c r="B189" s="33" t="s">
        <v>217</v>
      </c>
      <c r="C189" s="34">
        <v>11</v>
      </c>
      <c r="D189" s="11" t="str">
        <f t="shared" si="58"/>
        <v>N/A</v>
      </c>
      <c r="E189" s="34">
        <v>11</v>
      </c>
      <c r="F189" s="11" t="str">
        <f t="shared" si="59"/>
        <v>N/A</v>
      </c>
      <c r="G189" s="34">
        <v>12</v>
      </c>
      <c r="H189" s="11" t="str">
        <f t="shared" si="60"/>
        <v>N/A</v>
      </c>
      <c r="I189" s="12">
        <v>-18.2</v>
      </c>
      <c r="J189" s="12">
        <v>33.33</v>
      </c>
      <c r="K189" s="41" t="s">
        <v>732</v>
      </c>
      <c r="L189" s="9" t="str">
        <f t="shared" si="61"/>
        <v>No</v>
      </c>
    </row>
    <row r="190" spans="1:12" x14ac:dyDescent="0.25">
      <c r="A190" s="4" t="s">
        <v>1031</v>
      </c>
      <c r="B190" s="33" t="s">
        <v>217</v>
      </c>
      <c r="C190" s="34">
        <v>9166</v>
      </c>
      <c r="D190" s="11" t="str">
        <f t="shared" si="58"/>
        <v>N/A</v>
      </c>
      <c r="E190" s="34">
        <v>9747</v>
      </c>
      <c r="F190" s="11" t="str">
        <f t="shared" si="59"/>
        <v>N/A</v>
      </c>
      <c r="G190" s="34">
        <v>10351</v>
      </c>
      <c r="H190" s="11" t="str">
        <f t="shared" si="60"/>
        <v>N/A</v>
      </c>
      <c r="I190" s="12">
        <v>6.3390000000000004</v>
      </c>
      <c r="J190" s="12">
        <v>6.1970000000000001</v>
      </c>
      <c r="K190" s="41" t="s">
        <v>732</v>
      </c>
      <c r="L190" s="9" t="str">
        <f t="shared" si="61"/>
        <v>Yes</v>
      </c>
    </row>
    <row r="191" spans="1:12" x14ac:dyDescent="0.25">
      <c r="A191" s="4" t="s">
        <v>1032</v>
      </c>
      <c r="B191" s="33" t="s">
        <v>217</v>
      </c>
      <c r="C191" s="34">
        <v>6957</v>
      </c>
      <c r="D191" s="11" t="str">
        <f t="shared" si="58"/>
        <v>N/A</v>
      </c>
      <c r="E191" s="34">
        <v>7251</v>
      </c>
      <c r="F191" s="11" t="str">
        <f t="shared" si="59"/>
        <v>N/A</v>
      </c>
      <c r="G191" s="34">
        <v>7567</v>
      </c>
      <c r="H191" s="11" t="str">
        <f t="shared" si="60"/>
        <v>N/A</v>
      </c>
      <c r="I191" s="12">
        <v>4.226</v>
      </c>
      <c r="J191" s="12">
        <v>4.3579999999999997</v>
      </c>
      <c r="K191" s="41" t="s">
        <v>732</v>
      </c>
      <c r="L191" s="9" t="str">
        <f t="shared" si="61"/>
        <v>Yes</v>
      </c>
    </row>
    <row r="192" spans="1:12" ht="25" x14ac:dyDescent="0.25">
      <c r="A192" s="4" t="s">
        <v>1033</v>
      </c>
      <c r="B192" s="33" t="s">
        <v>217</v>
      </c>
      <c r="C192" s="34">
        <v>302</v>
      </c>
      <c r="D192" s="11" t="str">
        <f t="shared" si="58"/>
        <v>N/A</v>
      </c>
      <c r="E192" s="34">
        <v>328</v>
      </c>
      <c r="F192" s="11" t="str">
        <f t="shared" si="59"/>
        <v>N/A</v>
      </c>
      <c r="G192" s="34">
        <v>336</v>
      </c>
      <c r="H192" s="11" t="str">
        <f t="shared" si="60"/>
        <v>N/A</v>
      </c>
      <c r="I192" s="12">
        <v>8.609</v>
      </c>
      <c r="J192" s="12">
        <v>2.4390000000000001</v>
      </c>
      <c r="K192" s="41" t="s">
        <v>732</v>
      </c>
      <c r="L192" s="9" t="str">
        <f t="shared" si="61"/>
        <v>Yes</v>
      </c>
    </row>
    <row r="193" spans="1:12" x14ac:dyDescent="0.25">
      <c r="A193" s="6" t="s">
        <v>1034</v>
      </c>
      <c r="B193" s="41" t="s">
        <v>217</v>
      </c>
      <c r="C193" s="1">
        <v>1524</v>
      </c>
      <c r="D193" s="11" t="str">
        <f t="shared" si="58"/>
        <v>N/A</v>
      </c>
      <c r="E193" s="1">
        <v>1549</v>
      </c>
      <c r="F193" s="11" t="str">
        <f t="shared" si="59"/>
        <v>N/A</v>
      </c>
      <c r="G193" s="1">
        <v>1500</v>
      </c>
      <c r="H193" s="11" t="str">
        <f t="shared" si="60"/>
        <v>N/A</v>
      </c>
      <c r="I193" s="12">
        <v>1.64</v>
      </c>
      <c r="J193" s="12">
        <v>-3.16</v>
      </c>
      <c r="K193" s="41" t="s">
        <v>732</v>
      </c>
      <c r="L193" s="11" t="str">
        <f t="shared" si="61"/>
        <v>Yes</v>
      </c>
    </row>
    <row r="194" spans="1:12" ht="25" x14ac:dyDescent="0.25">
      <c r="A194" s="4" t="s">
        <v>1035</v>
      </c>
      <c r="B194" s="33" t="s">
        <v>217</v>
      </c>
      <c r="C194" s="34">
        <v>33</v>
      </c>
      <c r="D194" s="11" t="str">
        <f t="shared" si="58"/>
        <v>N/A</v>
      </c>
      <c r="E194" s="34">
        <v>37</v>
      </c>
      <c r="F194" s="11" t="str">
        <f t="shared" si="59"/>
        <v>N/A</v>
      </c>
      <c r="G194" s="34">
        <v>34</v>
      </c>
      <c r="H194" s="11" t="str">
        <f t="shared" si="60"/>
        <v>N/A</v>
      </c>
      <c r="I194" s="12">
        <v>12.12</v>
      </c>
      <c r="J194" s="12">
        <v>-8.11</v>
      </c>
      <c r="K194" s="41" t="s">
        <v>732</v>
      </c>
      <c r="L194" s="9" t="str">
        <f t="shared" si="61"/>
        <v>Yes</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961</v>
      </c>
      <c r="D196" s="11" t="str">
        <f t="shared" si="58"/>
        <v>N/A</v>
      </c>
      <c r="E196" s="34">
        <v>989</v>
      </c>
      <c r="F196" s="11" t="str">
        <f t="shared" si="59"/>
        <v>N/A</v>
      </c>
      <c r="G196" s="34">
        <v>990</v>
      </c>
      <c r="H196" s="11" t="str">
        <f t="shared" si="60"/>
        <v>N/A</v>
      </c>
      <c r="I196" s="12">
        <v>2.9140000000000001</v>
      </c>
      <c r="J196" s="12">
        <v>0.1011</v>
      </c>
      <c r="K196" s="41" t="s">
        <v>732</v>
      </c>
      <c r="L196" s="9" t="str">
        <f t="shared" si="61"/>
        <v>Yes</v>
      </c>
    </row>
    <row r="197" spans="1:12" ht="25" x14ac:dyDescent="0.25">
      <c r="A197" s="4" t="s">
        <v>1038</v>
      </c>
      <c r="B197" s="33" t="s">
        <v>217</v>
      </c>
      <c r="C197" s="34">
        <v>517</v>
      </c>
      <c r="D197" s="11" t="str">
        <f t="shared" si="58"/>
        <v>N/A</v>
      </c>
      <c r="E197" s="34">
        <v>512</v>
      </c>
      <c r="F197" s="11" t="str">
        <f t="shared" si="59"/>
        <v>N/A</v>
      </c>
      <c r="G197" s="34">
        <v>463</v>
      </c>
      <c r="H197" s="11" t="str">
        <f t="shared" si="60"/>
        <v>N/A</v>
      </c>
      <c r="I197" s="12">
        <v>-0.96699999999999997</v>
      </c>
      <c r="J197" s="12">
        <v>-9.57</v>
      </c>
      <c r="K197" s="41" t="s">
        <v>732</v>
      </c>
      <c r="L197" s="9" t="str">
        <f t="shared" si="61"/>
        <v>Yes</v>
      </c>
    </row>
    <row r="198" spans="1:12" ht="25" x14ac:dyDescent="0.25">
      <c r="A198" s="4" t="s">
        <v>1039</v>
      </c>
      <c r="B198" s="33" t="s">
        <v>217</v>
      </c>
      <c r="C198" s="34">
        <v>13</v>
      </c>
      <c r="D198" s="11" t="str">
        <f t="shared" si="58"/>
        <v>N/A</v>
      </c>
      <c r="E198" s="34">
        <v>11</v>
      </c>
      <c r="F198" s="11" t="str">
        <f t="shared" si="59"/>
        <v>N/A</v>
      </c>
      <c r="G198" s="34">
        <v>13</v>
      </c>
      <c r="H198" s="11" t="str">
        <f t="shared" si="60"/>
        <v>N/A</v>
      </c>
      <c r="I198" s="12">
        <v>-15.4</v>
      </c>
      <c r="J198" s="12">
        <v>18.18</v>
      </c>
      <c r="K198" s="41" t="s">
        <v>732</v>
      </c>
      <c r="L198" s="9" t="str">
        <f t="shared" si="61"/>
        <v>Yes</v>
      </c>
    </row>
    <row r="199" spans="1:12" x14ac:dyDescent="0.25">
      <c r="A199" s="6" t="s">
        <v>1040</v>
      </c>
      <c r="B199" s="41" t="s">
        <v>217</v>
      </c>
      <c r="C199" s="1">
        <v>0</v>
      </c>
      <c r="D199" s="11" t="str">
        <f t="shared" si="58"/>
        <v>N/A</v>
      </c>
      <c r="E199" s="1">
        <v>0</v>
      </c>
      <c r="F199" s="11" t="str">
        <f t="shared" si="59"/>
        <v>N/A</v>
      </c>
      <c r="G199" s="1">
        <v>0</v>
      </c>
      <c r="H199" s="11" t="str">
        <f t="shared" si="60"/>
        <v>N/A</v>
      </c>
      <c r="I199" s="12" t="s">
        <v>1742</v>
      </c>
      <c r="J199" s="12" t="s">
        <v>1742</v>
      </c>
      <c r="K199" s="41" t="s">
        <v>732</v>
      </c>
      <c r="L199" s="11" t="str">
        <f t="shared" si="61"/>
        <v>N/A</v>
      </c>
    </row>
    <row r="200" spans="1:12" x14ac:dyDescent="0.25">
      <c r="A200" s="4" t="s">
        <v>1041</v>
      </c>
      <c r="B200" s="33" t="s">
        <v>217</v>
      </c>
      <c r="C200" s="34">
        <v>0</v>
      </c>
      <c r="D200" s="11" t="str">
        <f t="shared" si="58"/>
        <v>N/A</v>
      </c>
      <c r="E200" s="34">
        <v>0</v>
      </c>
      <c r="F200" s="11" t="str">
        <f t="shared" si="59"/>
        <v>N/A</v>
      </c>
      <c r="G200" s="34">
        <v>0</v>
      </c>
      <c r="H200" s="11" t="str">
        <f t="shared" si="60"/>
        <v>N/A</v>
      </c>
      <c r="I200" s="12" t="s">
        <v>1742</v>
      </c>
      <c r="J200" s="12" t="s">
        <v>1742</v>
      </c>
      <c r="K200" s="41" t="s">
        <v>732</v>
      </c>
      <c r="L200" s="9" t="str">
        <f t="shared" si="61"/>
        <v>N/A</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0</v>
      </c>
      <c r="D202" s="11" t="str">
        <f t="shared" si="58"/>
        <v>N/A</v>
      </c>
      <c r="E202" s="34">
        <v>0</v>
      </c>
      <c r="F202" s="11" t="str">
        <f t="shared" si="59"/>
        <v>N/A</v>
      </c>
      <c r="G202" s="34">
        <v>0</v>
      </c>
      <c r="H202" s="11" t="str">
        <f t="shared" si="60"/>
        <v>N/A</v>
      </c>
      <c r="I202" s="12" t="s">
        <v>1742</v>
      </c>
      <c r="J202" s="12" t="s">
        <v>1742</v>
      </c>
      <c r="K202" s="41" t="s">
        <v>732</v>
      </c>
      <c r="L202" s="9" t="str">
        <f t="shared" si="61"/>
        <v>N/A</v>
      </c>
    </row>
    <row r="203" spans="1:12" ht="25" x14ac:dyDescent="0.25">
      <c r="A203" s="4" t="s">
        <v>1044</v>
      </c>
      <c r="B203" s="33" t="s">
        <v>217</v>
      </c>
      <c r="C203" s="34">
        <v>0</v>
      </c>
      <c r="D203" s="11" t="str">
        <f t="shared" si="58"/>
        <v>N/A</v>
      </c>
      <c r="E203" s="34">
        <v>0</v>
      </c>
      <c r="F203" s="11" t="str">
        <f t="shared" si="59"/>
        <v>N/A</v>
      </c>
      <c r="G203" s="34">
        <v>0</v>
      </c>
      <c r="H203" s="11" t="str">
        <f t="shared" si="60"/>
        <v>N/A</v>
      </c>
      <c r="I203" s="12" t="s">
        <v>1742</v>
      </c>
      <c r="J203" s="12" t="s">
        <v>1742</v>
      </c>
      <c r="K203" s="41" t="s">
        <v>732</v>
      </c>
      <c r="L203" s="9" t="str">
        <f t="shared" si="61"/>
        <v>N/A</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14699</v>
      </c>
      <c r="D205" s="11" t="str">
        <f t="shared" si="58"/>
        <v>N/A</v>
      </c>
      <c r="E205" s="1">
        <v>15121</v>
      </c>
      <c r="F205" s="11" t="str">
        <f t="shared" si="59"/>
        <v>N/A</v>
      </c>
      <c r="G205" s="1">
        <v>15597</v>
      </c>
      <c r="H205" s="11" t="str">
        <f t="shared" si="60"/>
        <v>N/A</v>
      </c>
      <c r="I205" s="12">
        <v>2.871</v>
      </c>
      <c r="J205" s="12">
        <v>3.1480000000000001</v>
      </c>
      <c r="K205" s="41" t="s">
        <v>732</v>
      </c>
      <c r="L205" s="11" t="str">
        <f t="shared" si="61"/>
        <v>Yes</v>
      </c>
    </row>
    <row r="206" spans="1:12" x14ac:dyDescent="0.25">
      <c r="A206" s="4" t="s">
        <v>1047</v>
      </c>
      <c r="B206" s="33" t="s">
        <v>217</v>
      </c>
      <c r="C206" s="34">
        <v>883</v>
      </c>
      <c r="D206" s="11" t="str">
        <f t="shared" si="58"/>
        <v>N/A</v>
      </c>
      <c r="E206" s="34">
        <v>929</v>
      </c>
      <c r="F206" s="11" t="str">
        <f t="shared" si="59"/>
        <v>N/A</v>
      </c>
      <c r="G206" s="34">
        <v>999</v>
      </c>
      <c r="H206" s="11" t="str">
        <f t="shared" si="60"/>
        <v>N/A</v>
      </c>
      <c r="I206" s="12">
        <v>5.21</v>
      </c>
      <c r="J206" s="12">
        <v>7.5350000000000001</v>
      </c>
      <c r="K206" s="41" t="s">
        <v>732</v>
      </c>
      <c r="L206" s="9" t="str">
        <f t="shared" si="61"/>
        <v>Yes</v>
      </c>
    </row>
    <row r="207" spans="1:12" x14ac:dyDescent="0.25">
      <c r="A207" s="4" t="s">
        <v>1048</v>
      </c>
      <c r="B207" s="33" t="s">
        <v>217</v>
      </c>
      <c r="C207" s="34">
        <v>11</v>
      </c>
      <c r="D207" s="11" t="str">
        <f t="shared" si="58"/>
        <v>N/A</v>
      </c>
      <c r="E207" s="34">
        <v>11</v>
      </c>
      <c r="F207" s="11" t="str">
        <f t="shared" si="59"/>
        <v>N/A</v>
      </c>
      <c r="G207" s="34">
        <v>11</v>
      </c>
      <c r="H207" s="11" t="str">
        <f t="shared" si="60"/>
        <v>N/A</v>
      </c>
      <c r="I207" s="12">
        <v>50</v>
      </c>
      <c r="J207" s="12">
        <v>0</v>
      </c>
      <c r="K207" s="41" t="s">
        <v>732</v>
      </c>
      <c r="L207" s="9" t="str">
        <f t="shared" si="61"/>
        <v>Yes</v>
      </c>
    </row>
    <row r="208" spans="1:12" x14ac:dyDescent="0.25">
      <c r="A208" s="4" t="s">
        <v>1049</v>
      </c>
      <c r="B208" s="33" t="s">
        <v>217</v>
      </c>
      <c r="C208" s="34">
        <v>7993</v>
      </c>
      <c r="D208" s="11" t="str">
        <f t="shared" si="58"/>
        <v>N/A</v>
      </c>
      <c r="E208" s="34">
        <v>8246</v>
      </c>
      <c r="F208" s="11" t="str">
        <f t="shared" si="59"/>
        <v>N/A</v>
      </c>
      <c r="G208" s="34">
        <v>8458</v>
      </c>
      <c r="H208" s="11" t="str">
        <f t="shared" si="60"/>
        <v>N/A</v>
      </c>
      <c r="I208" s="12">
        <v>3.165</v>
      </c>
      <c r="J208" s="12">
        <v>2.5710000000000002</v>
      </c>
      <c r="K208" s="41" t="s">
        <v>732</v>
      </c>
      <c r="L208" s="9" t="str">
        <f t="shared" si="61"/>
        <v>Yes</v>
      </c>
    </row>
    <row r="209" spans="1:12" x14ac:dyDescent="0.25">
      <c r="A209" s="4" t="s">
        <v>1050</v>
      </c>
      <c r="B209" s="33" t="s">
        <v>217</v>
      </c>
      <c r="C209" s="34">
        <v>5554</v>
      </c>
      <c r="D209" s="11" t="str">
        <f t="shared" si="58"/>
        <v>N/A</v>
      </c>
      <c r="E209" s="34">
        <v>5688</v>
      </c>
      <c r="F209" s="11" t="str">
        <f t="shared" si="59"/>
        <v>N/A</v>
      </c>
      <c r="G209" s="34">
        <v>5886</v>
      </c>
      <c r="H209" s="11" t="str">
        <f t="shared" si="60"/>
        <v>N/A</v>
      </c>
      <c r="I209" s="12">
        <v>2.4129999999999998</v>
      </c>
      <c r="J209" s="12">
        <v>3.4809999999999999</v>
      </c>
      <c r="K209" s="41" t="s">
        <v>732</v>
      </c>
      <c r="L209" s="9" t="str">
        <f t="shared" si="61"/>
        <v>Yes</v>
      </c>
    </row>
    <row r="210" spans="1:12" ht="25" x14ac:dyDescent="0.25">
      <c r="A210" s="4" t="s">
        <v>1051</v>
      </c>
      <c r="B210" s="33" t="s">
        <v>217</v>
      </c>
      <c r="C210" s="34">
        <v>267</v>
      </c>
      <c r="D210" s="11" t="str">
        <f t="shared" si="58"/>
        <v>N/A</v>
      </c>
      <c r="E210" s="34">
        <v>255</v>
      </c>
      <c r="F210" s="11" t="str">
        <f t="shared" si="59"/>
        <v>N/A</v>
      </c>
      <c r="G210" s="34">
        <v>251</v>
      </c>
      <c r="H210" s="11" t="str">
        <f t="shared" si="60"/>
        <v>N/A</v>
      </c>
      <c r="I210" s="12">
        <v>-4.49</v>
      </c>
      <c r="J210" s="12">
        <v>-1.57</v>
      </c>
      <c r="K210" s="41" t="s">
        <v>732</v>
      </c>
      <c r="L210" s="9" t="str">
        <f t="shared" si="61"/>
        <v>Yes</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0</v>
      </c>
      <c r="D217" s="11" t="str">
        <f t="shared" si="58"/>
        <v>N/A</v>
      </c>
      <c r="E217" s="34">
        <v>0</v>
      </c>
      <c r="F217" s="11" t="str">
        <f t="shared" si="59"/>
        <v>N/A</v>
      </c>
      <c r="G217" s="34">
        <v>0</v>
      </c>
      <c r="H217" s="11" t="str">
        <f t="shared" si="60"/>
        <v>N/A</v>
      </c>
      <c r="I217" s="12" t="s">
        <v>1742</v>
      </c>
      <c r="J217" s="12" t="s">
        <v>1742</v>
      </c>
      <c r="K217" s="41" t="s">
        <v>732</v>
      </c>
      <c r="L217" s="9" t="str">
        <f t="shared" si="61"/>
        <v>N/A</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0</v>
      </c>
      <c r="F220" s="11" t="str">
        <f t="shared" si="59"/>
        <v>N/A</v>
      </c>
      <c r="G220" s="34">
        <v>0</v>
      </c>
      <c r="H220" s="11" t="str">
        <f t="shared" si="60"/>
        <v>N/A</v>
      </c>
      <c r="I220" s="12" t="s">
        <v>1742</v>
      </c>
      <c r="J220" s="12" t="s">
        <v>1742</v>
      </c>
      <c r="K220" s="41" t="s">
        <v>732</v>
      </c>
      <c r="L220" s="9" t="str">
        <f t="shared" si="61"/>
        <v>N/A</v>
      </c>
    </row>
    <row r="221" spans="1:12" ht="25" x14ac:dyDescent="0.25">
      <c r="A221" s="4" t="s">
        <v>1062</v>
      </c>
      <c r="B221" s="33" t="s">
        <v>217</v>
      </c>
      <c r="C221" s="34">
        <v>0</v>
      </c>
      <c r="D221" s="11" t="str">
        <f t="shared" si="58"/>
        <v>N/A</v>
      </c>
      <c r="E221" s="34">
        <v>0</v>
      </c>
      <c r="F221" s="11" t="str">
        <f t="shared" si="59"/>
        <v>N/A</v>
      </c>
      <c r="G221" s="34">
        <v>0</v>
      </c>
      <c r="H221" s="11" t="str">
        <f t="shared" si="60"/>
        <v>N/A</v>
      </c>
      <c r="I221" s="12" t="s">
        <v>1742</v>
      </c>
      <c r="J221" s="12" t="s">
        <v>1742</v>
      </c>
      <c r="K221" s="41" t="s">
        <v>732</v>
      </c>
      <c r="L221" s="9" t="str">
        <f t="shared" si="61"/>
        <v>N/A</v>
      </c>
    </row>
    <row r="222" spans="1:12" ht="25" x14ac:dyDescent="0.25">
      <c r="A222" s="4" t="s">
        <v>1063</v>
      </c>
      <c r="B222" s="33" t="s">
        <v>217</v>
      </c>
      <c r="C222" s="34">
        <v>0</v>
      </c>
      <c r="D222" s="11" t="str">
        <f t="shared" si="58"/>
        <v>N/A</v>
      </c>
      <c r="E222" s="34">
        <v>0</v>
      </c>
      <c r="F222" s="11" t="str">
        <f t="shared" si="59"/>
        <v>N/A</v>
      </c>
      <c r="G222" s="34">
        <v>0</v>
      </c>
      <c r="H222" s="11" t="str">
        <f t="shared" si="60"/>
        <v>N/A</v>
      </c>
      <c r="I222" s="12" t="s">
        <v>1742</v>
      </c>
      <c r="J222" s="12" t="s">
        <v>1742</v>
      </c>
      <c r="K222" s="41" t="s">
        <v>732</v>
      </c>
      <c r="L222" s="9" t="str">
        <f t="shared" si="61"/>
        <v>N/A</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31.90626718</v>
      </c>
      <c r="D235" s="11" t="str">
        <f>IF($B235="N/A","N/A",IF(C235&lt;15,"Yes","No"))</f>
        <v>No</v>
      </c>
      <c r="E235" s="8">
        <v>33.157178735999999</v>
      </c>
      <c r="F235" s="11" t="str">
        <f>IF($B235="N/A","N/A",IF(E235&lt;15,"Yes","No"))</f>
        <v>No</v>
      </c>
      <c r="G235" s="8">
        <v>32.251219675000002</v>
      </c>
      <c r="H235" s="11" t="str">
        <f>IF($B235="N/A","N/A",IF(G235&lt;15,"Yes","No"))</f>
        <v>No</v>
      </c>
      <c r="I235" s="12">
        <v>3.9209999999999998</v>
      </c>
      <c r="J235" s="12">
        <v>-2.73</v>
      </c>
      <c r="K235" s="41" t="s">
        <v>732</v>
      </c>
      <c r="L235" s="9" t="str">
        <f t="shared" si="63"/>
        <v>Yes</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249</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0.58441395569999999</v>
      </c>
      <c r="D237" s="11" t="str">
        <f>IF($B237="N/A","N/A",IF(C237&lt;10,"Yes","No"))</f>
        <v>Yes</v>
      </c>
      <c r="E237" s="8">
        <v>0.67126269959999996</v>
      </c>
      <c r="F237" s="11" t="str">
        <f>IF($B237="N/A","N/A",IF(E237&lt;10,"Yes","No"))</f>
        <v>Yes</v>
      </c>
      <c r="G237" s="8">
        <v>0.61032403550000003</v>
      </c>
      <c r="H237" s="11" t="str">
        <f>IF($B237="N/A","N/A",IF(G237&lt;10,"Yes","No"))</f>
        <v>Yes</v>
      </c>
      <c r="I237" s="12">
        <v>14.86</v>
      </c>
      <c r="J237" s="12">
        <v>-9.08</v>
      </c>
      <c r="K237" s="41" t="s">
        <v>732</v>
      </c>
      <c r="L237" s="9" t="str">
        <f t="shared" si="63"/>
        <v>Yes</v>
      </c>
    </row>
    <row r="238" spans="1:12" x14ac:dyDescent="0.25">
      <c r="A238" s="2" t="s">
        <v>72</v>
      </c>
      <c r="B238" s="33" t="s">
        <v>217</v>
      </c>
      <c r="C238" s="8">
        <v>45.787520616000002</v>
      </c>
      <c r="D238" s="11" t="str">
        <f t="shared" si="58"/>
        <v>N/A</v>
      </c>
      <c r="E238" s="8">
        <v>43.947955909000001</v>
      </c>
      <c r="F238" s="11" t="str">
        <f t="shared" si="59"/>
        <v>N/A</v>
      </c>
      <c r="G238" s="8">
        <v>43.634297934999999</v>
      </c>
      <c r="H238" s="11" t="str">
        <f>IF($B238="N/A","N/A",IF(G238&gt;10,"No",IF(G238&lt;-10,"No","Yes")))</f>
        <v>N/A</v>
      </c>
      <c r="I238" s="12">
        <v>-4.0199999999999996</v>
      </c>
      <c r="J238" s="12">
        <v>-0.71399999999999997</v>
      </c>
      <c r="K238" s="41" t="s">
        <v>732</v>
      </c>
      <c r="L238" s="9" t="str">
        <f t="shared" si="63"/>
        <v>Yes</v>
      </c>
    </row>
    <row r="239" spans="1:12" ht="25" x14ac:dyDescent="0.25">
      <c r="A239" s="16" t="s">
        <v>1079</v>
      </c>
      <c r="B239" s="33" t="s">
        <v>293</v>
      </c>
      <c r="C239" s="9">
        <v>0.53257284220000001</v>
      </c>
      <c r="D239" s="11" t="str">
        <f>IF($B239="N/A","N/A",IF(C239&lt;15,"Yes","No"))</f>
        <v>Yes</v>
      </c>
      <c r="E239" s="9">
        <v>0.41509697220000003</v>
      </c>
      <c r="F239" s="11" t="str">
        <f>IF($B239="N/A","N/A",IF(E239&lt;15,"Yes","No"))</f>
        <v>Yes</v>
      </c>
      <c r="G239" s="9">
        <v>0.42605092560000002</v>
      </c>
      <c r="H239" s="11" t="str">
        <f>IF($B239="N/A","N/A",IF(G239&lt;15,"Yes","No"))</f>
        <v>Yes</v>
      </c>
      <c r="I239" s="12">
        <v>-22.1</v>
      </c>
      <c r="J239" s="12">
        <v>2.6389999999999998</v>
      </c>
      <c r="K239" s="41" t="s">
        <v>732</v>
      </c>
      <c r="L239" s="9" t="str">
        <f t="shared" si="63"/>
        <v>Yes</v>
      </c>
    </row>
    <row r="240" spans="1:12" ht="25" x14ac:dyDescent="0.25">
      <c r="A240" s="16" t="s">
        <v>156</v>
      </c>
      <c r="B240" s="33" t="s">
        <v>217</v>
      </c>
      <c r="C240" s="34">
        <v>429</v>
      </c>
      <c r="D240" s="11" t="str">
        <f>IF($B240="N/A","N/A",IF(C240&gt;10,"No",IF(C240&lt;-10,"No","Yes")))</f>
        <v>N/A</v>
      </c>
      <c r="E240" s="34">
        <v>425</v>
      </c>
      <c r="F240" s="11" t="str">
        <f>IF($B240="N/A","N/A",IF(E240&gt;10,"No",IF(E240&lt;-10,"No","Yes")))</f>
        <v>N/A</v>
      </c>
      <c r="G240" s="34">
        <v>434</v>
      </c>
      <c r="H240" s="11" t="str">
        <f>IF($B240="N/A","N/A",IF(G240&gt;10,"No",IF(G240&lt;-10,"No","Yes")))</f>
        <v>N/A</v>
      </c>
      <c r="I240" s="12">
        <v>-0.93200000000000005</v>
      </c>
      <c r="J240" s="12">
        <v>2.1179999999999999</v>
      </c>
      <c r="K240" s="41" t="s">
        <v>732</v>
      </c>
      <c r="L240" s="9" t="str">
        <f>IF(J240="Div by 0", "N/A", IF(K240="N/A","N/A", IF(J240&gt;VALUE(MID(K240,1,2)), "No", IF(J240&lt;-1*VALUE(MID(K240,1,2)), "No", "Yes"))))</f>
        <v>Yes</v>
      </c>
    </row>
    <row r="241" spans="1:12" x14ac:dyDescent="0.25">
      <c r="A241" s="16" t="s">
        <v>1080</v>
      </c>
      <c r="B241" s="33" t="s">
        <v>217</v>
      </c>
      <c r="C241" s="34">
        <v>39869</v>
      </c>
      <c r="D241" s="11" t="str">
        <f t="shared" ref="D241" si="67">IF($B241="N/A","N/A",IF(C241&gt;10,"No",IF(C241&lt;-10,"No","Yes")))</f>
        <v>N/A</v>
      </c>
      <c r="E241" s="34">
        <v>38584</v>
      </c>
      <c r="F241" s="11" t="str">
        <f t="shared" ref="F241" si="68">IF($B241="N/A","N/A",IF(E241&gt;10,"No",IF(E241&lt;-10,"No","Yes")))</f>
        <v>N/A</v>
      </c>
      <c r="G241" s="34">
        <v>40798</v>
      </c>
      <c r="H241" s="11" t="str">
        <f>IF($B241="N/A","N/A",IF(G241&gt;10,"No",IF(G241&lt;-10,"No","Yes")))</f>
        <v>N/A</v>
      </c>
      <c r="I241" s="12">
        <v>-3.22</v>
      </c>
      <c r="J241" s="12">
        <v>5.7380000000000004</v>
      </c>
      <c r="K241" s="41" t="s">
        <v>732</v>
      </c>
      <c r="L241" s="9" t="str">
        <f>IF(J241="Div by 0", "N/A", IF(OR(J241="N/A",K241="N/A"),"N/A", IF(J241&gt;VALUE(MID(K241,1,2)), "No", IF(J241&lt;-1*VALUE(MID(K241,1,2)), "No", "Yes"))))</f>
        <v>Yes</v>
      </c>
    </row>
    <row r="242" spans="1:12" x14ac:dyDescent="0.25">
      <c r="A242" s="6" t="s">
        <v>1081</v>
      </c>
      <c r="B242" s="33" t="s">
        <v>217</v>
      </c>
      <c r="C242" s="34">
        <v>535215</v>
      </c>
      <c r="D242" s="11" t="str">
        <f>IF($B242="N/A","N/A",IF(C242&gt;10,"No",IF(C242&lt;-10,"No","Yes")))</f>
        <v>N/A</v>
      </c>
      <c r="E242" s="34">
        <v>590386</v>
      </c>
      <c r="F242" s="11" t="str">
        <f>IF($B242="N/A","N/A",IF(E242&gt;10,"No",IF(E242&lt;-10,"No","Yes")))</f>
        <v>N/A</v>
      </c>
      <c r="G242" s="34">
        <v>634855</v>
      </c>
      <c r="H242" s="11" t="str">
        <f>IF($B242="N/A","N/A",IF(G242&gt;10,"No",IF(G242&lt;-10,"No","Yes")))</f>
        <v>N/A</v>
      </c>
      <c r="I242" s="12">
        <v>10.31</v>
      </c>
      <c r="J242" s="12">
        <v>7.532</v>
      </c>
      <c r="K242" s="41" t="s">
        <v>732</v>
      </c>
      <c r="L242" s="9" t="str">
        <f t="shared" ref="L242:L275" si="69">IF(J242="Div by 0", "N/A", IF(K242="N/A","N/A", IF(J242&gt;VALUE(MID(K242,1,2)), "No", IF(J242&lt;-1*VALUE(MID(K242,1,2)), "No", "Yes"))))</f>
        <v>Yes</v>
      </c>
    </row>
    <row r="243" spans="1:12" x14ac:dyDescent="0.25">
      <c r="A243" s="2" t="s">
        <v>1082</v>
      </c>
      <c r="B243" s="33" t="s">
        <v>217</v>
      </c>
      <c r="C243" s="8">
        <v>0.49095333829999999</v>
      </c>
      <c r="D243" s="11" t="str">
        <f>IF($B243="N/A","N/A",IF(C243&gt;10,"No",IF(C243&lt;-10,"No","Yes")))</f>
        <v>N/A</v>
      </c>
      <c r="E243" s="8">
        <v>0.2930875771</v>
      </c>
      <c r="F243" s="11" t="str">
        <f>IF($B243="N/A","N/A",IF(E243&gt;10,"No",IF(E243&lt;-10,"No","Yes")))</f>
        <v>N/A</v>
      </c>
      <c r="G243" s="8">
        <v>0.28175164270000003</v>
      </c>
      <c r="H243" s="11" t="str">
        <f>IF($B243="N/A","N/A",IF(G243&gt;10,"No",IF(G243&lt;-10,"No","Yes")))</f>
        <v>N/A</v>
      </c>
      <c r="I243" s="12">
        <v>-40.299999999999997</v>
      </c>
      <c r="J243" s="12">
        <v>-3.87</v>
      </c>
      <c r="K243" s="41" t="s">
        <v>732</v>
      </c>
      <c r="L243" s="9" t="str">
        <f t="shared" si="69"/>
        <v>Yes</v>
      </c>
    </row>
    <row r="244" spans="1:12" x14ac:dyDescent="0.25">
      <c r="A244" s="2" t="s">
        <v>1083</v>
      </c>
      <c r="B244" s="33" t="s">
        <v>217</v>
      </c>
      <c r="C244" s="8">
        <v>9.4686141999999993</v>
      </c>
      <c r="D244" s="11" t="str">
        <f>IF($B244="N/A","N/A",IF(C244&gt;10,"No",IF(C244&lt;-10,"No","Yes")))</f>
        <v>N/A</v>
      </c>
      <c r="E244" s="8">
        <v>8.9495659817999993</v>
      </c>
      <c r="F244" s="11" t="str">
        <f>IF($B244="N/A","N/A",IF(E244&gt;10,"No",IF(E244&lt;-10,"No","Yes")))</f>
        <v>N/A</v>
      </c>
      <c r="G244" s="8">
        <v>7.0683119007000004</v>
      </c>
      <c r="H244" s="11" t="str">
        <f>IF($B244="N/A","N/A",IF(G244&gt;10,"No",IF(G244&lt;-10,"No","Yes")))</f>
        <v>N/A</v>
      </c>
      <c r="I244" s="12">
        <v>-5.48</v>
      </c>
      <c r="J244" s="12">
        <v>-21</v>
      </c>
      <c r="K244" s="41" t="s">
        <v>732</v>
      </c>
      <c r="L244" s="9" t="str">
        <f t="shared" si="69"/>
        <v>Yes</v>
      </c>
    </row>
    <row r="245" spans="1:12" x14ac:dyDescent="0.25">
      <c r="A245" s="2" t="s">
        <v>1084</v>
      </c>
      <c r="B245" s="33" t="s">
        <v>217</v>
      </c>
      <c r="C245" s="8">
        <v>87.081154028</v>
      </c>
      <c r="D245" s="11" t="str">
        <f t="shared" ref="D245:D273" si="70">IF($B245="N/A","N/A",IF(C245&gt;10,"No",IF(C245&lt;-10,"No","Yes")))</f>
        <v>N/A</v>
      </c>
      <c r="E245" s="8">
        <v>86.952381400999997</v>
      </c>
      <c r="F245" s="11" t="str">
        <f t="shared" ref="F245:F273" si="71">IF($B245="N/A","N/A",IF(E245&gt;10,"No",IF(E245&lt;-10,"No","Yes")))</f>
        <v>N/A</v>
      </c>
      <c r="G245" s="8">
        <v>87.558501038000003</v>
      </c>
      <c r="H245" s="11" t="str">
        <f t="shared" ref="H245:H273" si="72">IF($B245="N/A","N/A",IF(G245&gt;10,"No",IF(G245&lt;-10,"No","Yes")))</f>
        <v>N/A</v>
      </c>
      <c r="I245" s="12">
        <v>-0.14799999999999999</v>
      </c>
      <c r="J245" s="12">
        <v>0.69710000000000005</v>
      </c>
      <c r="K245" s="41" t="s">
        <v>732</v>
      </c>
      <c r="L245" s="9" t="str">
        <f t="shared" si="69"/>
        <v>Yes</v>
      </c>
    </row>
    <row r="246" spans="1:12" x14ac:dyDescent="0.25">
      <c r="A246" s="2" t="s">
        <v>1085</v>
      </c>
      <c r="B246" s="33" t="s">
        <v>217</v>
      </c>
      <c r="C246" s="8">
        <v>83.442061718000005</v>
      </c>
      <c r="D246" s="11" t="str">
        <f t="shared" si="70"/>
        <v>N/A</v>
      </c>
      <c r="E246" s="8">
        <v>85.036861708999993</v>
      </c>
      <c r="F246" s="11" t="str">
        <f t="shared" si="71"/>
        <v>N/A</v>
      </c>
      <c r="G246" s="8">
        <v>87.026273571000004</v>
      </c>
      <c r="H246" s="11" t="str">
        <f t="shared" si="72"/>
        <v>N/A</v>
      </c>
      <c r="I246" s="12">
        <v>1.911</v>
      </c>
      <c r="J246" s="12">
        <v>2.339</v>
      </c>
      <c r="K246" s="41" t="s">
        <v>732</v>
      </c>
      <c r="L246" s="9" t="str">
        <f t="shared" si="69"/>
        <v>Yes</v>
      </c>
    </row>
    <row r="247" spans="1:12" x14ac:dyDescent="0.25">
      <c r="A247" s="2" t="s">
        <v>1086</v>
      </c>
      <c r="B247" s="33" t="s">
        <v>217</v>
      </c>
      <c r="C247" s="8">
        <v>93.128368972999994</v>
      </c>
      <c r="D247" s="11" t="str">
        <f t="shared" si="70"/>
        <v>N/A</v>
      </c>
      <c r="E247" s="8">
        <v>92.719847693000006</v>
      </c>
      <c r="F247" s="11" t="str">
        <f t="shared" si="71"/>
        <v>N/A</v>
      </c>
      <c r="G247" s="8">
        <v>93.207267801</v>
      </c>
      <c r="H247" s="11" t="str">
        <f t="shared" si="72"/>
        <v>N/A</v>
      </c>
      <c r="I247" s="12">
        <v>-0.439</v>
      </c>
      <c r="J247" s="12">
        <v>0.52569999999999995</v>
      </c>
      <c r="K247" s="41" t="s">
        <v>732</v>
      </c>
      <c r="L247" s="9" t="str">
        <f t="shared" si="69"/>
        <v>Yes</v>
      </c>
    </row>
    <row r="248" spans="1:12" x14ac:dyDescent="0.25">
      <c r="A248" s="6" t="s">
        <v>1087</v>
      </c>
      <c r="B248" s="33" t="s">
        <v>217</v>
      </c>
      <c r="C248" s="34">
        <v>17503</v>
      </c>
      <c r="D248" s="11" t="str">
        <f t="shared" si="70"/>
        <v>N/A</v>
      </c>
      <c r="E248" s="34">
        <v>19317</v>
      </c>
      <c r="F248" s="11" t="str">
        <f t="shared" si="71"/>
        <v>N/A</v>
      </c>
      <c r="G248" s="34">
        <v>20966</v>
      </c>
      <c r="H248" s="11" t="str">
        <f t="shared" si="72"/>
        <v>N/A</v>
      </c>
      <c r="I248" s="12">
        <v>10.36</v>
      </c>
      <c r="J248" s="12">
        <v>8.5370000000000008</v>
      </c>
      <c r="K248" s="41" t="s">
        <v>732</v>
      </c>
      <c r="L248" s="9" t="str">
        <f t="shared" si="69"/>
        <v>Yes</v>
      </c>
    </row>
    <row r="249" spans="1:12" x14ac:dyDescent="0.25">
      <c r="A249" s="2" t="s">
        <v>1088</v>
      </c>
      <c r="B249" s="33" t="s">
        <v>217</v>
      </c>
      <c r="C249" s="8">
        <v>10.66342186</v>
      </c>
      <c r="D249" s="11" t="str">
        <f t="shared" si="70"/>
        <v>N/A</v>
      </c>
      <c r="E249" s="8">
        <v>12.306504005000001</v>
      </c>
      <c r="F249" s="11" t="str">
        <f t="shared" si="71"/>
        <v>N/A</v>
      </c>
      <c r="G249" s="8">
        <v>12.591491308</v>
      </c>
      <c r="H249" s="11" t="str">
        <f t="shared" si="72"/>
        <v>N/A</v>
      </c>
      <c r="I249" s="12">
        <v>15.41</v>
      </c>
      <c r="J249" s="12">
        <v>2.3159999999999998</v>
      </c>
      <c r="K249" s="41" t="s">
        <v>732</v>
      </c>
      <c r="L249" s="9" t="str">
        <f t="shared" si="69"/>
        <v>Yes</v>
      </c>
    </row>
    <row r="250" spans="1:12" x14ac:dyDescent="0.25">
      <c r="A250" s="2" t="s">
        <v>1089</v>
      </c>
      <c r="B250" s="33" t="s">
        <v>217</v>
      </c>
      <c r="C250" s="8">
        <v>3.2625039242999998</v>
      </c>
      <c r="D250" s="11" t="str">
        <f t="shared" si="70"/>
        <v>N/A</v>
      </c>
      <c r="E250" s="8">
        <v>3.1927417709000001</v>
      </c>
      <c r="F250" s="11" t="str">
        <f t="shared" si="71"/>
        <v>N/A</v>
      </c>
      <c r="G250" s="8">
        <v>3.6883966402000001</v>
      </c>
      <c r="H250" s="11" t="str">
        <f t="shared" si="72"/>
        <v>N/A</v>
      </c>
      <c r="I250" s="12">
        <v>-2.14</v>
      </c>
      <c r="J250" s="12">
        <v>15.52</v>
      </c>
      <c r="K250" s="41" t="s">
        <v>732</v>
      </c>
      <c r="L250" s="9" t="str">
        <f t="shared" si="69"/>
        <v>Yes</v>
      </c>
    </row>
    <row r="251" spans="1:12" x14ac:dyDescent="0.25">
      <c r="A251" s="2" t="s">
        <v>1090</v>
      </c>
      <c r="B251" s="33" t="s">
        <v>217</v>
      </c>
      <c r="C251" s="8">
        <v>0.35603315969999999</v>
      </c>
      <c r="D251" s="11" t="str">
        <f t="shared" si="70"/>
        <v>N/A</v>
      </c>
      <c r="E251" s="8">
        <v>0.33329719079999998</v>
      </c>
      <c r="F251" s="11" t="str">
        <f t="shared" si="71"/>
        <v>N/A</v>
      </c>
      <c r="G251" s="8">
        <v>0.31156045049999997</v>
      </c>
      <c r="H251" s="11" t="str">
        <f t="shared" si="72"/>
        <v>N/A</v>
      </c>
      <c r="I251" s="12">
        <v>-6.39</v>
      </c>
      <c r="J251" s="12">
        <v>-6.52</v>
      </c>
      <c r="K251" s="41" t="s">
        <v>732</v>
      </c>
      <c r="L251" s="9" t="str">
        <f t="shared" si="69"/>
        <v>Yes</v>
      </c>
    </row>
    <row r="252" spans="1:12" x14ac:dyDescent="0.25">
      <c r="A252" s="2" t="s">
        <v>1091</v>
      </c>
      <c r="B252" s="33" t="s">
        <v>217</v>
      </c>
      <c r="C252" s="8">
        <v>0.97665351150000002</v>
      </c>
      <c r="D252" s="11" t="str">
        <f t="shared" si="70"/>
        <v>N/A</v>
      </c>
      <c r="E252" s="8">
        <v>0.8932732954</v>
      </c>
      <c r="F252" s="11" t="str">
        <f t="shared" si="71"/>
        <v>N/A</v>
      </c>
      <c r="G252" s="8">
        <v>0.9366511247</v>
      </c>
      <c r="H252" s="11" t="str">
        <f t="shared" si="72"/>
        <v>N/A</v>
      </c>
      <c r="I252" s="12">
        <v>-8.5399999999999991</v>
      </c>
      <c r="J252" s="12">
        <v>4.8559999999999999</v>
      </c>
      <c r="K252" s="41" t="s">
        <v>732</v>
      </c>
      <c r="L252" s="9" t="str">
        <f t="shared" si="69"/>
        <v>Yes</v>
      </c>
    </row>
    <row r="253" spans="1:12" x14ac:dyDescent="0.25">
      <c r="A253" s="2" t="s">
        <v>1092</v>
      </c>
      <c r="B253" s="33" t="s">
        <v>217</v>
      </c>
      <c r="C253" s="8">
        <v>74.124435810999998</v>
      </c>
      <c r="D253" s="11" t="str">
        <f t="shared" si="70"/>
        <v>N/A</v>
      </c>
      <c r="E253" s="8">
        <v>76.052182016000003</v>
      </c>
      <c r="F253" s="11" t="str">
        <f t="shared" si="71"/>
        <v>N/A</v>
      </c>
      <c r="G253" s="8">
        <v>75.274253552999994</v>
      </c>
      <c r="H253" s="11" t="str">
        <f t="shared" si="72"/>
        <v>N/A</v>
      </c>
      <c r="I253" s="12">
        <v>2.601</v>
      </c>
      <c r="J253" s="12">
        <v>-1.02</v>
      </c>
      <c r="K253" s="41" t="s">
        <v>732</v>
      </c>
      <c r="L253" s="9" t="str">
        <f t="shared" si="69"/>
        <v>Yes</v>
      </c>
    </row>
    <row r="254" spans="1:12" x14ac:dyDescent="0.25">
      <c r="A254" s="2" t="s">
        <v>1093</v>
      </c>
      <c r="B254" s="33" t="s">
        <v>217</v>
      </c>
      <c r="C254" s="8">
        <v>74.124435810999998</v>
      </c>
      <c r="D254" s="11" t="str">
        <f t="shared" si="70"/>
        <v>N/A</v>
      </c>
      <c r="E254" s="8">
        <v>76.052182016000003</v>
      </c>
      <c r="F254" s="11" t="str">
        <f t="shared" si="71"/>
        <v>N/A</v>
      </c>
      <c r="G254" s="8">
        <v>75.274253552999994</v>
      </c>
      <c r="H254" s="11" t="str">
        <f t="shared" si="72"/>
        <v>N/A</v>
      </c>
      <c r="I254" s="12">
        <v>2.601</v>
      </c>
      <c r="J254" s="12">
        <v>-1.02</v>
      </c>
      <c r="K254" s="41" t="s">
        <v>732</v>
      </c>
      <c r="L254" s="9" t="str">
        <f>IF(J254="Div by 0", "N/A", IF(OR(J254="N/A",K254="N/A"),"N/A", IF(J254&gt;VALUE(MID(K254,1,2)), "No", IF(J254&lt;-1*VALUE(MID(K254,1,2)), "No", "Yes"))))</f>
        <v>Yes</v>
      </c>
    </row>
    <row r="255" spans="1:12" x14ac:dyDescent="0.25">
      <c r="A255" s="6" t="s">
        <v>1094</v>
      </c>
      <c r="B255" s="33" t="s">
        <v>217</v>
      </c>
      <c r="C255" s="34">
        <v>54336</v>
      </c>
      <c r="D255" s="11" t="str">
        <f t="shared" si="70"/>
        <v>N/A</v>
      </c>
      <c r="E255" s="34">
        <v>6155</v>
      </c>
      <c r="F255" s="11" t="str">
        <f t="shared" si="71"/>
        <v>N/A</v>
      </c>
      <c r="G255" s="34">
        <v>6685</v>
      </c>
      <c r="H255" s="11" t="str">
        <f t="shared" si="72"/>
        <v>N/A</v>
      </c>
      <c r="I255" s="12">
        <v>-88.7</v>
      </c>
      <c r="J255" s="12">
        <v>8.6110000000000007</v>
      </c>
      <c r="K255" s="41" t="s">
        <v>732</v>
      </c>
      <c r="L255" s="9" t="str">
        <f t="shared" si="69"/>
        <v>Yes</v>
      </c>
    </row>
    <row r="256" spans="1:12" x14ac:dyDescent="0.25">
      <c r="A256" s="2" t="s">
        <v>1095</v>
      </c>
      <c r="B256" s="33" t="s">
        <v>217</v>
      </c>
      <c r="C256" s="8">
        <v>56.989736536000002</v>
      </c>
      <c r="D256" s="11" t="str">
        <f t="shared" si="70"/>
        <v>N/A</v>
      </c>
      <c r="E256" s="8">
        <v>6.481785189</v>
      </c>
      <c r="F256" s="11" t="str">
        <f t="shared" si="71"/>
        <v>N/A</v>
      </c>
      <c r="G256" s="8">
        <v>6.8805622557000001</v>
      </c>
      <c r="H256" s="11" t="str">
        <f t="shared" si="72"/>
        <v>N/A</v>
      </c>
      <c r="I256" s="12">
        <v>-88.6</v>
      </c>
      <c r="J256" s="12">
        <v>6.1520000000000001</v>
      </c>
      <c r="K256" s="41" t="s">
        <v>732</v>
      </c>
      <c r="L256" s="9" t="str">
        <f t="shared" si="69"/>
        <v>Yes</v>
      </c>
    </row>
    <row r="257" spans="1:12" x14ac:dyDescent="0.25">
      <c r="A257" s="2" t="s">
        <v>1096</v>
      </c>
      <c r="B257" s="33" t="s">
        <v>217</v>
      </c>
      <c r="C257" s="8">
        <v>0.37011946270000001</v>
      </c>
      <c r="D257" s="11" t="str">
        <f t="shared" si="70"/>
        <v>N/A</v>
      </c>
      <c r="E257" s="8">
        <v>2.1975607099999999E-2</v>
      </c>
      <c r="F257" s="11" t="str">
        <f t="shared" si="71"/>
        <v>N/A</v>
      </c>
      <c r="G257" s="8">
        <v>4.8316360699999998E-2</v>
      </c>
      <c r="H257" s="11" t="str">
        <f t="shared" si="72"/>
        <v>N/A</v>
      </c>
      <c r="I257" s="12">
        <v>-94.1</v>
      </c>
      <c r="J257" s="12">
        <v>119.9</v>
      </c>
      <c r="K257" s="41" t="s">
        <v>732</v>
      </c>
      <c r="L257" s="9" t="str">
        <f t="shared" si="69"/>
        <v>No</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1.28381912E-2</v>
      </c>
      <c r="D259" s="11" t="str">
        <f t="shared" si="70"/>
        <v>N/A</v>
      </c>
      <c r="E259" s="8">
        <v>4.052964E-4</v>
      </c>
      <c r="F259" s="11" t="str">
        <f t="shared" si="71"/>
        <v>N/A</v>
      </c>
      <c r="G259" s="8">
        <v>7.5142489999999998E-4</v>
      </c>
      <c r="H259" s="11" t="str">
        <f t="shared" si="72"/>
        <v>N/A</v>
      </c>
      <c r="I259" s="12">
        <v>-96.8</v>
      </c>
      <c r="J259" s="12">
        <v>85.4</v>
      </c>
      <c r="K259" s="41" t="s">
        <v>732</v>
      </c>
      <c r="L259" s="9" t="str">
        <f t="shared" si="69"/>
        <v>No</v>
      </c>
    </row>
    <row r="260" spans="1:12" x14ac:dyDescent="0.25">
      <c r="A260" s="2" t="s">
        <v>1099</v>
      </c>
      <c r="B260" s="33" t="s">
        <v>217</v>
      </c>
      <c r="C260" s="8">
        <v>100</v>
      </c>
      <c r="D260" s="11" t="str">
        <f t="shared" si="70"/>
        <v>N/A</v>
      </c>
      <c r="E260" s="8">
        <v>100</v>
      </c>
      <c r="F260" s="11" t="str">
        <f t="shared" si="71"/>
        <v>N/A</v>
      </c>
      <c r="G260" s="8">
        <v>100</v>
      </c>
      <c r="H260" s="11" t="str">
        <f t="shared" si="72"/>
        <v>N/A</v>
      </c>
      <c r="I260" s="12">
        <v>0</v>
      </c>
      <c r="J260" s="12">
        <v>0</v>
      </c>
      <c r="K260" s="41" t="s">
        <v>732</v>
      </c>
      <c r="L260" s="9" t="str">
        <f t="shared" si="69"/>
        <v>Yes</v>
      </c>
    </row>
    <row r="261" spans="1:12" x14ac:dyDescent="0.25">
      <c r="A261" s="2" t="s">
        <v>1100</v>
      </c>
      <c r="B261" s="33" t="s">
        <v>217</v>
      </c>
      <c r="C261" s="8">
        <v>100</v>
      </c>
      <c r="D261" s="11" t="str">
        <f t="shared" si="70"/>
        <v>N/A</v>
      </c>
      <c r="E261" s="8">
        <v>100</v>
      </c>
      <c r="F261" s="11" t="str">
        <f t="shared" si="71"/>
        <v>N/A</v>
      </c>
      <c r="G261" s="8">
        <v>100</v>
      </c>
      <c r="H261" s="11" t="str">
        <f t="shared" si="72"/>
        <v>N/A</v>
      </c>
      <c r="I261" s="12">
        <v>0</v>
      </c>
      <c r="J261" s="12">
        <v>0</v>
      </c>
      <c r="K261" s="41" t="s">
        <v>732</v>
      </c>
      <c r="L261" s="9" t="str">
        <f>IF(J261="Div by 0", "N/A", IF(OR(J261="N/A",K261="N/A"),"N/A", IF(J261&gt;VALUE(MID(K261,1,2)), "No", IF(J261&lt;-1*VALUE(MID(K261,1,2)), "No", "Yes"))))</f>
        <v>Yes</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34673</v>
      </c>
      <c r="D272" s="11" t="str">
        <f t="shared" si="70"/>
        <v>N/A</v>
      </c>
      <c r="E272" s="34">
        <v>41036</v>
      </c>
      <c r="F272" s="11" t="str">
        <f t="shared" si="71"/>
        <v>N/A</v>
      </c>
      <c r="G272" s="34">
        <v>44910</v>
      </c>
      <c r="H272" s="11" t="str">
        <f t="shared" si="72"/>
        <v>N/A</v>
      </c>
      <c r="I272" s="12">
        <v>18.350000000000001</v>
      </c>
      <c r="J272" s="12">
        <v>9.44</v>
      </c>
      <c r="K272" s="41" t="s">
        <v>732</v>
      </c>
      <c r="L272" s="9" t="str">
        <f t="shared" si="69"/>
        <v>Yes</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0</v>
      </c>
      <c r="D274" s="11" t="str">
        <f t="shared" ref="D274:D275" si="73">IF($B274="N/A","N/A",IF(C274&gt;0,"No",IF(C274&lt;0,"No","Yes")))</f>
        <v>Yes</v>
      </c>
      <c r="E274" s="1">
        <v>0</v>
      </c>
      <c r="F274" s="11" t="str">
        <f t="shared" ref="F274:F275" si="74">IF($B274="N/A","N/A",IF(E274&gt;0,"No",IF(E274&lt;0,"No","Yes")))</f>
        <v>Yes</v>
      </c>
      <c r="G274" s="1">
        <v>0</v>
      </c>
      <c r="H274" s="11" t="str">
        <f t="shared" ref="H274:H275" si="75">IF($B274="N/A","N/A",IF(G274&gt;0,"No",IF(G274&lt;0,"No","Yes")))</f>
        <v>Yes</v>
      </c>
      <c r="I274" s="12" t="s">
        <v>1742</v>
      </c>
      <c r="J274" s="12" t="s">
        <v>1742</v>
      </c>
      <c r="K274" s="41" t="s">
        <v>732</v>
      </c>
      <c r="L274" s="9" t="str">
        <f t="shared" si="69"/>
        <v>N/A</v>
      </c>
    </row>
    <row r="275" spans="1:12" x14ac:dyDescent="0.25">
      <c r="A275" s="2" t="s">
        <v>159</v>
      </c>
      <c r="B275" s="41" t="s">
        <v>221</v>
      </c>
      <c r="C275" s="1">
        <v>0</v>
      </c>
      <c r="D275" s="11" t="str">
        <f t="shared" si="73"/>
        <v>Yes</v>
      </c>
      <c r="E275" s="1">
        <v>0</v>
      </c>
      <c r="F275" s="11" t="str">
        <f t="shared" si="74"/>
        <v>Yes</v>
      </c>
      <c r="G275" s="1">
        <v>0</v>
      </c>
      <c r="H275" s="11" t="str">
        <f t="shared" si="75"/>
        <v>Yes</v>
      </c>
      <c r="I275" s="12" t="s">
        <v>1742</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814801</v>
      </c>
      <c r="F276" s="11" t="str">
        <f t="shared" ref="F276:F277" si="77">IF($B276="N/A","N/A",IF(E276&gt;10,"No",IF(E276&lt;-10,"No","Yes")))</f>
        <v>N/A</v>
      </c>
      <c r="G276" s="1">
        <v>866934</v>
      </c>
      <c r="H276" s="11" t="str">
        <f t="shared" ref="H276:H277" si="78">IF($B276="N/A","N/A",IF(G276&gt;10,"No",IF(G276&lt;-10,"No","Yes")))</f>
        <v>N/A</v>
      </c>
      <c r="I276" s="12" t="s">
        <v>217</v>
      </c>
      <c r="J276" s="12">
        <v>6.3979999999999997</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651533.08333000005</v>
      </c>
      <c r="F277" s="11" t="str">
        <f t="shared" si="77"/>
        <v>N/A</v>
      </c>
      <c r="G277" s="1">
        <v>701573.25</v>
      </c>
      <c r="H277" s="11" t="str">
        <f t="shared" si="78"/>
        <v>N/A</v>
      </c>
      <c r="I277" s="12" t="s">
        <v>217</v>
      </c>
      <c r="J277" s="12">
        <v>7.68</v>
      </c>
      <c r="K277" s="1" t="s">
        <v>217</v>
      </c>
      <c r="L277" s="9" t="str">
        <f t="shared" si="79"/>
        <v>N/A</v>
      </c>
    </row>
    <row r="278" spans="1:12" x14ac:dyDescent="0.25">
      <c r="A278" s="16" t="s">
        <v>691</v>
      </c>
      <c r="B278" s="1" t="s">
        <v>217</v>
      </c>
      <c r="C278" s="1">
        <v>4699</v>
      </c>
      <c r="D278" s="11" t="str">
        <f t="shared" si="76"/>
        <v>N/A</v>
      </c>
      <c r="E278" s="1">
        <v>7266</v>
      </c>
      <c r="F278" s="11" t="str">
        <f t="shared" ref="F278:F283" si="80">IF($B278="N/A","N/A",IF(E278&gt;10,"No",IF(E278&lt;-10,"No","Yes")))</f>
        <v>N/A</v>
      </c>
      <c r="G278" s="1">
        <v>3097</v>
      </c>
      <c r="H278" s="11" t="str">
        <f t="shared" ref="H278:H283" si="81">IF($B278="N/A","N/A",IF(G278&gt;10,"No",IF(G278&lt;-10,"No","Yes")))</f>
        <v>N/A</v>
      </c>
      <c r="I278" s="12">
        <v>54.63</v>
      </c>
      <c r="J278" s="12">
        <v>-57.4</v>
      </c>
      <c r="K278" s="1" t="s">
        <v>217</v>
      </c>
      <c r="L278" s="9" t="str">
        <f t="shared" ref="L278:L284" si="82">IF(J278="Div by 0", "N/A", IF(K278="N/A","N/A", IF(J278&gt;VALUE(MID(K278,1,2)), "No", IF(J278&lt;-1*VALUE(MID(K278,1,2)), "No", "Yes"))))</f>
        <v>N/A</v>
      </c>
    </row>
    <row r="279" spans="1:12" x14ac:dyDescent="0.25">
      <c r="A279" s="16" t="s">
        <v>692</v>
      </c>
      <c r="B279" s="1" t="s">
        <v>217</v>
      </c>
      <c r="C279" s="1">
        <v>6520</v>
      </c>
      <c r="D279" s="11" t="str">
        <f t="shared" si="76"/>
        <v>N/A</v>
      </c>
      <c r="E279" s="1">
        <v>8108</v>
      </c>
      <c r="F279" s="11" t="str">
        <f t="shared" si="80"/>
        <v>N/A</v>
      </c>
      <c r="G279" s="1">
        <v>3347</v>
      </c>
      <c r="H279" s="11" t="str">
        <f t="shared" si="81"/>
        <v>N/A</v>
      </c>
      <c r="I279" s="12">
        <v>24.36</v>
      </c>
      <c r="J279" s="12">
        <v>-58.7</v>
      </c>
      <c r="K279" s="1" t="s">
        <v>217</v>
      </c>
      <c r="L279" s="9" t="str">
        <f t="shared" si="82"/>
        <v>N/A</v>
      </c>
    </row>
    <row r="280" spans="1:12" x14ac:dyDescent="0.25">
      <c r="A280" s="16" t="s">
        <v>693</v>
      </c>
      <c r="B280" s="1" t="s">
        <v>217</v>
      </c>
      <c r="C280" s="1" t="s">
        <v>1742</v>
      </c>
      <c r="D280" s="11" t="str">
        <f t="shared" si="76"/>
        <v>N/A</v>
      </c>
      <c r="E280" s="1">
        <v>4149.1666667</v>
      </c>
      <c r="F280" s="11" t="str">
        <f t="shared" si="80"/>
        <v>N/A</v>
      </c>
      <c r="G280" s="1">
        <v>1898.0833333</v>
      </c>
      <c r="H280" s="11" t="str">
        <f t="shared" si="81"/>
        <v>N/A</v>
      </c>
      <c r="I280" s="12" t="s">
        <v>1742</v>
      </c>
      <c r="J280" s="12">
        <v>-54.3</v>
      </c>
      <c r="K280" s="1" t="s">
        <v>217</v>
      </c>
      <c r="L280" s="9" t="str">
        <f t="shared" si="82"/>
        <v>N/A</v>
      </c>
    </row>
    <row r="281" spans="1:12" x14ac:dyDescent="0.25">
      <c r="A281" s="16" t="s">
        <v>694</v>
      </c>
      <c r="B281" s="1" t="s">
        <v>217</v>
      </c>
      <c r="C281" s="1">
        <v>10768</v>
      </c>
      <c r="D281" s="11" t="str">
        <f t="shared" si="76"/>
        <v>N/A</v>
      </c>
      <c r="E281" s="1">
        <v>11353</v>
      </c>
      <c r="F281" s="11" t="str">
        <f t="shared" si="80"/>
        <v>N/A</v>
      </c>
      <c r="G281" s="1">
        <v>12217</v>
      </c>
      <c r="H281" s="11" t="str">
        <f t="shared" si="81"/>
        <v>N/A</v>
      </c>
      <c r="I281" s="12">
        <v>5.4329999999999998</v>
      </c>
      <c r="J281" s="12">
        <v>7.61</v>
      </c>
      <c r="K281" s="1" t="s">
        <v>217</v>
      </c>
      <c r="L281" s="9" t="str">
        <f t="shared" si="82"/>
        <v>N/A</v>
      </c>
    </row>
    <row r="282" spans="1:12" x14ac:dyDescent="0.25">
      <c r="A282" s="16" t="s">
        <v>695</v>
      </c>
      <c r="B282" s="1" t="s">
        <v>217</v>
      </c>
      <c r="C282" s="1">
        <v>14373</v>
      </c>
      <c r="D282" s="11" t="str">
        <f t="shared" si="76"/>
        <v>N/A</v>
      </c>
      <c r="E282" s="1">
        <v>15071</v>
      </c>
      <c r="F282" s="11" t="str">
        <f t="shared" si="80"/>
        <v>N/A</v>
      </c>
      <c r="G282" s="1">
        <v>15986</v>
      </c>
      <c r="H282" s="11" t="str">
        <f t="shared" si="81"/>
        <v>N/A</v>
      </c>
      <c r="I282" s="12">
        <v>4.8559999999999999</v>
      </c>
      <c r="J282" s="12">
        <v>6.0709999999999997</v>
      </c>
      <c r="K282" s="1" t="s">
        <v>217</v>
      </c>
      <c r="L282" s="9" t="str">
        <f t="shared" si="82"/>
        <v>N/A</v>
      </c>
    </row>
    <row r="283" spans="1:12" x14ac:dyDescent="0.25">
      <c r="A283" s="16" t="s">
        <v>696</v>
      </c>
      <c r="B283" s="1" t="s">
        <v>217</v>
      </c>
      <c r="C283" s="1">
        <v>10722.5</v>
      </c>
      <c r="D283" s="11" t="str">
        <f t="shared" si="76"/>
        <v>N/A</v>
      </c>
      <c r="E283" s="1">
        <v>11255.833333</v>
      </c>
      <c r="F283" s="11" t="str">
        <f t="shared" si="80"/>
        <v>N/A</v>
      </c>
      <c r="G283" s="1">
        <v>11970.5</v>
      </c>
      <c r="H283" s="11" t="str">
        <f t="shared" si="81"/>
        <v>N/A</v>
      </c>
      <c r="I283" s="12">
        <v>4.9740000000000002</v>
      </c>
      <c r="J283" s="12">
        <v>6.3490000000000002</v>
      </c>
      <c r="K283" s="1" t="s">
        <v>217</v>
      </c>
      <c r="L283" s="9" t="str">
        <f t="shared" si="82"/>
        <v>N/A</v>
      </c>
    </row>
    <row r="284" spans="1:12" x14ac:dyDescent="0.25">
      <c r="A284" s="16" t="s">
        <v>403</v>
      </c>
      <c r="B284" s="33" t="s">
        <v>294</v>
      </c>
      <c r="C284" s="8">
        <v>7.1288597001999996</v>
      </c>
      <c r="D284" s="11" t="str">
        <f>IF($B284="N/A","N/A",IF(C284&lt;=40,"Yes","No"))</f>
        <v>Yes</v>
      </c>
      <c r="E284" s="8">
        <v>7.3564097246999998</v>
      </c>
      <c r="F284" s="11" t="str">
        <f>IF($B284="N/A","N/A",IF(E284&lt;=40,"Yes","No"))</f>
        <v>Yes</v>
      </c>
      <c r="G284" s="8">
        <v>7.6362454449000001</v>
      </c>
      <c r="H284" s="11" t="str">
        <f>IF($B284="N/A","N/A",IF(G284&lt;=40,"Yes","No"))</f>
        <v>Yes</v>
      </c>
      <c r="I284" s="12">
        <v>3.1920000000000002</v>
      </c>
      <c r="J284" s="12">
        <v>3.8039999999999998</v>
      </c>
      <c r="K284" s="41" t="s">
        <v>734</v>
      </c>
      <c r="L284" s="9" t="str">
        <f t="shared" si="82"/>
        <v>Yes</v>
      </c>
    </row>
    <row r="285" spans="1:12" x14ac:dyDescent="0.25">
      <c r="A285" s="16" t="s">
        <v>697</v>
      </c>
      <c r="B285" s="1" t="s">
        <v>217</v>
      </c>
      <c r="C285" s="1" t="s">
        <v>217</v>
      </c>
      <c r="D285" s="11" t="str">
        <f t="shared" ref="D285:D303" si="83">IF($B285="N/A","N/A",IF(C285&gt;10,"No",IF(C285&lt;-10,"No","Yes")))</f>
        <v>N/A</v>
      </c>
      <c r="E285" s="1">
        <v>57</v>
      </c>
      <c r="F285" s="11" t="str">
        <f t="shared" ref="F285:F286" si="84">IF($B285="N/A","N/A",IF(E285&gt;10,"No",IF(E285&lt;-10,"No","Yes")))</f>
        <v>N/A</v>
      </c>
      <c r="G285" s="1">
        <v>45</v>
      </c>
      <c r="H285" s="11" t="str">
        <f t="shared" ref="H285:H286" si="85">IF($B285="N/A","N/A",IF(G285&gt;10,"No",IF(G285&lt;-10,"No","Yes")))</f>
        <v>N/A</v>
      </c>
      <c r="I285" s="12" t="s">
        <v>217</v>
      </c>
      <c r="J285" s="12">
        <v>-21.1</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17.25</v>
      </c>
      <c r="F286" s="11" t="str">
        <f t="shared" si="84"/>
        <v>N/A</v>
      </c>
      <c r="G286" s="1">
        <v>10.333333333000001</v>
      </c>
      <c r="H286" s="11" t="str">
        <f t="shared" si="85"/>
        <v>N/A</v>
      </c>
      <c r="I286" s="12" t="s">
        <v>217</v>
      </c>
      <c r="J286" s="12">
        <v>-40.1</v>
      </c>
      <c r="K286" s="1" t="s">
        <v>217</v>
      </c>
      <c r="L286" s="9" t="str">
        <f t="shared" si="86"/>
        <v>N/A</v>
      </c>
    </row>
    <row r="287" spans="1:12" x14ac:dyDescent="0.25">
      <c r="A287" s="16" t="s">
        <v>699</v>
      </c>
      <c r="B287" s="1" t="s">
        <v>217</v>
      </c>
      <c r="C287" s="1" t="s">
        <v>217</v>
      </c>
      <c r="D287" s="11" t="str">
        <f t="shared" si="83"/>
        <v>N/A</v>
      </c>
      <c r="E287" s="1">
        <v>24369</v>
      </c>
      <c r="F287" s="11" t="str">
        <f t="shared" ref="F287:F288" si="87">IF($B287="N/A","N/A",IF(E287&gt;10,"No",IF(E287&lt;-10,"No","Yes")))</f>
        <v>N/A</v>
      </c>
      <c r="G287" s="1">
        <v>25425</v>
      </c>
      <c r="H287" s="11" t="str">
        <f t="shared" ref="H287:H288" si="88">IF($B287="N/A","N/A",IF(G287&gt;10,"No",IF(G287&lt;-10,"No","Yes")))</f>
        <v>N/A</v>
      </c>
      <c r="I287" s="12" t="s">
        <v>217</v>
      </c>
      <c r="J287" s="12">
        <v>4.3330000000000002</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4092.75</v>
      </c>
      <c r="F288" s="11" t="str">
        <f t="shared" si="87"/>
        <v>N/A</v>
      </c>
      <c r="G288" s="1">
        <v>4265.0833333</v>
      </c>
      <c r="H288" s="11" t="str">
        <f t="shared" si="88"/>
        <v>N/A</v>
      </c>
      <c r="I288" s="12" t="s">
        <v>217</v>
      </c>
      <c r="J288" s="12">
        <v>4.2110000000000003</v>
      </c>
      <c r="K288" s="1" t="s">
        <v>217</v>
      </c>
      <c r="L288" s="9" t="str">
        <f t="shared" si="89"/>
        <v>N/A</v>
      </c>
    </row>
    <row r="289" spans="1:12" x14ac:dyDescent="0.25">
      <c r="A289" s="16" t="s">
        <v>700</v>
      </c>
      <c r="B289" s="1" t="s">
        <v>217</v>
      </c>
      <c r="C289" s="1">
        <v>31581</v>
      </c>
      <c r="D289" s="11" t="str">
        <f t="shared" si="83"/>
        <v>N/A</v>
      </c>
      <c r="E289" s="1">
        <v>37096</v>
      </c>
      <c r="F289" s="11" t="str">
        <f t="shared" ref="F289:F303" si="90">IF($B289="N/A","N/A",IF(E289&gt;10,"No",IF(E289&lt;-10,"No","Yes")))</f>
        <v>N/A</v>
      </c>
      <c r="G289" s="1">
        <v>40777</v>
      </c>
      <c r="H289" s="11" t="str">
        <f t="shared" ref="H289:H303" si="91">IF($B289="N/A","N/A",IF(G289&gt;10,"No",IF(G289&lt;-10,"No","Yes")))</f>
        <v>N/A</v>
      </c>
      <c r="I289" s="12">
        <v>17.46</v>
      </c>
      <c r="J289" s="12">
        <v>9.923</v>
      </c>
      <c r="K289" s="1" t="s">
        <v>217</v>
      </c>
      <c r="L289" s="9" t="str">
        <f t="shared" ref="L289:L300" si="92">IF(J289="Div by 0", "N/A", IF(K289="N/A","N/A", IF(J289&gt;VALUE(MID(K289,1,2)), "No", IF(J289&lt;-1*VALUE(MID(K289,1,2)), "No", "Yes"))))</f>
        <v>N/A</v>
      </c>
    </row>
    <row r="290" spans="1:12" x14ac:dyDescent="0.25">
      <c r="A290" s="16" t="s">
        <v>701</v>
      </c>
      <c r="B290" s="1" t="s">
        <v>217</v>
      </c>
      <c r="C290" s="1">
        <v>34673</v>
      </c>
      <c r="D290" s="11" t="str">
        <f t="shared" si="83"/>
        <v>N/A</v>
      </c>
      <c r="E290" s="1">
        <v>41036</v>
      </c>
      <c r="F290" s="11" t="str">
        <f t="shared" si="90"/>
        <v>N/A</v>
      </c>
      <c r="G290" s="1">
        <v>44909</v>
      </c>
      <c r="H290" s="11" t="str">
        <f t="shared" si="91"/>
        <v>N/A</v>
      </c>
      <c r="I290" s="12">
        <v>18.350000000000001</v>
      </c>
      <c r="J290" s="12">
        <v>9.4380000000000006</v>
      </c>
      <c r="K290" s="1" t="s">
        <v>217</v>
      </c>
      <c r="L290" s="9" t="str">
        <f t="shared" si="92"/>
        <v>N/A</v>
      </c>
    </row>
    <row r="291" spans="1:12" x14ac:dyDescent="0.25">
      <c r="A291" s="16" t="s">
        <v>719</v>
      </c>
      <c r="B291" s="33" t="s">
        <v>217</v>
      </c>
      <c r="C291" s="13">
        <v>1.1190263317</v>
      </c>
      <c r="D291" s="11" t="str">
        <f t="shared" si="83"/>
        <v>N/A</v>
      </c>
      <c r="E291" s="13">
        <v>1.3597816550999999</v>
      </c>
      <c r="F291" s="11" t="str">
        <f t="shared" si="90"/>
        <v>N/A</v>
      </c>
      <c r="G291" s="13">
        <v>1.5742946847999999</v>
      </c>
      <c r="H291" s="11" t="str">
        <f t="shared" si="91"/>
        <v>N/A</v>
      </c>
      <c r="I291" s="12">
        <v>21.51</v>
      </c>
      <c r="J291" s="12">
        <v>15.78</v>
      </c>
      <c r="K291" s="33" t="s">
        <v>217</v>
      </c>
      <c r="L291" s="9" t="str">
        <f t="shared" si="92"/>
        <v>N/A</v>
      </c>
    </row>
    <row r="292" spans="1:12" x14ac:dyDescent="0.25">
      <c r="A292" s="16" t="s">
        <v>712</v>
      </c>
      <c r="B292" s="1" t="s">
        <v>217</v>
      </c>
      <c r="C292" s="1">
        <v>15778.666667</v>
      </c>
      <c r="D292" s="11" t="str">
        <f t="shared" si="83"/>
        <v>N/A</v>
      </c>
      <c r="E292" s="1">
        <v>18528.75</v>
      </c>
      <c r="F292" s="11" t="str">
        <f t="shared" si="90"/>
        <v>N/A</v>
      </c>
      <c r="G292" s="1">
        <v>21599.833332999999</v>
      </c>
      <c r="H292" s="11" t="str">
        <f t="shared" si="91"/>
        <v>N/A</v>
      </c>
      <c r="I292" s="12">
        <v>17.43</v>
      </c>
      <c r="J292" s="12">
        <v>16.57</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0</v>
      </c>
      <c r="D295" s="11" t="str">
        <f t="shared" si="83"/>
        <v>N/A</v>
      </c>
      <c r="E295" s="1">
        <v>0</v>
      </c>
      <c r="F295" s="11" t="str">
        <f t="shared" si="90"/>
        <v>N/A</v>
      </c>
      <c r="G295" s="1">
        <v>0</v>
      </c>
      <c r="H295" s="11" t="str">
        <f t="shared" si="91"/>
        <v>N/A</v>
      </c>
      <c r="I295" s="12" t="s">
        <v>1742</v>
      </c>
      <c r="J295" s="12" t="s">
        <v>1742</v>
      </c>
      <c r="K295" s="1" t="s">
        <v>217</v>
      </c>
      <c r="L295" s="9" t="str">
        <f t="shared" si="92"/>
        <v>N/A</v>
      </c>
    </row>
    <row r="296" spans="1:12" x14ac:dyDescent="0.25">
      <c r="A296" s="16" t="s">
        <v>714</v>
      </c>
      <c r="B296" s="1" t="s">
        <v>217</v>
      </c>
      <c r="C296" s="1">
        <v>0</v>
      </c>
      <c r="D296" s="11" t="str">
        <f t="shared" si="83"/>
        <v>N/A</v>
      </c>
      <c r="E296" s="1">
        <v>0</v>
      </c>
      <c r="F296" s="11" t="str">
        <f t="shared" si="90"/>
        <v>N/A</v>
      </c>
      <c r="G296" s="1">
        <v>0</v>
      </c>
      <c r="H296" s="11" t="str">
        <f t="shared" si="91"/>
        <v>N/A</v>
      </c>
      <c r="I296" s="12" t="s">
        <v>1742</v>
      </c>
      <c r="J296" s="12" t="s">
        <v>1742</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55925</v>
      </c>
      <c r="F308" s="1" t="s">
        <v>217</v>
      </c>
      <c r="G308" s="1">
        <v>56183</v>
      </c>
      <c r="H308" s="1" t="s">
        <v>217</v>
      </c>
      <c r="I308" s="12" t="s">
        <v>217</v>
      </c>
      <c r="J308" s="12">
        <v>0.46129999999999999</v>
      </c>
      <c r="K308" s="1" t="s">
        <v>217</v>
      </c>
      <c r="L308" s="9" t="str">
        <f>IF(J308="Div by 0", "N/A", IF(K308="N/A","N/A", IF(J308&gt;VALUE(MID(K308,1,2)), "No", IF(J308&lt;-1*VALUE(MID(K308,1,2)), "No", "Yes"))))</f>
        <v>N/A</v>
      </c>
    </row>
    <row r="309" spans="1:12" x14ac:dyDescent="0.25">
      <c r="A309" s="61" t="s">
        <v>73</v>
      </c>
      <c r="B309" s="33" t="s">
        <v>217</v>
      </c>
      <c r="C309" s="34">
        <v>623881</v>
      </c>
      <c r="D309" s="11" t="str">
        <f>IF($B309="N/A","N/A",IF(C309&gt;10,"No",IF(C309&lt;-10,"No","Yes")))</f>
        <v>N/A</v>
      </c>
      <c r="E309" s="34">
        <v>689164</v>
      </c>
      <c r="F309" s="11" t="str">
        <f>IF($B309="N/A","N/A",IF(E309&gt;10,"No",IF(E309&lt;-10,"No","Yes")))</f>
        <v>N/A</v>
      </c>
      <c r="G309" s="34">
        <v>741031</v>
      </c>
      <c r="H309" s="11" t="str">
        <f>IF($B309="N/A","N/A",IF(G309&gt;10,"No",IF(G309&lt;-10,"No","Yes")))</f>
        <v>N/A</v>
      </c>
      <c r="I309" s="12">
        <v>10.46</v>
      </c>
      <c r="J309" s="12">
        <v>7.5259999999999998</v>
      </c>
      <c r="K309" s="41" t="s">
        <v>734</v>
      </c>
      <c r="L309" s="9" t="str">
        <f t="shared" ref="L309:L338" si="94">IF(J309="Div by 0", "N/A", IF(K309="N/A","N/A", IF(J309&gt;VALUE(MID(K309,1,2)), "No", IF(J309&lt;-1*VALUE(MID(K309,1,2)), "No", "Yes"))))</f>
        <v>Yes</v>
      </c>
    </row>
    <row r="310" spans="1:12" x14ac:dyDescent="0.25">
      <c r="A310" s="48" t="s">
        <v>186</v>
      </c>
      <c r="B310" s="33" t="s">
        <v>217</v>
      </c>
      <c r="C310" s="34">
        <v>66762</v>
      </c>
      <c r="D310" s="11" t="str">
        <f t="shared" ref="D310:D313" si="95">IF($B310="N/A","N/A",IF(C310&gt;10,"No",IF(C310&lt;-10,"No","Yes")))</f>
        <v>N/A</v>
      </c>
      <c r="E310" s="34">
        <v>67697</v>
      </c>
      <c r="F310" s="11" t="str">
        <f t="shared" ref="F310:F313" si="96">IF($B310="N/A","N/A",IF(E310&gt;10,"No",IF(E310&lt;-10,"No","Yes")))</f>
        <v>N/A</v>
      </c>
      <c r="G310" s="34">
        <v>68396</v>
      </c>
      <c r="H310" s="11" t="str">
        <f t="shared" ref="H310:H313" si="97">IF($B310="N/A","N/A",IF(G310&gt;10,"No",IF(G310&lt;-10,"No","Yes")))</f>
        <v>N/A</v>
      </c>
      <c r="I310" s="12">
        <v>1.4</v>
      </c>
      <c r="J310" s="12">
        <v>1.0329999999999999</v>
      </c>
      <c r="K310" s="41" t="s">
        <v>734</v>
      </c>
      <c r="L310" s="9" t="str">
        <f>IF(J310="Div by 0", "N/A", IF(OR(J310="N/A",K310="N/A"),"N/A", IF(J310&gt;VALUE(MID(K310,1,2)), "No", IF(J310&lt;-1*VALUE(MID(K310,1,2)), "No", "Yes"))))</f>
        <v>Yes</v>
      </c>
    </row>
    <row r="311" spans="1:12" x14ac:dyDescent="0.25">
      <c r="A311" s="48" t="s">
        <v>187</v>
      </c>
      <c r="B311" s="33" t="s">
        <v>217</v>
      </c>
      <c r="C311" s="34">
        <v>108304</v>
      </c>
      <c r="D311" s="11" t="str">
        <f t="shared" si="95"/>
        <v>N/A</v>
      </c>
      <c r="E311" s="34">
        <v>114393</v>
      </c>
      <c r="F311" s="11" t="str">
        <f t="shared" si="96"/>
        <v>N/A</v>
      </c>
      <c r="G311" s="34">
        <v>120848</v>
      </c>
      <c r="H311" s="11" t="str">
        <f t="shared" si="97"/>
        <v>N/A</v>
      </c>
      <c r="I311" s="12">
        <v>5.6219999999999999</v>
      </c>
      <c r="J311" s="12">
        <v>5.6429999999999998</v>
      </c>
      <c r="K311" s="41" t="s">
        <v>734</v>
      </c>
      <c r="L311" s="9" t="str">
        <f t="shared" ref="L311:L313" si="98">IF(J311="Div by 0", "N/A", IF(OR(J311="N/A",K311="N/A"),"N/A", IF(J311&gt;VALUE(MID(K311,1,2)), "No", IF(J311&lt;-1*VALUE(MID(K311,1,2)), "No", "Yes"))))</f>
        <v>Yes</v>
      </c>
    </row>
    <row r="312" spans="1:12" x14ac:dyDescent="0.25">
      <c r="A312" s="48" t="s">
        <v>188</v>
      </c>
      <c r="B312" s="33" t="s">
        <v>217</v>
      </c>
      <c r="C312" s="34">
        <v>311250</v>
      </c>
      <c r="D312" s="11" t="str">
        <f t="shared" si="95"/>
        <v>N/A</v>
      </c>
      <c r="E312" s="34">
        <v>337226</v>
      </c>
      <c r="F312" s="11" t="str">
        <f t="shared" si="96"/>
        <v>N/A</v>
      </c>
      <c r="G312" s="34">
        <v>363182</v>
      </c>
      <c r="H312" s="11" t="str">
        <f t="shared" si="97"/>
        <v>N/A</v>
      </c>
      <c r="I312" s="12">
        <v>8.3460000000000001</v>
      </c>
      <c r="J312" s="12">
        <v>7.6970000000000001</v>
      </c>
      <c r="K312" s="41" t="s">
        <v>734</v>
      </c>
      <c r="L312" s="9" t="str">
        <f t="shared" si="98"/>
        <v>Yes</v>
      </c>
    </row>
    <row r="313" spans="1:12" x14ac:dyDescent="0.25">
      <c r="A313" s="7" t="s">
        <v>189</v>
      </c>
      <c r="B313" s="33" t="s">
        <v>217</v>
      </c>
      <c r="C313" s="34">
        <v>137565</v>
      </c>
      <c r="D313" s="11" t="str">
        <f t="shared" si="95"/>
        <v>N/A</v>
      </c>
      <c r="E313" s="34">
        <v>169848</v>
      </c>
      <c r="F313" s="11" t="str">
        <f t="shared" si="96"/>
        <v>N/A</v>
      </c>
      <c r="G313" s="34">
        <v>188605</v>
      </c>
      <c r="H313" s="11" t="str">
        <f t="shared" si="97"/>
        <v>N/A</v>
      </c>
      <c r="I313" s="12">
        <v>23.47</v>
      </c>
      <c r="J313" s="12">
        <v>11.04</v>
      </c>
      <c r="K313" s="41" t="s">
        <v>734</v>
      </c>
      <c r="L313" s="9" t="str">
        <f t="shared" si="98"/>
        <v>Yes</v>
      </c>
    </row>
    <row r="314" spans="1:12" x14ac:dyDescent="0.25">
      <c r="A314" s="48" t="s">
        <v>1112</v>
      </c>
      <c r="B314" s="13" t="s">
        <v>217</v>
      </c>
      <c r="C314" s="34" t="s">
        <v>217</v>
      </c>
      <c r="D314" s="9" t="str">
        <f t="shared" ref="D314:F317" si="99">IF($B314="N/A","N/A",IF(C314&lt;0,"No","Yes"))</f>
        <v>N/A</v>
      </c>
      <c r="E314" s="34">
        <v>335679</v>
      </c>
      <c r="F314" s="9" t="str">
        <f t="shared" si="99"/>
        <v>N/A</v>
      </c>
      <c r="G314" s="34">
        <v>359364</v>
      </c>
      <c r="H314" s="9" t="str">
        <f t="shared" ref="H314:H317" si="100">IF($B314="N/A","N/A",IF(G314&lt;0,"No","Yes"))</f>
        <v>N/A</v>
      </c>
      <c r="I314" s="12" t="s">
        <v>217</v>
      </c>
      <c r="J314" s="12">
        <v>7.056</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28865</v>
      </c>
      <c r="F315" s="9" t="str">
        <f t="shared" si="99"/>
        <v>N/A</v>
      </c>
      <c r="G315" s="34">
        <v>31962</v>
      </c>
      <c r="H315" s="9" t="str">
        <f t="shared" si="100"/>
        <v>N/A</v>
      </c>
      <c r="I315" s="12" t="s">
        <v>217</v>
      </c>
      <c r="J315" s="12">
        <v>10.73</v>
      </c>
      <c r="K315" s="1" t="s">
        <v>733</v>
      </c>
      <c r="L315" s="9" t="str">
        <f t="shared" ref="L315:L317" si="101">IF(J315="Div by 0", "N/A", IF(OR(J315="N/A",K315="N/A"),"N/A", IF(J315&gt;VALUE(MID(K315,1,2)), "No", IF(J315&lt;-1*VALUE(MID(K315,1,2)), "No", "Yes"))))</f>
        <v>No</v>
      </c>
    </row>
    <row r="316" spans="1:12" x14ac:dyDescent="0.25">
      <c r="A316" s="48" t="s">
        <v>434</v>
      </c>
      <c r="B316" s="13" t="s">
        <v>217</v>
      </c>
      <c r="C316" s="34" t="s">
        <v>217</v>
      </c>
      <c r="D316" s="9" t="str">
        <f t="shared" si="99"/>
        <v>N/A</v>
      </c>
      <c r="E316" s="34">
        <v>248210</v>
      </c>
      <c r="F316" s="9" t="str">
        <f t="shared" si="99"/>
        <v>N/A</v>
      </c>
      <c r="G316" s="34">
        <v>272677</v>
      </c>
      <c r="H316" s="9" t="str">
        <f t="shared" si="100"/>
        <v>N/A</v>
      </c>
      <c r="I316" s="12" t="s">
        <v>217</v>
      </c>
      <c r="J316" s="12">
        <v>9.8569999999999993</v>
      </c>
      <c r="K316" s="1" t="s">
        <v>733</v>
      </c>
      <c r="L316" s="9" t="str">
        <f t="shared" si="101"/>
        <v>Yes</v>
      </c>
    </row>
    <row r="317" spans="1:12" x14ac:dyDescent="0.25">
      <c r="A317" s="48" t="s">
        <v>1113</v>
      </c>
      <c r="B317" s="13" t="s">
        <v>217</v>
      </c>
      <c r="C317" s="34" t="s">
        <v>217</v>
      </c>
      <c r="D317" s="9" t="str">
        <f t="shared" si="99"/>
        <v>N/A</v>
      </c>
      <c r="E317" s="34">
        <v>51119</v>
      </c>
      <c r="F317" s="9" t="str">
        <f t="shared" si="99"/>
        <v>N/A</v>
      </c>
      <c r="G317" s="34">
        <v>50110</v>
      </c>
      <c r="H317" s="9" t="str">
        <f t="shared" si="100"/>
        <v>N/A</v>
      </c>
      <c r="I317" s="12" t="s">
        <v>217</v>
      </c>
      <c r="J317" s="12">
        <v>-1.97</v>
      </c>
      <c r="K317" s="1" t="s">
        <v>733</v>
      </c>
      <c r="L317" s="9" t="str">
        <f t="shared" si="101"/>
        <v>Yes</v>
      </c>
    </row>
    <row r="318" spans="1:12" x14ac:dyDescent="0.25">
      <c r="A318" s="48" t="s">
        <v>98</v>
      </c>
      <c r="B318" s="33" t="s">
        <v>295</v>
      </c>
      <c r="C318" s="8">
        <v>94.538381517999994</v>
      </c>
      <c r="D318" s="11" t="str">
        <f>IF($B318="N/A","N/A",IF(C318&gt;80,"Yes","No"))</f>
        <v>Yes</v>
      </c>
      <c r="E318" s="8">
        <v>94.482590501000004</v>
      </c>
      <c r="F318" s="11" t="str">
        <f>IF($B318="N/A","N/A",IF(E318&gt;80,"Yes","No"))</f>
        <v>Yes</v>
      </c>
      <c r="G318" s="8">
        <v>94.587405924999999</v>
      </c>
      <c r="H318" s="11" t="str">
        <f>IF($B318="N/A","N/A",IF(G318&gt;80,"Yes","No"))</f>
        <v>Yes</v>
      </c>
      <c r="I318" s="12">
        <v>-5.8999999999999997E-2</v>
      </c>
      <c r="J318" s="12">
        <v>0.1109</v>
      </c>
      <c r="K318" s="41" t="s">
        <v>734</v>
      </c>
      <c r="L318" s="9" t="str">
        <f t="shared" si="94"/>
        <v>Yes</v>
      </c>
    </row>
    <row r="319" spans="1:12" x14ac:dyDescent="0.25">
      <c r="A319" s="48" t="s">
        <v>336</v>
      </c>
      <c r="B319" s="33" t="s">
        <v>282</v>
      </c>
      <c r="C319" s="8">
        <v>0.38228444210000001</v>
      </c>
      <c r="D319" s="11" t="str">
        <f>IF($B319="N/A","N/A",IF(C319&gt;=5,"No",IF(C319&lt;0,"No","Yes")))</f>
        <v>Yes</v>
      </c>
      <c r="E319" s="8">
        <v>0.63192505700000001</v>
      </c>
      <c r="F319" s="11" t="str">
        <f>IF($B319="N/A","N/A",IF(E319&gt;=5,"No",IF(E319&lt;0,"No","Yes")))</f>
        <v>Yes</v>
      </c>
      <c r="G319" s="8">
        <v>0.26017804919999998</v>
      </c>
      <c r="H319" s="11" t="str">
        <f>IF($B319="N/A","N/A",IF(G319&gt;=5,"No",IF(G319&lt;0,"No","Yes")))</f>
        <v>Yes</v>
      </c>
      <c r="I319" s="12">
        <v>65.3</v>
      </c>
      <c r="J319" s="12">
        <v>-58.8</v>
      </c>
      <c r="K319" s="41" t="s">
        <v>734</v>
      </c>
      <c r="L319" s="9" t="str">
        <f t="shared" si="94"/>
        <v>No</v>
      </c>
    </row>
    <row r="320" spans="1:12" x14ac:dyDescent="0.25">
      <c r="A320" s="48" t="s">
        <v>344</v>
      </c>
      <c r="B320" s="41" t="s">
        <v>282</v>
      </c>
      <c r="C320" s="8">
        <v>1.7110634881</v>
      </c>
      <c r="D320" s="11" t="str">
        <f>IF($B320="N/A","N/A",IF(C320&gt;=5,"No",IF(C320&lt;0,"No","Yes")))</f>
        <v>Yes</v>
      </c>
      <c r="E320" s="8">
        <v>1.6338636377</v>
      </c>
      <c r="F320" s="11" t="str">
        <f>IF($B320="N/A","N/A",IF(E320&gt;=5,"No",IF(E320&lt;0,"No","Yes")))</f>
        <v>Yes</v>
      </c>
      <c r="G320" s="8">
        <v>1.6118084129000001</v>
      </c>
      <c r="H320" s="11" t="str">
        <f>IF($B320="N/A","N/A",IF(G320&gt;=5,"No",IF(G320&lt;0,"No","Yes")))</f>
        <v>Yes</v>
      </c>
      <c r="I320" s="12">
        <v>-4.51</v>
      </c>
      <c r="J320" s="12">
        <v>-1.35</v>
      </c>
      <c r="K320" s="41" t="s">
        <v>734</v>
      </c>
      <c r="L320" s="9" t="str">
        <f t="shared" si="94"/>
        <v>Yes</v>
      </c>
    </row>
    <row r="321" spans="1:12" x14ac:dyDescent="0.25">
      <c r="A321" s="48" t="s">
        <v>337</v>
      </c>
      <c r="B321" s="41" t="s">
        <v>282</v>
      </c>
      <c r="C321" s="8">
        <v>1.6028700000000001E-4</v>
      </c>
      <c r="D321" s="11" t="str">
        <f>IF($B321="N/A","N/A",IF(C321&gt;=5,"No",IF(C321&lt;0,"No","Yes")))</f>
        <v>Yes</v>
      </c>
      <c r="E321" s="8">
        <v>2.4667567999999999E-3</v>
      </c>
      <c r="F321" s="11" t="str">
        <f>IF($B321="N/A","N/A",IF(E321&gt;=5,"No",IF(E321&lt;0,"No","Yes")))</f>
        <v>Yes</v>
      </c>
      <c r="G321" s="8">
        <v>1.6193655E-3</v>
      </c>
      <c r="H321" s="11" t="str">
        <f>IF($B321="N/A","N/A",IF(G321&gt;=5,"No",IF(G321&lt;0,"No","Yes")))</f>
        <v>Yes</v>
      </c>
      <c r="I321" s="12">
        <v>1439</v>
      </c>
      <c r="J321" s="12">
        <v>-34.4</v>
      </c>
      <c r="K321" s="41" t="s">
        <v>734</v>
      </c>
      <c r="L321" s="9" t="str">
        <f t="shared" si="94"/>
        <v>No</v>
      </c>
    </row>
    <row r="322" spans="1:12" x14ac:dyDescent="0.25">
      <c r="A322" s="48" t="s">
        <v>338</v>
      </c>
      <c r="B322" s="41" t="s">
        <v>296</v>
      </c>
      <c r="C322" s="8">
        <v>0.86394681039999999</v>
      </c>
      <c r="D322" s="11" t="str">
        <f>IF($B322="N/A","N/A",IF(C322&gt;0,"No",IF(C322&lt;0,"No","Yes")))</f>
        <v>No</v>
      </c>
      <c r="E322" s="8">
        <v>0.61552837930000004</v>
      </c>
      <c r="F322" s="11" t="str">
        <f>IF($B322="N/A","N/A",IF(E322&gt;0,"No",IF(E322&lt;0,"No","Yes")))</f>
        <v>No</v>
      </c>
      <c r="G322" s="8">
        <v>0.57082632170000003</v>
      </c>
      <c r="H322" s="11" t="str">
        <f>IF($B322="N/A","N/A",IF(G322&gt;0,"No",IF(G322&lt;0,"No","Yes")))</f>
        <v>No</v>
      </c>
      <c r="I322" s="12">
        <v>-28.8</v>
      </c>
      <c r="J322" s="12">
        <v>-7.26</v>
      </c>
      <c r="K322" s="41" t="s">
        <v>734</v>
      </c>
      <c r="L322" s="9" t="str">
        <f t="shared" si="94"/>
        <v>Yes</v>
      </c>
    </row>
    <row r="323" spans="1:12" x14ac:dyDescent="0.25">
      <c r="A323" s="48" t="s">
        <v>339</v>
      </c>
      <c r="B323" s="41" t="s">
        <v>282</v>
      </c>
      <c r="C323" s="8">
        <v>2.5041634542</v>
      </c>
      <c r="D323" s="11" t="str">
        <f>IF($B323="N/A","N/A",IF(C323&gt;=5,"No",IF(C323&lt;0,"No","Yes")))</f>
        <v>Yes</v>
      </c>
      <c r="E323" s="8">
        <v>2.6336256682000001</v>
      </c>
      <c r="F323" s="11" t="str">
        <f>IF($B323="N/A","N/A",IF(E323&gt;=5,"No",IF(E323&lt;0,"No","Yes")))</f>
        <v>Yes</v>
      </c>
      <c r="G323" s="8">
        <v>2.9681619257</v>
      </c>
      <c r="H323" s="11" t="str">
        <f>IF($B323="N/A","N/A",IF(G323&gt;=5,"No",IF(G323&lt;0,"No","Yes")))</f>
        <v>Yes</v>
      </c>
      <c r="I323" s="12">
        <v>5.17</v>
      </c>
      <c r="J323" s="12">
        <v>12.7</v>
      </c>
      <c r="K323" s="41" t="s">
        <v>734</v>
      </c>
      <c r="L323" s="9" t="str">
        <f t="shared" si="94"/>
        <v>Yes</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0</v>
      </c>
      <c r="F325" s="11" t="str">
        <f t="shared" si="103"/>
        <v>Yes</v>
      </c>
      <c r="G325" s="8">
        <v>0</v>
      </c>
      <c r="H325" s="11" t="str">
        <f t="shared" si="104"/>
        <v>Yes</v>
      </c>
      <c r="I325" s="12" t="s">
        <v>1742</v>
      </c>
      <c r="J325" s="12" t="s">
        <v>1742</v>
      </c>
      <c r="K325" s="41" t="s">
        <v>734</v>
      </c>
      <c r="L325" s="9" t="str">
        <f t="shared" si="94"/>
        <v>N/A</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10.525244398</v>
      </c>
      <c r="D333" s="11" t="str">
        <f>IF($B333="N/A","N/A",IF(C333&gt;15,"No",IF(C333&lt;2,"No","Yes")))</f>
        <v>Yes</v>
      </c>
      <c r="E333" s="8">
        <v>10.691504489</v>
      </c>
      <c r="F333" s="11" t="str">
        <f>IF($B333="N/A","N/A",IF(E333&gt;15,"No",IF(E333&lt;2,"No","Yes")))</f>
        <v>Yes</v>
      </c>
      <c r="G333" s="8">
        <v>10.806295553</v>
      </c>
      <c r="H333" s="11" t="str">
        <f>IF($B333="N/A","N/A",IF(G333&gt;15,"No",IF(G333&lt;2,"No","Yes")))</f>
        <v>Yes</v>
      </c>
      <c r="I333" s="12">
        <v>1.58</v>
      </c>
      <c r="J333" s="12">
        <v>1.0740000000000001</v>
      </c>
      <c r="K333" s="41" t="s">
        <v>734</v>
      </c>
      <c r="L333" s="9" t="str">
        <f t="shared" si="94"/>
        <v>Yes</v>
      </c>
    </row>
    <row r="334" spans="1:12" x14ac:dyDescent="0.25">
      <c r="A334" s="48" t="s">
        <v>1119</v>
      </c>
      <c r="B334" s="33" t="s">
        <v>217</v>
      </c>
      <c r="C334" s="34">
        <v>0</v>
      </c>
      <c r="D334" s="11" t="str">
        <f>IF($B334="N/A","N/A",IF(C334&gt;10,"No",IF(C334&lt;-10,"No","Yes")))</f>
        <v>N/A</v>
      </c>
      <c r="E334" s="34">
        <v>0</v>
      </c>
      <c r="F334" s="11" t="str">
        <f>IF($B334="N/A","N/A",IF(E334&gt;10,"No",IF(E334&lt;-10,"No","Yes")))</f>
        <v>N/A</v>
      </c>
      <c r="G334" s="34">
        <v>0</v>
      </c>
      <c r="H334" s="11" t="str">
        <f>IF($B334="N/A","N/A",IF(G334&gt;10,"No",IF(G334&lt;-10,"No","Yes")))</f>
        <v>N/A</v>
      </c>
      <c r="I334" s="12" t="s">
        <v>1742</v>
      </c>
      <c r="J334" s="12" t="s">
        <v>1742</v>
      </c>
      <c r="K334" s="41" t="s">
        <v>734</v>
      </c>
      <c r="L334" s="9" t="str">
        <f t="shared" si="94"/>
        <v>N/A</v>
      </c>
    </row>
    <row r="335" spans="1:12" x14ac:dyDescent="0.25">
      <c r="A335" s="48" t="s">
        <v>145</v>
      </c>
      <c r="B335" s="33" t="s">
        <v>217</v>
      </c>
      <c r="C335" s="34">
        <v>21</v>
      </c>
      <c r="D335" s="11" t="str">
        <f>IF($B335="N/A","N/A",IF(C335&gt;10,"No",IF(C335&lt;-10,"No","Yes")))</f>
        <v>N/A</v>
      </c>
      <c r="E335" s="34">
        <v>29</v>
      </c>
      <c r="F335" s="11" t="str">
        <f>IF($B335="N/A","N/A",IF(E335&gt;10,"No",IF(E335&lt;-10,"No","Yes")))</f>
        <v>N/A</v>
      </c>
      <c r="G335" s="34">
        <v>27</v>
      </c>
      <c r="H335" s="11" t="str">
        <f>IF($B335="N/A","N/A",IF(G335&gt;10,"No",IF(G335&lt;-10,"No","Yes")))</f>
        <v>N/A</v>
      </c>
      <c r="I335" s="12">
        <v>38.1</v>
      </c>
      <c r="J335" s="12">
        <v>-6.9</v>
      </c>
      <c r="K335" s="41" t="s">
        <v>734</v>
      </c>
      <c r="L335" s="9" t="str">
        <f t="shared" si="94"/>
        <v>Yes</v>
      </c>
    </row>
    <row r="336" spans="1:12" x14ac:dyDescent="0.25">
      <c r="A336" s="48" t="s">
        <v>146</v>
      </c>
      <c r="B336" s="33" t="s">
        <v>217</v>
      </c>
      <c r="C336" s="34">
        <v>0</v>
      </c>
      <c r="D336" s="11" t="str">
        <f>IF($B336="N/A","N/A",IF(C336&gt;10,"No",IF(C336&lt;-10,"No","Yes")))</f>
        <v>N/A</v>
      </c>
      <c r="E336" s="34">
        <v>0</v>
      </c>
      <c r="F336" s="11" t="str">
        <f>IF($B336="N/A","N/A",IF(E336&gt;10,"No",IF(E336&lt;-10,"No","Yes")))</f>
        <v>N/A</v>
      </c>
      <c r="G336" s="34">
        <v>0</v>
      </c>
      <c r="H336" s="11" t="str">
        <f>IF($B336="N/A","N/A",IF(G336&gt;10,"No",IF(G336&lt;-10,"No","Yes")))</f>
        <v>N/A</v>
      </c>
      <c r="I336" s="12" t="s">
        <v>1742</v>
      </c>
      <c r="J336" s="12" t="s">
        <v>1742</v>
      </c>
      <c r="K336" s="41" t="s">
        <v>734</v>
      </c>
      <c r="L336" s="9" t="str">
        <f t="shared" si="94"/>
        <v>N/A</v>
      </c>
    </row>
    <row r="337" spans="1:12" x14ac:dyDescent="0.25">
      <c r="A337" s="48" t="s">
        <v>147</v>
      </c>
      <c r="B337" s="33" t="s">
        <v>217</v>
      </c>
      <c r="C337" s="34">
        <v>19</v>
      </c>
      <c r="D337" s="11" t="str">
        <f>IF($B337="N/A","N/A",IF(C337&gt;10,"No",IF(C337&lt;-10,"No","Yes")))</f>
        <v>N/A</v>
      </c>
      <c r="E337" s="34">
        <v>26</v>
      </c>
      <c r="F337" s="11" t="str">
        <f>IF($B337="N/A","N/A",IF(E337&gt;10,"No",IF(E337&lt;-10,"No","Yes")))</f>
        <v>N/A</v>
      </c>
      <c r="G337" s="34">
        <v>17</v>
      </c>
      <c r="H337" s="11" t="str">
        <f>IF($B337="N/A","N/A",IF(G337&gt;10,"No",IF(G337&lt;-10,"No","Yes")))</f>
        <v>N/A</v>
      </c>
      <c r="I337" s="12">
        <v>36.840000000000003</v>
      </c>
      <c r="J337" s="12">
        <v>-34.6</v>
      </c>
      <c r="K337" s="41" t="s">
        <v>734</v>
      </c>
      <c r="L337" s="9" t="str">
        <f t="shared" si="94"/>
        <v>No</v>
      </c>
    </row>
    <row r="338" spans="1:12" x14ac:dyDescent="0.25">
      <c r="A338" s="48" t="s">
        <v>148</v>
      </c>
      <c r="B338" s="33" t="s">
        <v>217</v>
      </c>
      <c r="C338" s="34">
        <v>5395</v>
      </c>
      <c r="D338" s="11" t="str">
        <f>IF($B338="N/A","N/A",IF(C338&gt;10,"No",IF(C338&lt;-10,"No","Yes")))</f>
        <v>N/A</v>
      </c>
      <c r="E338" s="34">
        <v>568</v>
      </c>
      <c r="F338" s="11" t="str">
        <f>IF($B338="N/A","N/A",IF(E338&gt;10,"No",IF(E338&lt;-10,"No","Yes")))</f>
        <v>N/A</v>
      </c>
      <c r="G338" s="34">
        <v>259</v>
      </c>
      <c r="H338" s="11" t="str">
        <f>IF($B338="N/A","N/A",IF(G338&gt;10,"No",IF(G338&lt;-10,"No","Yes")))</f>
        <v>N/A</v>
      </c>
      <c r="I338" s="12">
        <v>-89.5</v>
      </c>
      <c r="J338" s="12">
        <v>-54.4</v>
      </c>
      <c r="K338" s="41" t="s">
        <v>734</v>
      </c>
      <c r="L338" s="9" t="str">
        <f t="shared" si="94"/>
        <v>No</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6373329683</v>
      </c>
      <c r="D6" s="11" t="str">
        <f t="shared" ref="D6:D12" si="0">IF($B6="N/A","N/A",IF(C6&gt;10,"No",IF(C6&lt;-10,"No","Yes")))</f>
        <v>N/A</v>
      </c>
      <c r="E6" s="14">
        <v>7094345128</v>
      </c>
      <c r="F6" s="11" t="str">
        <f t="shared" ref="F6:F12" si="1">IF($B6="N/A","N/A",IF(E6&gt;10,"No",IF(E6&lt;-10,"No","Yes")))</f>
        <v>N/A</v>
      </c>
      <c r="G6" s="14">
        <v>7365198243</v>
      </c>
      <c r="H6" s="11" t="str">
        <f t="shared" ref="H6:H12" si="2">IF($B6="N/A","N/A",IF(G6&gt;10,"No",IF(G6&lt;-10,"No","Yes")))</f>
        <v>N/A</v>
      </c>
      <c r="I6" s="12">
        <v>11.31</v>
      </c>
      <c r="J6" s="12">
        <v>3.8180000000000001</v>
      </c>
      <c r="K6" s="41" t="s">
        <v>732</v>
      </c>
      <c r="L6" s="9" t="str">
        <f t="shared" ref="L6:L13" si="3">IF(J6="Div by 0", "N/A", IF(K6="N/A","N/A", IF(J6&gt;VALUE(MID(K6,1,2)), "No", IF(J6&lt;-1*VALUE(MID(K6,1,2)), "No", "Yes"))))</f>
        <v>Yes</v>
      </c>
    </row>
    <row r="7" spans="1:12" x14ac:dyDescent="0.25">
      <c r="A7" s="4" t="s">
        <v>1120</v>
      </c>
      <c r="B7" s="41" t="s">
        <v>217</v>
      </c>
      <c r="C7" s="14">
        <v>7722.7861700000003</v>
      </c>
      <c r="D7" s="11" t="str">
        <f t="shared" si="0"/>
        <v>N/A</v>
      </c>
      <c r="E7" s="14">
        <v>7945.2495767</v>
      </c>
      <c r="F7" s="11" t="str">
        <f t="shared" si="1"/>
        <v>N/A</v>
      </c>
      <c r="G7" s="14">
        <v>7783.7622756000001</v>
      </c>
      <c r="H7" s="11" t="str">
        <f t="shared" si="2"/>
        <v>N/A</v>
      </c>
      <c r="I7" s="12">
        <v>2.8809999999999998</v>
      </c>
      <c r="J7" s="12">
        <v>-2.0299999999999998</v>
      </c>
      <c r="K7" s="41" t="s">
        <v>732</v>
      </c>
      <c r="L7" s="9" t="str">
        <f t="shared" si="3"/>
        <v>Yes</v>
      </c>
    </row>
    <row r="8" spans="1:12" x14ac:dyDescent="0.25">
      <c r="A8" s="4" t="s">
        <v>720</v>
      </c>
      <c r="B8" s="41" t="s">
        <v>217</v>
      </c>
      <c r="C8" s="14">
        <v>909</v>
      </c>
      <c r="D8" s="11" t="str">
        <f t="shared" si="0"/>
        <v>N/A</v>
      </c>
      <c r="E8" s="14">
        <v>1107</v>
      </c>
      <c r="F8" s="11" t="str">
        <f t="shared" si="1"/>
        <v>N/A</v>
      </c>
      <c r="G8" s="14">
        <v>1201</v>
      </c>
      <c r="H8" s="11" t="str">
        <f t="shared" si="2"/>
        <v>N/A</v>
      </c>
      <c r="I8" s="12">
        <v>21.78</v>
      </c>
      <c r="J8" s="12">
        <v>8.4909999999999997</v>
      </c>
      <c r="K8" s="41" t="s">
        <v>732</v>
      </c>
      <c r="L8" s="9" t="str">
        <f t="shared" si="3"/>
        <v>Yes</v>
      </c>
    </row>
    <row r="9" spans="1:12" x14ac:dyDescent="0.25">
      <c r="A9" s="4" t="s">
        <v>721</v>
      </c>
      <c r="B9" s="41" t="s">
        <v>217</v>
      </c>
      <c r="C9" s="14">
        <v>2639</v>
      </c>
      <c r="D9" s="11" t="str">
        <f t="shared" si="0"/>
        <v>N/A</v>
      </c>
      <c r="E9" s="14">
        <v>3088</v>
      </c>
      <c r="F9" s="11" t="str">
        <f t="shared" si="1"/>
        <v>N/A</v>
      </c>
      <c r="G9" s="14">
        <v>3076</v>
      </c>
      <c r="H9" s="11" t="str">
        <f t="shared" si="2"/>
        <v>N/A</v>
      </c>
      <c r="I9" s="12">
        <v>17.010000000000002</v>
      </c>
      <c r="J9" s="12">
        <v>-0.38900000000000001</v>
      </c>
      <c r="K9" s="41" t="s">
        <v>732</v>
      </c>
      <c r="L9" s="9" t="str">
        <f t="shared" si="3"/>
        <v>Yes</v>
      </c>
    </row>
    <row r="10" spans="1:12" x14ac:dyDescent="0.25">
      <c r="A10" s="4" t="s">
        <v>722</v>
      </c>
      <c r="B10" s="41" t="s">
        <v>217</v>
      </c>
      <c r="C10" s="14">
        <v>4903</v>
      </c>
      <c r="D10" s="11" t="str">
        <f t="shared" si="0"/>
        <v>N/A</v>
      </c>
      <c r="E10" s="14">
        <v>5410</v>
      </c>
      <c r="F10" s="11" t="str">
        <f t="shared" si="1"/>
        <v>N/A</v>
      </c>
      <c r="G10" s="14">
        <v>5250</v>
      </c>
      <c r="H10" s="11" t="str">
        <f t="shared" si="2"/>
        <v>N/A</v>
      </c>
      <c r="I10" s="12">
        <v>10.34</v>
      </c>
      <c r="J10" s="12">
        <v>-2.96</v>
      </c>
      <c r="K10" s="41" t="s">
        <v>732</v>
      </c>
      <c r="L10" s="9" t="str">
        <f t="shared" si="3"/>
        <v>Yes</v>
      </c>
    </row>
    <row r="11" spans="1:12" x14ac:dyDescent="0.25">
      <c r="A11" s="4" t="s">
        <v>723</v>
      </c>
      <c r="B11" s="41" t="s">
        <v>217</v>
      </c>
      <c r="C11" s="14">
        <v>39442</v>
      </c>
      <c r="D11" s="11" t="str">
        <f t="shared" si="0"/>
        <v>N/A</v>
      </c>
      <c r="E11" s="14">
        <v>38451</v>
      </c>
      <c r="F11" s="11" t="str">
        <f t="shared" si="1"/>
        <v>N/A</v>
      </c>
      <c r="G11" s="14">
        <v>36592</v>
      </c>
      <c r="H11" s="11" t="str">
        <f t="shared" si="2"/>
        <v>N/A</v>
      </c>
      <c r="I11" s="12">
        <v>-2.5099999999999998</v>
      </c>
      <c r="J11" s="12">
        <v>-4.83</v>
      </c>
      <c r="K11" s="41" t="s">
        <v>732</v>
      </c>
      <c r="L11" s="9" t="str">
        <f t="shared" si="3"/>
        <v>Yes</v>
      </c>
    </row>
    <row r="12" spans="1:12" x14ac:dyDescent="0.25">
      <c r="A12" s="4" t="s">
        <v>724</v>
      </c>
      <c r="B12" s="41" t="s">
        <v>217</v>
      </c>
      <c r="C12" s="14">
        <v>95629</v>
      </c>
      <c r="D12" s="11" t="str">
        <f t="shared" si="0"/>
        <v>N/A</v>
      </c>
      <c r="E12" s="14">
        <v>95116</v>
      </c>
      <c r="F12" s="11" t="str">
        <f t="shared" si="1"/>
        <v>N/A</v>
      </c>
      <c r="G12" s="14">
        <v>93670</v>
      </c>
      <c r="H12" s="11" t="str">
        <f t="shared" si="2"/>
        <v>N/A</v>
      </c>
      <c r="I12" s="12">
        <v>-0.53600000000000003</v>
      </c>
      <c r="J12" s="12">
        <v>-1.52</v>
      </c>
      <c r="K12" s="41" t="s">
        <v>732</v>
      </c>
      <c r="L12" s="9" t="str">
        <f t="shared" si="3"/>
        <v>Yes</v>
      </c>
    </row>
    <row r="13" spans="1:12" x14ac:dyDescent="0.25">
      <c r="A13" s="4" t="s">
        <v>74</v>
      </c>
      <c r="B13" s="41" t="s">
        <v>217</v>
      </c>
      <c r="C13" s="14">
        <v>3694740</v>
      </c>
      <c r="D13" s="11" t="str">
        <f>IF($B13="N/A","N/A",IF(C13&gt;10,"No",IF(C13&lt;-10,"No","Yes")))</f>
        <v>N/A</v>
      </c>
      <c r="E13" s="14">
        <v>3712635</v>
      </c>
      <c r="F13" s="11" t="str">
        <f>IF($B13="N/A","N/A",IF(E13&gt;10,"No",IF(E13&lt;-10,"No","Yes")))</f>
        <v>N/A</v>
      </c>
      <c r="G13" s="14">
        <v>4183843</v>
      </c>
      <c r="H13" s="11" t="str">
        <f>IF($B13="N/A","N/A",IF(G13&gt;10,"No",IF(G13&lt;-10,"No","Yes")))</f>
        <v>N/A</v>
      </c>
      <c r="I13" s="12">
        <v>0.48430000000000001</v>
      </c>
      <c r="J13" s="12">
        <v>12.69</v>
      </c>
      <c r="K13" s="41" t="s">
        <v>732</v>
      </c>
      <c r="L13" s="9" t="str">
        <f t="shared" si="3"/>
        <v>Yes</v>
      </c>
    </row>
    <row r="14" spans="1:12" x14ac:dyDescent="0.25">
      <c r="A14" s="50" t="s">
        <v>161</v>
      </c>
      <c r="B14" s="33" t="s">
        <v>217</v>
      </c>
      <c r="C14" s="8">
        <v>9.9540388943</v>
      </c>
      <c r="D14" s="11" t="str">
        <f t="shared" ref="D14:D18" si="4">IF($B14="N/A","N/A",IF(C14&gt;10,"No",IF(C14&lt;-10,"No","Yes")))</f>
        <v>N/A</v>
      </c>
      <c r="E14" s="8">
        <v>8.7213183052000005</v>
      </c>
      <c r="F14" s="11" t="str">
        <f t="shared" ref="F14:F18" si="5">IF($B14="N/A","N/A",IF(E14&gt;10,"No",IF(E14&lt;-10,"No","Yes")))</f>
        <v>N/A</v>
      </c>
      <c r="G14" s="8">
        <v>8.1119098396999991</v>
      </c>
      <c r="H14" s="11" t="str">
        <f t="shared" ref="H14:H18" si="6">IF($B14="N/A","N/A",IF(G14&gt;10,"No",IF(G14&lt;-10,"No","Yes")))</f>
        <v>N/A</v>
      </c>
      <c r="I14" s="12">
        <v>-12.4</v>
      </c>
      <c r="J14" s="12">
        <v>-6.99</v>
      </c>
      <c r="K14" s="41" t="s">
        <v>732</v>
      </c>
      <c r="L14" s="9" t="str">
        <f t="shared" ref="L14:L18" si="7">IF(J14="Div by 0", "N/A", IF(K14="N/A","N/A", IF(J14&gt;VALUE(MID(K14,1,2)), "No", IF(J14&lt;-1*VALUE(MID(K14,1,2)), "No", "Yes"))))</f>
        <v>Yes</v>
      </c>
    </row>
    <row r="15" spans="1:12" x14ac:dyDescent="0.25">
      <c r="A15" s="4" t="s">
        <v>418</v>
      </c>
      <c r="B15" s="33" t="s">
        <v>217</v>
      </c>
      <c r="C15" s="8">
        <v>30.403131943999998</v>
      </c>
      <c r="D15" s="11" t="str">
        <f t="shared" si="4"/>
        <v>N/A</v>
      </c>
      <c r="E15" s="8">
        <v>29.837796658999999</v>
      </c>
      <c r="F15" s="11" t="str">
        <f t="shared" si="5"/>
        <v>N/A</v>
      </c>
      <c r="G15" s="8">
        <v>30.316892622000001</v>
      </c>
      <c r="H15" s="11" t="str">
        <f t="shared" si="6"/>
        <v>N/A</v>
      </c>
      <c r="I15" s="12">
        <v>-1.86</v>
      </c>
      <c r="J15" s="12">
        <v>1.6060000000000001</v>
      </c>
      <c r="K15" s="41" t="s">
        <v>732</v>
      </c>
      <c r="L15" s="9" t="str">
        <f t="shared" si="7"/>
        <v>Yes</v>
      </c>
    </row>
    <row r="16" spans="1:12" x14ac:dyDescent="0.25">
      <c r="A16" s="4" t="s">
        <v>419</v>
      </c>
      <c r="B16" s="33" t="s">
        <v>217</v>
      </c>
      <c r="C16" s="8">
        <v>6.3176418102999996</v>
      </c>
      <c r="D16" s="11" t="str">
        <f t="shared" si="4"/>
        <v>N/A</v>
      </c>
      <c r="E16" s="8">
        <v>6.6185819454999999</v>
      </c>
      <c r="F16" s="11" t="str">
        <f t="shared" si="5"/>
        <v>N/A</v>
      </c>
      <c r="G16" s="8">
        <v>6.7984836095999999</v>
      </c>
      <c r="H16" s="11" t="str">
        <f t="shared" si="6"/>
        <v>N/A</v>
      </c>
      <c r="I16" s="12">
        <v>4.7629999999999999</v>
      </c>
      <c r="J16" s="12">
        <v>2.718</v>
      </c>
      <c r="K16" s="41" t="s">
        <v>732</v>
      </c>
      <c r="L16" s="9" t="str">
        <f t="shared" si="7"/>
        <v>Yes</v>
      </c>
    </row>
    <row r="17" spans="1:12" x14ac:dyDescent="0.25">
      <c r="A17" s="4" t="s">
        <v>420</v>
      </c>
      <c r="B17" s="33" t="s">
        <v>217</v>
      </c>
      <c r="C17" s="8">
        <v>6.1857631804000004</v>
      </c>
      <c r="D17" s="11" t="str">
        <f t="shared" si="4"/>
        <v>N/A</v>
      </c>
      <c r="E17" s="8">
        <v>5.0800714679999999</v>
      </c>
      <c r="F17" s="11" t="str">
        <f t="shared" si="5"/>
        <v>N/A</v>
      </c>
      <c r="G17" s="8">
        <v>4.4886959192000004</v>
      </c>
      <c r="H17" s="11" t="str">
        <f t="shared" si="6"/>
        <v>N/A</v>
      </c>
      <c r="I17" s="12">
        <v>-17.899999999999999</v>
      </c>
      <c r="J17" s="12">
        <v>-11.6</v>
      </c>
      <c r="K17" s="41" t="s">
        <v>732</v>
      </c>
      <c r="L17" s="9" t="str">
        <f t="shared" si="7"/>
        <v>Yes</v>
      </c>
    </row>
    <row r="18" spans="1:12" x14ac:dyDescent="0.25">
      <c r="A18" s="4" t="s">
        <v>421</v>
      </c>
      <c r="B18" s="33" t="s">
        <v>217</v>
      </c>
      <c r="C18" s="8">
        <v>10.013789168000001</v>
      </c>
      <c r="D18" s="11" t="str">
        <f t="shared" si="4"/>
        <v>N/A</v>
      </c>
      <c r="E18" s="8">
        <v>7.9794757896000004</v>
      </c>
      <c r="F18" s="11" t="str">
        <f t="shared" si="5"/>
        <v>N/A</v>
      </c>
      <c r="G18" s="8">
        <v>6.868399202</v>
      </c>
      <c r="H18" s="11" t="str">
        <f t="shared" si="6"/>
        <v>N/A</v>
      </c>
      <c r="I18" s="12">
        <v>-20.3</v>
      </c>
      <c r="J18" s="12">
        <v>-13.9</v>
      </c>
      <c r="K18" s="41" t="s">
        <v>732</v>
      </c>
      <c r="L18" s="9" t="str">
        <f t="shared" si="7"/>
        <v>Yes</v>
      </c>
    </row>
    <row r="19" spans="1:12" x14ac:dyDescent="0.25">
      <c r="A19" s="4" t="s">
        <v>75</v>
      </c>
      <c r="B19" s="41" t="s">
        <v>217</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60</v>
      </c>
      <c r="J19" s="12">
        <v>-12.5</v>
      </c>
      <c r="K19" s="41" t="s">
        <v>217</v>
      </c>
      <c r="L19" s="9" t="str">
        <f t="shared" ref="L19:L25" si="11">IF(J19="Div by 0", "N/A", IF(K19="N/A","N/A", IF(J19&gt;VALUE(MID(K19,1,2)), "No", IF(J19&lt;-1*VALUE(MID(K19,1,2)), "No", "Yes"))))</f>
        <v>N/A</v>
      </c>
    </row>
    <row r="20" spans="1:12" x14ac:dyDescent="0.25">
      <c r="A20" s="4" t="s">
        <v>76</v>
      </c>
      <c r="B20" s="41" t="s">
        <v>217</v>
      </c>
      <c r="C20" s="34">
        <v>37</v>
      </c>
      <c r="D20" s="11" t="str">
        <f t="shared" si="8"/>
        <v>N/A</v>
      </c>
      <c r="E20" s="34">
        <v>46</v>
      </c>
      <c r="F20" s="11" t="str">
        <f t="shared" si="9"/>
        <v>N/A</v>
      </c>
      <c r="G20" s="34">
        <v>42</v>
      </c>
      <c r="H20" s="11" t="str">
        <f t="shared" si="10"/>
        <v>N/A</v>
      </c>
      <c r="I20" s="12">
        <v>24.32</v>
      </c>
      <c r="J20" s="12">
        <v>-8.6999999999999993</v>
      </c>
      <c r="K20" s="41" t="s">
        <v>217</v>
      </c>
      <c r="L20" s="9" t="str">
        <f t="shared" si="11"/>
        <v>N/A</v>
      </c>
    </row>
    <row r="21" spans="1:12" x14ac:dyDescent="0.25">
      <c r="A21" s="50" t="s">
        <v>1120</v>
      </c>
      <c r="B21" s="41" t="s">
        <v>217</v>
      </c>
      <c r="C21" s="14">
        <v>7722.7861700000003</v>
      </c>
      <c r="D21" s="11" t="str">
        <f t="shared" si="8"/>
        <v>N/A</v>
      </c>
      <c r="E21" s="14">
        <v>7945.2495767</v>
      </c>
      <c r="F21" s="11" t="str">
        <f t="shared" si="9"/>
        <v>N/A</v>
      </c>
      <c r="G21" s="14">
        <v>7783.7622756000001</v>
      </c>
      <c r="H21" s="11" t="str">
        <f t="shared" si="10"/>
        <v>N/A</v>
      </c>
      <c r="I21" s="12">
        <v>2.8809999999999998</v>
      </c>
      <c r="J21" s="12">
        <v>-2.0299999999999998</v>
      </c>
      <c r="K21" s="41" t="s">
        <v>732</v>
      </c>
      <c r="L21" s="9" t="str">
        <f t="shared" si="11"/>
        <v>Yes</v>
      </c>
    </row>
    <row r="22" spans="1:12" x14ac:dyDescent="0.25">
      <c r="A22" s="4" t="s">
        <v>1725</v>
      </c>
      <c r="B22" s="41" t="s">
        <v>217</v>
      </c>
      <c r="C22" s="14">
        <v>15556.099989</v>
      </c>
      <c r="D22" s="11" t="str">
        <f t="shared" si="8"/>
        <v>N/A</v>
      </c>
      <c r="E22" s="14">
        <v>16682.853159999999</v>
      </c>
      <c r="F22" s="11" t="str">
        <f t="shared" si="9"/>
        <v>N/A</v>
      </c>
      <c r="G22" s="14">
        <v>16457.146677000001</v>
      </c>
      <c r="H22" s="11" t="str">
        <f t="shared" si="10"/>
        <v>N/A</v>
      </c>
      <c r="I22" s="12">
        <v>7.2430000000000003</v>
      </c>
      <c r="J22" s="12">
        <v>-1.35</v>
      </c>
      <c r="K22" s="41" t="s">
        <v>732</v>
      </c>
      <c r="L22" s="9" t="str">
        <f t="shared" si="11"/>
        <v>Yes</v>
      </c>
    </row>
    <row r="23" spans="1:12" x14ac:dyDescent="0.25">
      <c r="A23" s="4" t="s">
        <v>1121</v>
      </c>
      <c r="B23" s="41" t="s">
        <v>217</v>
      </c>
      <c r="C23" s="14">
        <v>25632.269426999999</v>
      </c>
      <c r="D23" s="11" t="str">
        <f t="shared" si="8"/>
        <v>N/A</v>
      </c>
      <c r="E23" s="14">
        <v>26040.229040999999</v>
      </c>
      <c r="F23" s="11" t="str">
        <f t="shared" si="9"/>
        <v>N/A</v>
      </c>
      <c r="G23" s="14">
        <v>25758.403746</v>
      </c>
      <c r="H23" s="11" t="str">
        <f t="shared" si="10"/>
        <v>N/A</v>
      </c>
      <c r="I23" s="12">
        <v>1.5920000000000001</v>
      </c>
      <c r="J23" s="12">
        <v>-1.08</v>
      </c>
      <c r="K23" s="41" t="s">
        <v>732</v>
      </c>
      <c r="L23" s="9" t="str">
        <f t="shared" si="11"/>
        <v>Yes</v>
      </c>
    </row>
    <row r="24" spans="1:12" x14ac:dyDescent="0.25">
      <c r="A24" s="4" t="s">
        <v>1122</v>
      </c>
      <c r="B24" s="41" t="s">
        <v>217</v>
      </c>
      <c r="C24" s="14">
        <v>2883.0334174999998</v>
      </c>
      <c r="D24" s="11" t="str">
        <f t="shared" si="8"/>
        <v>N/A</v>
      </c>
      <c r="E24" s="14">
        <v>3126.8607929999998</v>
      </c>
      <c r="F24" s="11" t="str">
        <f t="shared" si="9"/>
        <v>N/A</v>
      </c>
      <c r="G24" s="14">
        <v>3053.3288142000001</v>
      </c>
      <c r="H24" s="11" t="str">
        <f t="shared" si="10"/>
        <v>N/A</v>
      </c>
      <c r="I24" s="12">
        <v>8.4570000000000007</v>
      </c>
      <c r="J24" s="12">
        <v>-2.35</v>
      </c>
      <c r="K24" s="41" t="s">
        <v>732</v>
      </c>
      <c r="L24" s="9" t="str">
        <f t="shared" si="11"/>
        <v>Yes</v>
      </c>
    </row>
    <row r="25" spans="1:12" x14ac:dyDescent="0.25">
      <c r="A25" s="4" t="s">
        <v>1123</v>
      </c>
      <c r="B25" s="41" t="s">
        <v>217</v>
      </c>
      <c r="C25" s="14">
        <v>3086.1827159999998</v>
      </c>
      <c r="D25" s="11" t="str">
        <f t="shared" si="8"/>
        <v>N/A</v>
      </c>
      <c r="E25" s="14">
        <v>3538.9837029999999</v>
      </c>
      <c r="F25" s="11" t="str">
        <f t="shared" si="9"/>
        <v>N/A</v>
      </c>
      <c r="G25" s="14">
        <v>3550.4436599999999</v>
      </c>
      <c r="H25" s="11" t="str">
        <f t="shared" si="10"/>
        <v>N/A</v>
      </c>
      <c r="I25" s="12">
        <v>14.67</v>
      </c>
      <c r="J25" s="12">
        <v>0.32379999999999998</v>
      </c>
      <c r="K25" s="41" t="s">
        <v>732</v>
      </c>
      <c r="L25" s="9" t="str">
        <f t="shared" si="11"/>
        <v>Yes</v>
      </c>
    </row>
    <row r="26" spans="1:12" x14ac:dyDescent="0.25">
      <c r="A26" s="2" t="s">
        <v>1124</v>
      </c>
      <c r="B26" s="41" t="s">
        <v>217</v>
      </c>
      <c r="C26" s="14">
        <v>7302.7680446000004</v>
      </c>
      <c r="D26" s="11" t="str">
        <f t="shared" si="8"/>
        <v>N/A</v>
      </c>
      <c r="E26" s="14">
        <v>7555.6378364000002</v>
      </c>
      <c r="F26" s="11" t="str">
        <f t="shared" si="9"/>
        <v>N/A</v>
      </c>
      <c r="G26" s="14">
        <v>7370.7998753000002</v>
      </c>
      <c r="H26" s="11" t="str">
        <f t="shared" si="10"/>
        <v>N/A</v>
      </c>
      <c r="I26" s="12">
        <v>3.4630000000000001</v>
      </c>
      <c r="J26" s="12">
        <v>-2.4500000000000002</v>
      </c>
      <c r="K26" s="41" t="s">
        <v>732</v>
      </c>
      <c r="L26" s="9" t="str">
        <f>IF(J26="Div by 0", "N/A", IF(OR(J26="N/A",K26="N/A"),"N/A", IF(J26&gt;VALUE(MID(K26,1,2)), "No", IF(J26&lt;-1*VALUE(MID(K26,1,2)), "No", "Yes"))))</f>
        <v>Yes</v>
      </c>
    </row>
    <row r="27" spans="1:12" x14ac:dyDescent="0.25">
      <c r="A27" s="2" t="s">
        <v>1125</v>
      </c>
      <c r="B27" s="41" t="s">
        <v>217</v>
      </c>
      <c r="C27" s="14">
        <v>8326.0255737000007</v>
      </c>
      <c r="D27" s="11" t="str">
        <f t="shared" si="8"/>
        <v>N/A</v>
      </c>
      <c r="E27" s="14">
        <v>8500.3766073000006</v>
      </c>
      <c r="F27" s="11" t="str">
        <f t="shared" si="9"/>
        <v>N/A</v>
      </c>
      <c r="G27" s="14">
        <v>8365.2133269000005</v>
      </c>
      <c r="H27" s="11" t="str">
        <f t="shared" si="10"/>
        <v>N/A</v>
      </c>
      <c r="I27" s="12">
        <v>2.0939999999999999</v>
      </c>
      <c r="J27" s="12">
        <v>-1.59</v>
      </c>
      <c r="K27" s="41" t="s">
        <v>732</v>
      </c>
      <c r="L27" s="9" t="str">
        <f>IF(J27="Div by 0", "N/A", IF(OR(J27="N/A",K27="N/A"),"N/A", IF(J27&gt;VALUE(MID(K27,1,2)), "No", IF(J27&lt;-1*VALUE(MID(K27,1,2)), "No", "Yes"))))</f>
        <v>Yes</v>
      </c>
    </row>
    <row r="28" spans="1:12" x14ac:dyDescent="0.25">
      <c r="A28" s="50" t="s">
        <v>1126</v>
      </c>
      <c r="B28" s="41" t="s">
        <v>217</v>
      </c>
      <c r="C28" s="14">
        <v>18810.183313000001</v>
      </c>
      <c r="D28" s="11" t="str">
        <f t="shared" si="8"/>
        <v>N/A</v>
      </c>
      <c r="E28" s="14">
        <v>19673.888283</v>
      </c>
      <c r="F28" s="11" t="str">
        <f t="shared" si="9"/>
        <v>N/A</v>
      </c>
      <c r="G28" s="14">
        <v>19402.314907</v>
      </c>
      <c r="H28" s="11" t="str">
        <f t="shared" si="10"/>
        <v>N/A</v>
      </c>
      <c r="I28" s="12">
        <v>4.5919999999999996</v>
      </c>
      <c r="J28" s="12">
        <v>-1.38</v>
      </c>
      <c r="K28" s="41" t="s">
        <v>732</v>
      </c>
      <c r="L28" s="9" t="str">
        <f>IF(J28="Div by 0", "N/A", IF(K28="N/A","N/A", IF(J28&gt;VALUE(MID(K28,1,2)), "No", IF(J28&lt;-1*VALUE(MID(K28,1,2)), "No", "Yes"))))</f>
        <v>Yes</v>
      </c>
    </row>
    <row r="29" spans="1:12" x14ac:dyDescent="0.25">
      <c r="A29" s="2" t="s">
        <v>1127</v>
      </c>
      <c r="B29" s="41" t="s">
        <v>217</v>
      </c>
      <c r="C29" s="14">
        <v>15652.640131</v>
      </c>
      <c r="D29" s="11" t="str">
        <f t="shared" si="8"/>
        <v>N/A</v>
      </c>
      <c r="E29" s="14">
        <v>16782.69198</v>
      </c>
      <c r="F29" s="11" t="str">
        <f t="shared" si="9"/>
        <v>N/A</v>
      </c>
      <c r="G29" s="14">
        <v>16545.251107</v>
      </c>
      <c r="H29" s="11" t="str">
        <f t="shared" si="10"/>
        <v>N/A</v>
      </c>
      <c r="I29" s="12">
        <v>7.22</v>
      </c>
      <c r="J29" s="12">
        <v>-1.41</v>
      </c>
      <c r="K29" s="41" t="s">
        <v>732</v>
      </c>
      <c r="L29" s="9" t="str">
        <f>IF(J29="Div by 0", "N/A", IF(K29="N/A","N/A", IF(J29&gt;VALUE(MID(K29,1,2)), "No", IF(J29&lt;-1*VALUE(MID(K29,1,2)), "No", "Yes"))))</f>
        <v>Yes</v>
      </c>
    </row>
    <row r="30" spans="1:12" x14ac:dyDescent="0.25">
      <c r="A30" s="2" t="s">
        <v>1128</v>
      </c>
      <c r="B30" s="41" t="s">
        <v>217</v>
      </c>
      <c r="C30" s="14">
        <v>24419.104555000002</v>
      </c>
      <c r="D30" s="11" t="str">
        <f t="shared" si="8"/>
        <v>N/A</v>
      </c>
      <c r="E30" s="14">
        <v>24703.006609</v>
      </c>
      <c r="F30" s="11" t="str">
        <f t="shared" si="9"/>
        <v>N/A</v>
      </c>
      <c r="G30" s="14">
        <v>24252.701123999999</v>
      </c>
      <c r="H30" s="11" t="str">
        <f t="shared" si="10"/>
        <v>N/A</v>
      </c>
      <c r="I30" s="12">
        <v>1.163</v>
      </c>
      <c r="J30" s="12">
        <v>-1.82</v>
      </c>
      <c r="K30" s="41" t="s">
        <v>732</v>
      </c>
      <c r="L30" s="9" t="str">
        <f>IF(J30="Div by 0", "N/A", IF(K30="N/A","N/A", IF(J30&gt;VALUE(MID(K30,1,2)), "No", IF(J30&lt;-1*VALUE(MID(K30,1,2)), "No", "Yes"))))</f>
        <v>Yes</v>
      </c>
    </row>
    <row r="31" spans="1:12" x14ac:dyDescent="0.25">
      <c r="A31" s="2" t="s">
        <v>1129</v>
      </c>
      <c r="B31" s="41" t="s">
        <v>217</v>
      </c>
      <c r="C31" s="14">
        <v>18067.292691999999</v>
      </c>
      <c r="D31" s="11" t="str">
        <f t="shared" si="8"/>
        <v>N/A</v>
      </c>
      <c r="E31" s="14">
        <v>18996.229346</v>
      </c>
      <c r="F31" s="11" t="str">
        <f t="shared" si="9"/>
        <v>N/A</v>
      </c>
      <c r="G31" s="14">
        <v>18738.520966</v>
      </c>
      <c r="H31" s="11" t="str">
        <f t="shared" si="10"/>
        <v>N/A</v>
      </c>
      <c r="I31" s="12">
        <v>5.1420000000000003</v>
      </c>
      <c r="J31" s="12">
        <v>-1.36</v>
      </c>
      <c r="K31" s="41" t="s">
        <v>732</v>
      </c>
      <c r="L31" s="9" t="str">
        <f>IF(J31="Div by 0", "N/A", IF(OR(J31="N/A",K31="N/A"),"N/A", IF(J31&gt;VALUE(MID(K31,1,2)), "No", IF(J31&lt;-1*VALUE(MID(K31,1,2)), "No", "Yes"))))</f>
        <v>Yes</v>
      </c>
    </row>
    <row r="32" spans="1:12" x14ac:dyDescent="0.25">
      <c r="A32" s="2" t="s">
        <v>1130</v>
      </c>
      <c r="B32" s="41" t="s">
        <v>217</v>
      </c>
      <c r="C32" s="14">
        <v>19995.236998</v>
      </c>
      <c r="D32" s="11" t="str">
        <f t="shared" si="8"/>
        <v>N/A</v>
      </c>
      <c r="E32" s="14">
        <v>20732.227695000001</v>
      </c>
      <c r="F32" s="11" t="str">
        <f t="shared" si="9"/>
        <v>N/A</v>
      </c>
      <c r="G32" s="14">
        <v>20421.751822999999</v>
      </c>
      <c r="H32" s="11" t="str">
        <f t="shared" si="10"/>
        <v>N/A</v>
      </c>
      <c r="I32" s="12">
        <v>3.6859999999999999</v>
      </c>
      <c r="J32" s="12">
        <v>-1.5</v>
      </c>
      <c r="K32" s="41" t="s">
        <v>732</v>
      </c>
      <c r="L32" s="9" t="str">
        <f>IF(J32="Div by 0", "N/A", IF(OR(J32="N/A",K32="N/A"),"N/A", IF(J32&gt;VALUE(MID(K32,1,2)), "No", IF(J32&lt;-1*VALUE(MID(K32,1,2)), "No", "Yes"))))</f>
        <v>Yes</v>
      </c>
    </row>
    <row r="33" spans="1:12" x14ac:dyDescent="0.25">
      <c r="A33" s="2" t="s">
        <v>1730</v>
      </c>
      <c r="B33" s="41" t="s">
        <v>217</v>
      </c>
      <c r="C33" s="14">
        <v>670.14050895000003</v>
      </c>
      <c r="D33" s="11" t="str">
        <f t="shared" si="8"/>
        <v>N/A</v>
      </c>
      <c r="E33" s="14">
        <v>254.94536116</v>
      </c>
      <c r="F33" s="11" t="str">
        <f t="shared" si="9"/>
        <v>N/A</v>
      </c>
      <c r="G33" s="14">
        <v>297.87058166999998</v>
      </c>
      <c r="H33" s="11" t="str">
        <f t="shared" si="10"/>
        <v>N/A</v>
      </c>
      <c r="I33" s="12">
        <v>-62</v>
      </c>
      <c r="J33" s="12">
        <v>16.84</v>
      </c>
      <c r="K33" s="41" t="s">
        <v>732</v>
      </c>
      <c r="L33" s="9" t="str">
        <f t="shared" ref="L33:L45" si="12">IF(J33="Div by 0", "N/A", IF(K33="N/A","N/A", IF(J33&gt;VALUE(MID(K33,1,2)), "No", IF(J33&lt;-1*VALUE(MID(K33,1,2)), "No", "Yes"))))</f>
        <v>Yes</v>
      </c>
    </row>
    <row r="34" spans="1:12" x14ac:dyDescent="0.25">
      <c r="A34" s="2" t="s">
        <v>1731</v>
      </c>
      <c r="B34" s="41" t="s">
        <v>217</v>
      </c>
      <c r="C34" s="14">
        <v>1038.7841131</v>
      </c>
      <c r="D34" s="11" t="str">
        <f t="shared" si="8"/>
        <v>N/A</v>
      </c>
      <c r="E34" s="14">
        <v>1444.7422512000001</v>
      </c>
      <c r="F34" s="11" t="str">
        <f t="shared" si="9"/>
        <v>N/A</v>
      </c>
      <c r="G34" s="14">
        <v>1769.8819017999999</v>
      </c>
      <c r="H34" s="11" t="str">
        <f t="shared" si="10"/>
        <v>N/A</v>
      </c>
      <c r="I34" s="12">
        <v>39.08</v>
      </c>
      <c r="J34" s="12">
        <v>22.51</v>
      </c>
      <c r="K34" s="41" t="s">
        <v>732</v>
      </c>
      <c r="L34" s="9" t="str">
        <f t="shared" si="12"/>
        <v>Yes</v>
      </c>
    </row>
    <row r="35" spans="1:12" x14ac:dyDescent="0.25">
      <c r="A35" s="2" t="s">
        <v>1732</v>
      </c>
      <c r="B35" s="41" t="s">
        <v>217</v>
      </c>
      <c r="C35" s="14">
        <v>22966.402677999999</v>
      </c>
      <c r="D35" s="11" t="str">
        <f t="shared" si="8"/>
        <v>N/A</v>
      </c>
      <c r="E35" s="14">
        <v>24035.288721000001</v>
      </c>
      <c r="F35" s="11" t="str">
        <f t="shared" si="9"/>
        <v>N/A</v>
      </c>
      <c r="G35" s="14">
        <v>23963.311727</v>
      </c>
      <c r="H35" s="11" t="str">
        <f t="shared" si="10"/>
        <v>N/A</v>
      </c>
      <c r="I35" s="12">
        <v>4.6539999999999999</v>
      </c>
      <c r="J35" s="12">
        <v>-0.29899999999999999</v>
      </c>
      <c r="K35" s="41" t="s">
        <v>732</v>
      </c>
      <c r="L35" s="9" t="str">
        <f t="shared" si="12"/>
        <v>Yes</v>
      </c>
    </row>
    <row r="36" spans="1:12" x14ac:dyDescent="0.25">
      <c r="A36" s="2" t="s">
        <v>1733</v>
      </c>
      <c r="B36" s="41" t="s">
        <v>217</v>
      </c>
      <c r="C36" s="14">
        <v>318.40517509</v>
      </c>
      <c r="D36" s="11" t="str">
        <f t="shared" si="8"/>
        <v>N/A</v>
      </c>
      <c r="E36" s="14">
        <v>371.85200533</v>
      </c>
      <c r="F36" s="11" t="str">
        <f t="shared" si="9"/>
        <v>N/A</v>
      </c>
      <c r="G36" s="14">
        <v>337.39184126999999</v>
      </c>
      <c r="H36" s="11" t="str">
        <f t="shared" si="10"/>
        <v>N/A</v>
      </c>
      <c r="I36" s="12">
        <v>16.79</v>
      </c>
      <c r="J36" s="12">
        <v>-9.27</v>
      </c>
      <c r="K36" s="41" t="s">
        <v>732</v>
      </c>
      <c r="L36" s="9" t="str">
        <f t="shared" si="12"/>
        <v>Yes</v>
      </c>
    </row>
    <row r="37" spans="1:12" x14ac:dyDescent="0.25">
      <c r="A37" s="2" t="s">
        <v>1734</v>
      </c>
      <c r="B37" s="41" t="s">
        <v>217</v>
      </c>
      <c r="C37" s="14">
        <v>23623.628894000001</v>
      </c>
      <c r="D37" s="11" t="str">
        <f t="shared" si="8"/>
        <v>N/A</v>
      </c>
      <c r="E37" s="14">
        <v>24843.624386</v>
      </c>
      <c r="F37" s="11" t="str">
        <f t="shared" si="9"/>
        <v>N/A</v>
      </c>
      <c r="G37" s="14">
        <v>24556.324642</v>
      </c>
      <c r="H37" s="11" t="str">
        <f t="shared" si="10"/>
        <v>N/A</v>
      </c>
      <c r="I37" s="12">
        <v>5.1639999999999997</v>
      </c>
      <c r="J37" s="12">
        <v>-1.1599999999999999</v>
      </c>
      <c r="K37" s="41" t="s">
        <v>732</v>
      </c>
      <c r="L37" s="9" t="str">
        <f t="shared" si="12"/>
        <v>Yes</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176.12962963000001</v>
      </c>
      <c r="D39" s="11" t="str">
        <f t="shared" si="8"/>
        <v>N/A</v>
      </c>
      <c r="E39" s="14">
        <v>203.86713133999999</v>
      </c>
      <c r="F39" s="11" t="str">
        <f t="shared" si="9"/>
        <v>N/A</v>
      </c>
      <c r="G39" s="14">
        <v>255.49301063999999</v>
      </c>
      <c r="H39" s="11" t="str">
        <f t="shared" si="10"/>
        <v>N/A</v>
      </c>
      <c r="I39" s="12">
        <v>15.75</v>
      </c>
      <c r="J39" s="12">
        <v>25.32</v>
      </c>
      <c r="K39" s="41" t="s">
        <v>732</v>
      </c>
      <c r="L39" s="9" t="str">
        <f t="shared" si="12"/>
        <v>Yes</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23242.639759000002</v>
      </c>
      <c r="D41" s="11" t="str">
        <f t="shared" si="8"/>
        <v>N/A</v>
      </c>
      <c r="E41" s="14">
        <v>23959.356834999999</v>
      </c>
      <c r="F41" s="11" t="str">
        <f t="shared" si="9"/>
        <v>N/A</v>
      </c>
      <c r="G41" s="14">
        <v>23256.342063</v>
      </c>
      <c r="H41" s="11" t="str">
        <f t="shared" si="10"/>
        <v>N/A</v>
      </c>
      <c r="I41" s="12">
        <v>3.0840000000000001</v>
      </c>
      <c r="J41" s="12">
        <v>-2.93</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20464.355657</v>
      </c>
      <c r="D44" s="11" t="str">
        <f t="shared" si="8"/>
        <v>N/A</v>
      </c>
      <c r="E44" s="14">
        <v>21468.78931</v>
      </c>
      <c r="F44" s="11" t="str">
        <f t="shared" si="9"/>
        <v>N/A</v>
      </c>
      <c r="G44" s="14">
        <v>21207.826454999999</v>
      </c>
      <c r="H44" s="11" t="str">
        <f t="shared" si="10"/>
        <v>N/A</v>
      </c>
      <c r="I44" s="12">
        <v>4.9080000000000004</v>
      </c>
      <c r="J44" s="12">
        <v>-1.22</v>
      </c>
      <c r="K44" s="41" t="s">
        <v>732</v>
      </c>
      <c r="L44" s="9" t="str">
        <f t="shared" si="12"/>
        <v>Yes</v>
      </c>
    </row>
    <row r="45" spans="1:12" ht="25" x14ac:dyDescent="0.25">
      <c r="A45" s="2" t="s">
        <v>1132</v>
      </c>
      <c r="B45" s="41" t="s">
        <v>217</v>
      </c>
      <c r="C45" s="14">
        <v>392.10114075000001</v>
      </c>
      <c r="D45" s="11" t="str">
        <f t="shared" si="8"/>
        <v>N/A</v>
      </c>
      <c r="E45" s="14">
        <v>462.98923181999999</v>
      </c>
      <c r="F45" s="11" t="str">
        <f t="shared" si="9"/>
        <v>N/A</v>
      </c>
      <c r="G45" s="14">
        <v>510.03511035000002</v>
      </c>
      <c r="H45" s="11" t="str">
        <f t="shared" si="10"/>
        <v>N/A</v>
      </c>
      <c r="I45" s="12">
        <v>18.079999999999998</v>
      </c>
      <c r="J45" s="12">
        <v>10.16</v>
      </c>
      <c r="K45" s="41" t="s">
        <v>732</v>
      </c>
      <c r="L45" s="9" t="str">
        <f t="shared" si="12"/>
        <v>Yes</v>
      </c>
    </row>
    <row r="46" spans="1:12" x14ac:dyDescent="0.25">
      <c r="A46" s="2" t="s">
        <v>1133</v>
      </c>
      <c r="B46" s="33" t="s">
        <v>217</v>
      </c>
      <c r="C46" s="43">
        <v>42780.899652</v>
      </c>
      <c r="D46" s="11" t="str">
        <f t="shared" si="8"/>
        <v>N/A</v>
      </c>
      <c r="E46" s="43">
        <v>45771.063538000002</v>
      </c>
      <c r="F46" s="11" t="str">
        <f t="shared" si="9"/>
        <v>N/A</v>
      </c>
      <c r="G46" s="43">
        <v>46700.200541999999</v>
      </c>
      <c r="H46" s="11" t="str">
        <f t="shared" si="10"/>
        <v>N/A</v>
      </c>
      <c r="I46" s="12">
        <v>6.9889999999999999</v>
      </c>
      <c r="J46" s="12">
        <v>2.0299999999999998</v>
      </c>
      <c r="K46" s="41" t="s">
        <v>732</v>
      </c>
      <c r="L46" s="9" t="str">
        <f>IF(J46="Div by 0", "N/A", IF(K46="N/A","N/A", IF(J46&gt;VALUE(MID(K46,1,2)), "No", IF(J46&lt;-1*VALUE(MID(K46,1,2)), "No", "Yes"))))</f>
        <v>Yes</v>
      </c>
    </row>
    <row r="47" spans="1:12" x14ac:dyDescent="0.25">
      <c r="A47" s="51" t="s">
        <v>1134</v>
      </c>
      <c r="B47" s="33" t="s">
        <v>217</v>
      </c>
      <c r="C47" s="43">
        <v>39565.232524999999</v>
      </c>
      <c r="D47" s="11" t="str">
        <f t="shared" si="8"/>
        <v>N/A</v>
      </c>
      <c r="E47" s="43">
        <v>39586.400323000002</v>
      </c>
      <c r="F47" s="11" t="str">
        <f t="shared" si="9"/>
        <v>N/A</v>
      </c>
      <c r="G47" s="43">
        <v>37639.084578000002</v>
      </c>
      <c r="H47" s="11" t="str">
        <f t="shared" si="10"/>
        <v>N/A</v>
      </c>
      <c r="I47" s="12">
        <v>5.3499999999999999E-2</v>
      </c>
      <c r="J47" s="12">
        <v>-4.92</v>
      </c>
      <c r="K47" s="41" t="s">
        <v>732</v>
      </c>
      <c r="L47" s="9" t="str">
        <f>IF(J47="Div by 0", "N/A", IF(K47="N/A","N/A", IF(J47&gt;VALUE(MID(K47,1,2)), "No", IF(J47&lt;-1*VALUE(MID(K47,1,2)), "No", "Yes"))))</f>
        <v>Yes</v>
      </c>
    </row>
    <row r="48" spans="1:12" ht="25" x14ac:dyDescent="0.25">
      <c r="A48" s="2" t="s">
        <v>1135</v>
      </c>
      <c r="B48" s="33" t="s">
        <v>217</v>
      </c>
      <c r="C48" s="43">
        <v>60758.43849</v>
      </c>
      <c r="D48" s="11" t="str">
        <f t="shared" si="8"/>
        <v>N/A</v>
      </c>
      <c r="E48" s="43">
        <v>65561.308923999997</v>
      </c>
      <c r="F48" s="11" t="str">
        <f t="shared" si="9"/>
        <v>N/A</v>
      </c>
      <c r="G48" s="43">
        <v>66123.714137999996</v>
      </c>
      <c r="H48" s="11" t="str">
        <f t="shared" si="10"/>
        <v>N/A</v>
      </c>
      <c r="I48" s="12">
        <v>7.9050000000000002</v>
      </c>
      <c r="J48" s="12">
        <v>0.85780000000000001</v>
      </c>
      <c r="K48" s="41" t="s">
        <v>732</v>
      </c>
      <c r="L48" s="9" t="str">
        <f>IF(J48="Div by 0", "N/A", IF(K48="N/A","N/A", IF(J48&gt;VALUE(MID(K48,1,2)), "No", IF(J48&lt;-1*VALUE(MID(K48,1,2)), "No", "Yes"))))</f>
        <v>Yes</v>
      </c>
    </row>
    <row r="49" spans="1:12" x14ac:dyDescent="0.25">
      <c r="A49" s="6" t="s">
        <v>1136</v>
      </c>
      <c r="B49" s="33" t="s">
        <v>217</v>
      </c>
      <c r="C49" s="43">
        <v>41906.580968000002</v>
      </c>
      <c r="D49" s="11" t="str">
        <f t="shared" si="8"/>
        <v>N/A</v>
      </c>
      <c r="E49" s="43">
        <v>44646.365338000003</v>
      </c>
      <c r="F49" s="11" t="str">
        <f t="shared" si="9"/>
        <v>N/A</v>
      </c>
      <c r="G49" s="43">
        <v>44587.642117000003</v>
      </c>
      <c r="H49" s="11" t="str">
        <f t="shared" si="10"/>
        <v>N/A</v>
      </c>
      <c r="I49" s="12">
        <v>6.5380000000000003</v>
      </c>
      <c r="J49" s="12">
        <v>-0.13200000000000001</v>
      </c>
      <c r="K49" s="41" t="s">
        <v>732</v>
      </c>
      <c r="L49" s="9" t="str">
        <f t="shared" ref="L49:L59" si="13">IF(J49="Div by 0", "N/A", IF(K49="N/A","N/A", IF(J49&gt;VALUE(MID(K49,1,2)), "No", IF(J49&lt;-1*VALUE(MID(K49,1,2)), "No", "Yes"))))</f>
        <v>Yes</v>
      </c>
    </row>
    <row r="50" spans="1:12" ht="25" x14ac:dyDescent="0.25">
      <c r="A50" s="2" t="s">
        <v>1137</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3"/>
        <v>N/A</v>
      </c>
    </row>
    <row r="51" spans="1:12" x14ac:dyDescent="0.25">
      <c r="A51" s="2" t="s">
        <v>1138</v>
      </c>
      <c r="B51" s="33" t="s">
        <v>217</v>
      </c>
      <c r="C51" s="43">
        <v>18585.536151</v>
      </c>
      <c r="D51" s="11" t="str">
        <f t="shared" ref="D51:D82" si="14">IF($B51="N/A","N/A",IF(C51&gt;10,"No",IF(C51&lt;-10,"No","Yes")))</f>
        <v>N/A</v>
      </c>
      <c r="E51" s="43">
        <v>20192.304455000001</v>
      </c>
      <c r="F51" s="11" t="str">
        <f t="shared" ref="F51:F82" si="15">IF($B51="N/A","N/A",IF(E51&gt;10,"No",IF(E51&lt;-10,"No","Yes")))</f>
        <v>N/A</v>
      </c>
      <c r="G51" s="43">
        <v>20075.219254</v>
      </c>
      <c r="H51" s="11" t="str">
        <f t="shared" ref="H51:H82" si="16">IF($B51="N/A","N/A",IF(G51&gt;10,"No",IF(G51&lt;-10,"No","Yes")))</f>
        <v>N/A</v>
      </c>
      <c r="I51" s="12">
        <v>8.6449999999999996</v>
      </c>
      <c r="J51" s="12">
        <v>-0.57999999999999996</v>
      </c>
      <c r="K51" s="41" t="s">
        <v>732</v>
      </c>
      <c r="L51" s="9" t="str">
        <f t="shared" si="13"/>
        <v>Yes</v>
      </c>
    </row>
    <row r="52" spans="1:12" ht="25" x14ac:dyDescent="0.25">
      <c r="A52" s="2" t="s">
        <v>1139</v>
      </c>
      <c r="B52" s="33" t="s">
        <v>217</v>
      </c>
      <c r="C52" s="43">
        <v>46752.228172000003</v>
      </c>
      <c r="D52" s="11" t="str">
        <f t="shared" si="14"/>
        <v>N/A</v>
      </c>
      <c r="E52" s="43">
        <v>49222.224885000003</v>
      </c>
      <c r="F52" s="11" t="str">
        <f t="shared" si="15"/>
        <v>N/A</v>
      </c>
      <c r="G52" s="43">
        <v>50174.758503999998</v>
      </c>
      <c r="H52" s="11" t="str">
        <f t="shared" si="16"/>
        <v>N/A</v>
      </c>
      <c r="I52" s="12">
        <v>5.2830000000000004</v>
      </c>
      <c r="J52" s="12">
        <v>1.9350000000000001</v>
      </c>
      <c r="K52" s="41" t="s">
        <v>732</v>
      </c>
      <c r="L52" s="9" t="str">
        <f t="shared" si="13"/>
        <v>Yes</v>
      </c>
    </row>
    <row r="53" spans="1:12" ht="25" x14ac:dyDescent="0.25">
      <c r="A53" s="2" t="s">
        <v>1140</v>
      </c>
      <c r="B53" s="33" t="s">
        <v>217</v>
      </c>
      <c r="C53" s="43">
        <v>81501.348425000004</v>
      </c>
      <c r="D53" s="11" t="str">
        <f t="shared" si="14"/>
        <v>N/A</v>
      </c>
      <c r="E53" s="43">
        <v>84099.766300999996</v>
      </c>
      <c r="F53" s="11" t="str">
        <f t="shared" si="15"/>
        <v>N/A</v>
      </c>
      <c r="G53" s="43">
        <v>83035.09</v>
      </c>
      <c r="H53" s="11" t="str">
        <f t="shared" si="16"/>
        <v>N/A</v>
      </c>
      <c r="I53" s="12">
        <v>3.1880000000000002</v>
      </c>
      <c r="J53" s="12">
        <v>-1.27</v>
      </c>
      <c r="K53" s="41" t="s">
        <v>732</v>
      </c>
      <c r="L53" s="9" t="str">
        <f t="shared" si="13"/>
        <v>Yes</v>
      </c>
    </row>
    <row r="54" spans="1:12" ht="25" x14ac:dyDescent="0.25">
      <c r="A54" s="2" t="s">
        <v>1141</v>
      </c>
      <c r="B54" s="33" t="s">
        <v>217</v>
      </c>
      <c r="C54" s="43" t="s">
        <v>1742</v>
      </c>
      <c r="D54" s="11" t="str">
        <f t="shared" si="14"/>
        <v>N/A</v>
      </c>
      <c r="E54" s="43" t="s">
        <v>1742</v>
      </c>
      <c r="F54" s="11" t="str">
        <f t="shared" si="15"/>
        <v>N/A</v>
      </c>
      <c r="G54" s="43" t="s">
        <v>1742</v>
      </c>
      <c r="H54" s="11" t="str">
        <f t="shared" si="16"/>
        <v>N/A</v>
      </c>
      <c r="I54" s="12" t="s">
        <v>1742</v>
      </c>
      <c r="J54" s="12" t="s">
        <v>1742</v>
      </c>
      <c r="K54" s="41" t="s">
        <v>732</v>
      </c>
      <c r="L54" s="9" t="str">
        <f t="shared" si="13"/>
        <v>N/A</v>
      </c>
    </row>
    <row r="55" spans="1:12" ht="25" x14ac:dyDescent="0.25">
      <c r="A55" s="2" t="s">
        <v>1142</v>
      </c>
      <c r="B55" s="33" t="s">
        <v>217</v>
      </c>
      <c r="C55" s="43">
        <v>72063.839716999995</v>
      </c>
      <c r="D55" s="11" t="str">
        <f t="shared" si="14"/>
        <v>N/A</v>
      </c>
      <c r="E55" s="43">
        <v>72086.296740000005</v>
      </c>
      <c r="F55" s="11" t="str">
        <f t="shared" si="15"/>
        <v>N/A</v>
      </c>
      <c r="G55" s="43">
        <v>71660.717959000001</v>
      </c>
      <c r="H55" s="11" t="str">
        <f t="shared" si="16"/>
        <v>N/A</v>
      </c>
      <c r="I55" s="12">
        <v>3.1199999999999999E-2</v>
      </c>
      <c r="J55" s="12">
        <v>-0.59</v>
      </c>
      <c r="K55" s="41" t="s">
        <v>732</v>
      </c>
      <c r="L55" s="9" t="str">
        <f t="shared" si="13"/>
        <v>Yes</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t="s">
        <v>1742</v>
      </c>
      <c r="D57" s="11" t="str">
        <f t="shared" si="14"/>
        <v>N/A</v>
      </c>
      <c r="E57" s="43" t="s">
        <v>1742</v>
      </c>
      <c r="F57" s="11" t="str">
        <f t="shared" si="15"/>
        <v>N/A</v>
      </c>
      <c r="G57" s="43" t="s">
        <v>1742</v>
      </c>
      <c r="H57" s="11" t="str">
        <f t="shared" si="16"/>
        <v>N/A</v>
      </c>
      <c r="I57" s="12" t="s">
        <v>1742</v>
      </c>
      <c r="J57" s="12" t="s">
        <v>1742</v>
      </c>
      <c r="K57" s="41" t="s">
        <v>732</v>
      </c>
      <c r="L57" s="9" t="str">
        <f t="shared" si="13"/>
        <v>N/A</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1594778197</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0</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37173468</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460039140</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95045070</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1002520519</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24975.721774000001</v>
      </c>
      <c r="D71" s="11" t="str">
        <f t="shared" si="14"/>
        <v>N/A</v>
      </c>
      <c r="E71" s="43">
        <v>26514.019046000001</v>
      </c>
      <c r="F71" s="11" t="str">
        <f t="shared" si="15"/>
        <v>N/A</v>
      </c>
      <c r="G71" s="43">
        <v>26645.361842999999</v>
      </c>
      <c r="H71" s="11" t="str">
        <f t="shared" si="16"/>
        <v>N/A</v>
      </c>
      <c r="I71" s="12">
        <v>6.1589999999999998</v>
      </c>
      <c r="J71" s="12">
        <v>0.49540000000000001</v>
      </c>
      <c r="K71" s="41" t="s">
        <v>732</v>
      </c>
      <c r="L71" s="9" t="str">
        <f t="shared" ref="L71:L81" si="18">IF(J71="Div by 0", "N/A", IF(K71="N/A","N/A", IF(J71&gt;VALUE(MID(K71,1,2)), "No", IF(J71&lt;-1*VALUE(MID(K71,1,2)), "No", "Yes"))))</f>
        <v>Yes</v>
      </c>
    </row>
    <row r="72" spans="1:12" ht="25" x14ac:dyDescent="0.25">
      <c r="A72" s="2" t="s">
        <v>1158</v>
      </c>
      <c r="B72" s="33" t="s">
        <v>217</v>
      </c>
      <c r="C72" s="43" t="s">
        <v>1742</v>
      </c>
      <c r="D72" s="11" t="str">
        <f t="shared" si="14"/>
        <v>N/A</v>
      </c>
      <c r="E72" s="43" t="s">
        <v>1742</v>
      </c>
      <c r="F72" s="11" t="str">
        <f t="shared" si="15"/>
        <v>N/A</v>
      </c>
      <c r="G72" s="43" t="s">
        <v>1742</v>
      </c>
      <c r="H72" s="11" t="str">
        <f t="shared" si="16"/>
        <v>N/A</v>
      </c>
      <c r="I72" s="12" t="s">
        <v>1742</v>
      </c>
      <c r="J72" s="12" t="s">
        <v>1742</v>
      </c>
      <c r="K72" s="41" t="s">
        <v>732</v>
      </c>
      <c r="L72" s="9" t="str">
        <f t="shared" si="18"/>
        <v>N/A</v>
      </c>
    </row>
    <row r="73" spans="1:12" ht="25" x14ac:dyDescent="0.25">
      <c r="A73" s="2" t="s">
        <v>1159</v>
      </c>
      <c r="B73" s="33" t="s">
        <v>217</v>
      </c>
      <c r="C73" s="43">
        <v>2703.0415886999999</v>
      </c>
      <c r="D73" s="11" t="str">
        <f t="shared" si="14"/>
        <v>N/A</v>
      </c>
      <c r="E73" s="43">
        <v>1561.1841021</v>
      </c>
      <c r="F73" s="11" t="str">
        <f t="shared" si="15"/>
        <v>N/A</v>
      </c>
      <c r="G73" s="43">
        <v>1556.6127047</v>
      </c>
      <c r="H73" s="11" t="str">
        <f t="shared" si="16"/>
        <v>N/A</v>
      </c>
      <c r="I73" s="12">
        <v>-42.2</v>
      </c>
      <c r="J73" s="12">
        <v>-0.29299999999999998</v>
      </c>
      <c r="K73" s="41" t="s">
        <v>732</v>
      </c>
      <c r="L73" s="9" t="str">
        <f t="shared" si="18"/>
        <v>Yes</v>
      </c>
    </row>
    <row r="74" spans="1:12" ht="25" x14ac:dyDescent="0.25">
      <c r="A74" s="2" t="s">
        <v>1160</v>
      </c>
      <c r="B74" s="33" t="s">
        <v>217</v>
      </c>
      <c r="C74" s="43">
        <v>20681.724676999998</v>
      </c>
      <c r="D74" s="11" t="str">
        <f t="shared" si="14"/>
        <v>N/A</v>
      </c>
      <c r="E74" s="43">
        <v>22934.844719000001</v>
      </c>
      <c r="F74" s="11" t="str">
        <f t="shared" si="15"/>
        <v>N/A</v>
      </c>
      <c r="G74" s="43">
        <v>24374.225919</v>
      </c>
      <c r="H74" s="11" t="str">
        <f t="shared" si="16"/>
        <v>N/A</v>
      </c>
      <c r="I74" s="12">
        <v>10.89</v>
      </c>
      <c r="J74" s="12">
        <v>6.2759999999999998</v>
      </c>
      <c r="K74" s="41" t="s">
        <v>732</v>
      </c>
      <c r="L74" s="9" t="str">
        <f t="shared" si="18"/>
        <v>Yes</v>
      </c>
    </row>
    <row r="75" spans="1:12" ht="25" x14ac:dyDescent="0.25">
      <c r="A75" s="2" t="s">
        <v>1161</v>
      </c>
      <c r="B75" s="33" t="s">
        <v>217</v>
      </c>
      <c r="C75" s="43">
        <v>60274.151575000004</v>
      </c>
      <c r="D75" s="11" t="str">
        <f t="shared" si="14"/>
        <v>N/A</v>
      </c>
      <c r="E75" s="43">
        <v>61916.989025000003</v>
      </c>
      <c r="F75" s="11" t="str">
        <f t="shared" si="15"/>
        <v>N/A</v>
      </c>
      <c r="G75" s="43">
        <v>63363.38</v>
      </c>
      <c r="H75" s="11" t="str">
        <f t="shared" si="16"/>
        <v>N/A</v>
      </c>
      <c r="I75" s="12">
        <v>2.726</v>
      </c>
      <c r="J75" s="12">
        <v>2.3359999999999999</v>
      </c>
      <c r="K75" s="41" t="s">
        <v>732</v>
      </c>
      <c r="L75" s="9" t="str">
        <f t="shared" si="18"/>
        <v>Yes</v>
      </c>
    </row>
    <row r="76" spans="1:12" ht="25" x14ac:dyDescent="0.25">
      <c r="A76" s="2" t="s">
        <v>1162</v>
      </c>
      <c r="B76" s="33" t="s">
        <v>217</v>
      </c>
      <c r="C76" s="43" t="s">
        <v>1742</v>
      </c>
      <c r="D76" s="11" t="str">
        <f t="shared" si="14"/>
        <v>N/A</v>
      </c>
      <c r="E76" s="43" t="s">
        <v>1742</v>
      </c>
      <c r="F76" s="11" t="str">
        <f t="shared" si="15"/>
        <v>N/A</v>
      </c>
      <c r="G76" s="43" t="s">
        <v>1742</v>
      </c>
      <c r="H76" s="11" t="str">
        <f t="shared" si="16"/>
        <v>N/A</v>
      </c>
      <c r="I76" s="12" t="s">
        <v>1742</v>
      </c>
      <c r="J76" s="12" t="s">
        <v>1742</v>
      </c>
      <c r="K76" s="41" t="s">
        <v>732</v>
      </c>
      <c r="L76" s="9" t="str">
        <f t="shared" si="18"/>
        <v>N/A</v>
      </c>
    </row>
    <row r="77" spans="1:12" ht="25" x14ac:dyDescent="0.25">
      <c r="A77" s="2" t="s">
        <v>1163</v>
      </c>
      <c r="B77" s="33" t="s">
        <v>217</v>
      </c>
      <c r="C77" s="43">
        <v>64285.031431000003</v>
      </c>
      <c r="D77" s="11" t="str">
        <f t="shared" si="14"/>
        <v>N/A</v>
      </c>
      <c r="E77" s="43">
        <v>64752.360029000003</v>
      </c>
      <c r="F77" s="11" t="str">
        <f t="shared" si="15"/>
        <v>N/A</v>
      </c>
      <c r="G77" s="43">
        <v>64276.496698000003</v>
      </c>
      <c r="H77" s="11" t="str">
        <f t="shared" si="16"/>
        <v>N/A</v>
      </c>
      <c r="I77" s="12">
        <v>0.72699999999999998</v>
      </c>
      <c r="J77" s="12">
        <v>-0.73499999999999999</v>
      </c>
      <c r="K77" s="41" t="s">
        <v>732</v>
      </c>
      <c r="L77" s="9" t="str">
        <f t="shared" si="18"/>
        <v>Yes</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t="s">
        <v>1742</v>
      </c>
      <c r="D79" s="11" t="str">
        <f t="shared" si="14"/>
        <v>N/A</v>
      </c>
      <c r="E79" s="43" t="s">
        <v>1742</v>
      </c>
      <c r="F79" s="11" t="str">
        <f t="shared" si="15"/>
        <v>N/A</v>
      </c>
      <c r="G79" s="43" t="s">
        <v>1742</v>
      </c>
      <c r="H79" s="11" t="str">
        <f t="shared" si="16"/>
        <v>N/A</v>
      </c>
      <c r="I79" s="12" t="s">
        <v>1742</v>
      </c>
      <c r="J79" s="12" t="s">
        <v>1742</v>
      </c>
      <c r="K79" s="41" t="s">
        <v>732</v>
      </c>
      <c r="L79" s="9" t="str">
        <f t="shared" si="18"/>
        <v>N/A</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1595763059</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40798</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39113.757021999998</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61726049</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39858</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v>1548.6489286999999</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1046376528</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20899</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50068.258194000002</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17192210</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2526</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v>6806.1005542000003</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163290276</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12527</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13035.066337</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1030008</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25</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v>41200.32</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5114302</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4873</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v>1049.5181613</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187828</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11</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v>37565.599999999999</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94144496</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10768</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8742.9881129000005</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30751626</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3895</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7895.1543003999996</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35668619</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5571</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v>6402.5523245000004</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181424</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11</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v>18142.400000000001</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94150793</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2961</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v>31796.958122</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1664319</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372</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v>4473.9758064999996</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14955276</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8818</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1695.994103</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29305981</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15342</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v>1910.1799635</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0</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0</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t="s">
        <v>1742</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0</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0</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t="s">
        <v>1742</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23324</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11</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5831</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7043428969</v>
      </c>
      <c r="F139" s="11" t="str">
        <f t="shared" si="24"/>
        <v>N/A</v>
      </c>
      <c r="G139" s="14">
        <v>7311851239</v>
      </c>
      <c r="H139" s="11" t="str">
        <f t="shared" si="25"/>
        <v>N/A</v>
      </c>
      <c r="I139" s="12" t="s">
        <v>217</v>
      </c>
      <c r="J139" s="12">
        <v>3.8109999999999999</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8644.3548412</v>
      </c>
      <c r="F140" s="11" t="str">
        <f t="shared" si="24"/>
        <v>N/A</v>
      </c>
      <c r="G140" s="14">
        <v>8434.1498188000005</v>
      </c>
      <c r="H140" s="11" t="str">
        <f t="shared" si="25"/>
        <v>N/A</v>
      </c>
      <c r="I140" s="12" t="s">
        <v>217</v>
      </c>
      <c r="J140" s="12">
        <v>-2.4300000000000002</v>
      </c>
      <c r="K140" s="14" t="s">
        <v>217</v>
      </c>
      <c r="L140" s="9" t="str">
        <f t="shared" si="26"/>
        <v>N/A</v>
      </c>
    </row>
    <row r="141" spans="1:12" x14ac:dyDescent="0.25">
      <c r="A141" s="48" t="s">
        <v>406</v>
      </c>
      <c r="B141" s="14" t="s">
        <v>217</v>
      </c>
      <c r="C141" s="14">
        <v>5016343</v>
      </c>
      <c r="D141" s="11" t="str">
        <f t="shared" si="23"/>
        <v>N/A</v>
      </c>
      <c r="E141" s="14">
        <v>32562817</v>
      </c>
      <c r="F141" s="11" t="str">
        <f t="shared" si="24"/>
        <v>N/A</v>
      </c>
      <c r="G141" s="14">
        <v>33206924</v>
      </c>
      <c r="H141" s="11" t="str">
        <f t="shared" si="25"/>
        <v>N/A</v>
      </c>
      <c r="I141" s="12">
        <v>549.1</v>
      </c>
      <c r="J141" s="12">
        <v>1.978</v>
      </c>
      <c r="K141" s="14" t="s">
        <v>217</v>
      </c>
      <c r="L141" s="9" t="str">
        <f t="shared" si="26"/>
        <v>N/A</v>
      </c>
    </row>
    <row r="142" spans="1:12" x14ac:dyDescent="0.25">
      <c r="A142" s="48" t="s">
        <v>1205</v>
      </c>
      <c r="B142" s="14" t="s">
        <v>217</v>
      </c>
      <c r="C142" s="14">
        <v>1067.5341562000001</v>
      </c>
      <c r="D142" s="11" t="str">
        <f t="shared" si="23"/>
        <v>N/A</v>
      </c>
      <c r="E142" s="14">
        <v>4481.5327552999997</v>
      </c>
      <c r="F142" s="11" t="str">
        <f t="shared" si="24"/>
        <v>N/A</v>
      </c>
      <c r="G142" s="14">
        <v>10722.287375</v>
      </c>
      <c r="H142" s="11" t="str">
        <f t="shared" si="25"/>
        <v>N/A</v>
      </c>
      <c r="I142" s="12">
        <v>319.8</v>
      </c>
      <c r="J142" s="12">
        <v>139.30000000000001</v>
      </c>
      <c r="K142" s="14" t="s">
        <v>217</v>
      </c>
      <c r="L142" s="9" t="str">
        <f t="shared" si="26"/>
        <v>N/A</v>
      </c>
    </row>
    <row r="143" spans="1:12" x14ac:dyDescent="0.25">
      <c r="A143" s="48" t="s">
        <v>407</v>
      </c>
      <c r="B143" s="14" t="s">
        <v>217</v>
      </c>
      <c r="C143" s="14">
        <v>1172244</v>
      </c>
      <c r="D143" s="11" t="str">
        <f t="shared" si="23"/>
        <v>N/A</v>
      </c>
      <c r="E143" s="14">
        <v>1190128</v>
      </c>
      <c r="F143" s="11" t="str">
        <f t="shared" si="24"/>
        <v>N/A</v>
      </c>
      <c r="G143" s="14">
        <v>1489745</v>
      </c>
      <c r="H143" s="11" t="str">
        <f t="shared" si="25"/>
        <v>N/A</v>
      </c>
      <c r="I143" s="12">
        <v>1.526</v>
      </c>
      <c r="J143" s="12">
        <v>25.18</v>
      </c>
      <c r="K143" s="14" t="s">
        <v>217</v>
      </c>
      <c r="L143" s="9" t="str">
        <f t="shared" si="26"/>
        <v>N/A</v>
      </c>
    </row>
    <row r="144" spans="1:12" x14ac:dyDescent="0.25">
      <c r="A144" s="48" t="s">
        <v>1206</v>
      </c>
      <c r="B144" s="14" t="s">
        <v>217</v>
      </c>
      <c r="C144" s="14">
        <v>108.86367013</v>
      </c>
      <c r="D144" s="11" t="str">
        <f t="shared" si="23"/>
        <v>N/A</v>
      </c>
      <c r="E144" s="14">
        <v>104.8293843</v>
      </c>
      <c r="F144" s="11" t="str">
        <f t="shared" si="24"/>
        <v>N/A</v>
      </c>
      <c r="G144" s="14">
        <v>121.94032905</v>
      </c>
      <c r="H144" s="11" t="str">
        <f t="shared" si="25"/>
        <v>N/A</v>
      </c>
      <c r="I144" s="12">
        <v>-3.71</v>
      </c>
      <c r="J144" s="12">
        <v>16.32</v>
      </c>
      <c r="K144" s="14" t="s">
        <v>217</v>
      </c>
      <c r="L144" s="9" t="str">
        <f t="shared" si="26"/>
        <v>N/A</v>
      </c>
    </row>
    <row r="145" spans="1:13" x14ac:dyDescent="0.25">
      <c r="A145" s="48" t="s">
        <v>408</v>
      </c>
      <c r="B145" s="14" t="s">
        <v>217</v>
      </c>
      <c r="C145" s="14" t="s">
        <v>217</v>
      </c>
      <c r="D145" s="11" t="str">
        <f t="shared" si="23"/>
        <v>N/A</v>
      </c>
      <c r="E145" s="14">
        <v>233659</v>
      </c>
      <c r="F145" s="11" t="str">
        <f t="shared" si="24"/>
        <v>N/A</v>
      </c>
      <c r="G145" s="14">
        <v>122051</v>
      </c>
      <c r="H145" s="11" t="str">
        <f t="shared" si="25"/>
        <v>N/A</v>
      </c>
      <c r="I145" s="12" t="s">
        <v>217</v>
      </c>
      <c r="J145" s="12">
        <v>-47.8</v>
      </c>
      <c r="K145" s="14" t="s">
        <v>217</v>
      </c>
      <c r="L145" s="9" t="str">
        <f t="shared" si="26"/>
        <v>N/A</v>
      </c>
    </row>
    <row r="146" spans="1:13" x14ac:dyDescent="0.25">
      <c r="A146" s="48" t="s">
        <v>1207</v>
      </c>
      <c r="B146" s="14" t="s">
        <v>217</v>
      </c>
      <c r="C146" s="14" t="s">
        <v>217</v>
      </c>
      <c r="D146" s="11" t="str">
        <f t="shared" si="23"/>
        <v>N/A</v>
      </c>
      <c r="E146" s="14">
        <v>4099.2807018000003</v>
      </c>
      <c r="F146" s="11" t="str">
        <f t="shared" si="24"/>
        <v>N/A</v>
      </c>
      <c r="G146" s="14">
        <v>2712.2444443999998</v>
      </c>
      <c r="H146" s="11" t="str">
        <f t="shared" si="25"/>
        <v>N/A</v>
      </c>
      <c r="I146" s="12" t="s">
        <v>217</v>
      </c>
      <c r="J146" s="12">
        <v>-33.799999999999997</v>
      </c>
      <c r="K146" s="14" t="s">
        <v>217</v>
      </c>
      <c r="L146" s="9" t="str">
        <f t="shared" si="26"/>
        <v>N/A</v>
      </c>
    </row>
    <row r="147" spans="1:13" x14ac:dyDescent="0.25">
      <c r="A147" s="48" t="s">
        <v>409</v>
      </c>
      <c r="B147" s="14" t="s">
        <v>217</v>
      </c>
      <c r="C147" s="14" t="s">
        <v>217</v>
      </c>
      <c r="D147" s="11" t="str">
        <f t="shared" ref="D147:D160" si="27">IF($B147="N/A","N/A",IF(C147&gt;10,"No",IF(C147&lt;-10,"No","Yes")))</f>
        <v>N/A</v>
      </c>
      <c r="E147" s="14">
        <v>35739272</v>
      </c>
      <c r="F147" s="11" t="str">
        <f t="shared" ref="F147:F160" si="28">IF($B147="N/A","N/A",IF(E147&gt;10,"No",IF(E147&lt;-10,"No","Yes")))</f>
        <v>N/A</v>
      </c>
      <c r="G147" s="14">
        <v>36391643</v>
      </c>
      <c r="H147" s="11" t="str">
        <f t="shared" ref="H147:H160" si="29">IF($B147="N/A","N/A",IF(G147&gt;10,"No",IF(G147&lt;-10,"No","Yes")))</f>
        <v>N/A</v>
      </c>
      <c r="I147" s="12" t="s">
        <v>217</v>
      </c>
      <c r="J147" s="12">
        <v>1.825</v>
      </c>
      <c r="K147" s="14" t="s">
        <v>217</v>
      </c>
      <c r="L147" s="9" t="str">
        <f t="shared" si="26"/>
        <v>N/A</v>
      </c>
    </row>
    <row r="148" spans="1:13" x14ac:dyDescent="0.25">
      <c r="A148" s="48" t="s">
        <v>1208</v>
      </c>
      <c r="B148" s="14" t="s">
        <v>217</v>
      </c>
      <c r="C148" s="14" t="s">
        <v>217</v>
      </c>
      <c r="D148" s="11" t="str">
        <f t="shared" si="27"/>
        <v>N/A</v>
      </c>
      <c r="E148" s="14">
        <v>1466.5875498</v>
      </c>
      <c r="F148" s="11" t="str">
        <f t="shared" si="28"/>
        <v>N/A</v>
      </c>
      <c r="G148" s="14">
        <v>1431.3330579999999</v>
      </c>
      <c r="H148" s="11" t="str">
        <f t="shared" si="29"/>
        <v>N/A</v>
      </c>
      <c r="I148" s="12" t="s">
        <v>217</v>
      </c>
      <c r="J148" s="12">
        <v>-2.4</v>
      </c>
      <c r="K148" s="14" t="s">
        <v>217</v>
      </c>
      <c r="L148" s="9" t="str">
        <f t="shared" si="26"/>
        <v>N/A</v>
      </c>
    </row>
    <row r="149" spans="1:13" x14ac:dyDescent="0.25">
      <c r="A149" s="48" t="s">
        <v>410</v>
      </c>
      <c r="B149" s="14" t="s">
        <v>217</v>
      </c>
      <c r="C149" s="14">
        <v>9112904</v>
      </c>
      <c r="D149" s="11" t="str">
        <f t="shared" si="27"/>
        <v>N/A</v>
      </c>
      <c r="E149" s="14">
        <v>11112347</v>
      </c>
      <c r="F149" s="11" t="str">
        <f t="shared" si="28"/>
        <v>N/A</v>
      </c>
      <c r="G149" s="14">
        <v>12572686</v>
      </c>
      <c r="H149" s="11" t="str">
        <f t="shared" si="29"/>
        <v>N/A</v>
      </c>
      <c r="I149" s="12">
        <v>21.94</v>
      </c>
      <c r="J149" s="12">
        <v>13.14</v>
      </c>
      <c r="K149" s="14" t="s">
        <v>217</v>
      </c>
      <c r="L149" s="9" t="str">
        <f t="shared" si="26"/>
        <v>N/A</v>
      </c>
    </row>
    <row r="150" spans="1:13" x14ac:dyDescent="0.25">
      <c r="A150" s="48" t="s">
        <v>1209</v>
      </c>
      <c r="B150" s="14" t="s">
        <v>217</v>
      </c>
      <c r="C150" s="14">
        <v>288.55653716</v>
      </c>
      <c r="D150" s="11" t="str">
        <f t="shared" si="27"/>
        <v>N/A</v>
      </c>
      <c r="E150" s="14">
        <v>299.55647508999999</v>
      </c>
      <c r="F150" s="11" t="str">
        <f t="shared" si="28"/>
        <v>N/A</v>
      </c>
      <c r="G150" s="14">
        <v>308.32788090999998</v>
      </c>
      <c r="H150" s="11" t="str">
        <f t="shared" si="29"/>
        <v>N/A</v>
      </c>
      <c r="I150" s="12">
        <v>3.8119999999999998</v>
      </c>
      <c r="J150" s="12">
        <v>2.9279999999999999</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0</v>
      </c>
      <c r="F153" s="11" t="str">
        <f t="shared" si="28"/>
        <v>N/A</v>
      </c>
      <c r="G153" s="14">
        <v>0</v>
      </c>
      <c r="H153" s="11" t="str">
        <f t="shared" si="29"/>
        <v>N/A</v>
      </c>
      <c r="I153" s="12" t="s">
        <v>217</v>
      </c>
      <c r="J153" s="12" t="s">
        <v>1742</v>
      </c>
      <c r="K153" s="14" t="s">
        <v>217</v>
      </c>
      <c r="L153" s="9" t="str">
        <f t="shared" si="26"/>
        <v>N/A</v>
      </c>
      <c r="M153" s="52"/>
    </row>
    <row r="154" spans="1:13" x14ac:dyDescent="0.25">
      <c r="A154" s="48" t="s">
        <v>1211</v>
      </c>
      <c r="B154" s="14" t="s">
        <v>217</v>
      </c>
      <c r="C154" s="14" t="s">
        <v>217</v>
      </c>
      <c r="D154" s="11" t="str">
        <f t="shared" si="27"/>
        <v>N/A</v>
      </c>
      <c r="E154" s="14" t="s">
        <v>1742</v>
      </c>
      <c r="F154" s="11" t="str">
        <f t="shared" si="28"/>
        <v>N/A</v>
      </c>
      <c r="G154" s="14" t="s">
        <v>1742</v>
      </c>
      <c r="H154" s="11" t="str">
        <f t="shared" si="29"/>
        <v>N/A</v>
      </c>
      <c r="I154" s="12" t="s">
        <v>217</v>
      </c>
      <c r="J154" s="12" t="s">
        <v>1742</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v>2953.9210526000002</v>
      </c>
      <c r="D164" s="112" t="str">
        <f t="shared" ref="D164:D166" si="31">IF($B164="N/A","N/A",IF(C164&gt;10,"No",IF(C164&lt;-10,"No","Yes")))</f>
        <v>N/A</v>
      </c>
      <c r="E164" s="113">
        <v>2670.9124999999999</v>
      </c>
      <c r="F164" s="112" t="str">
        <f t="shared" ref="F164:F166" si="32">IF($B164="N/A","N/A",IF(E164&gt;10,"No",IF(E164&lt;-10,"No","Yes")))</f>
        <v>N/A</v>
      </c>
      <c r="G164" s="113">
        <v>3093.9292034999999</v>
      </c>
      <c r="H164" s="112" t="str">
        <f t="shared" ref="H164:H166" si="33">IF($B164="N/A","N/A",IF(G164&gt;10,"No",IF(G164&lt;-10,"No","Yes")))</f>
        <v>N/A</v>
      </c>
      <c r="I164" s="114">
        <v>-9.58</v>
      </c>
      <c r="J164" s="114">
        <v>15.84</v>
      </c>
      <c r="K164" s="115" t="s">
        <v>732</v>
      </c>
      <c r="L164" s="116" t="str">
        <f>IF(J164="Div by 0", "N/A", IF(OR(J164="N/A",K164="N/A"),"N/A", IF(J164&gt;VALUE(MID(K164,1,2)), "No", IF(J164&lt;-1*VALUE(MID(K164,1,2)), "No", "Yes"))))</f>
        <v>Yes</v>
      </c>
      <c r="N164" s="53"/>
    </row>
    <row r="165" spans="1:16" x14ac:dyDescent="0.25">
      <c r="A165" s="48" t="s">
        <v>1216</v>
      </c>
      <c r="B165" s="113" t="s">
        <v>217</v>
      </c>
      <c r="C165" s="113">
        <v>2953.9210526000002</v>
      </c>
      <c r="D165" s="112" t="str">
        <f t="shared" si="31"/>
        <v>N/A</v>
      </c>
      <c r="E165" s="113">
        <v>2670.9124999999999</v>
      </c>
      <c r="F165" s="112" t="str">
        <f t="shared" si="32"/>
        <v>N/A</v>
      </c>
      <c r="G165" s="113">
        <v>3093.9292034999999</v>
      </c>
      <c r="H165" s="112" t="str">
        <f t="shared" si="33"/>
        <v>N/A</v>
      </c>
      <c r="I165" s="114">
        <v>-9.58</v>
      </c>
      <c r="J165" s="114">
        <v>15.84</v>
      </c>
      <c r="K165" s="115" t="s">
        <v>732</v>
      </c>
      <c r="L165" s="116" t="str">
        <f t="shared" ref="L165:L166" si="34">IF(J165="Div by 0", "N/A", IF(OR(J165="N/A",K165="N/A"),"N/A", IF(J165&gt;VALUE(MID(K165,1,2)), "No", IF(J165&lt;-1*VALUE(MID(K165,1,2)), "No", "Yes"))))</f>
        <v>Yes</v>
      </c>
      <c r="N165" s="53"/>
    </row>
    <row r="166" spans="1:16" x14ac:dyDescent="0.25">
      <c r="A166" s="48" t="s">
        <v>1217</v>
      </c>
      <c r="B166" s="113" t="s">
        <v>217</v>
      </c>
      <c r="C166" s="113" t="s">
        <v>1742</v>
      </c>
      <c r="D166" s="112" t="str">
        <f t="shared" si="31"/>
        <v>N/A</v>
      </c>
      <c r="E166" s="113" t="s">
        <v>1742</v>
      </c>
      <c r="F166" s="112" t="str">
        <f t="shared" si="32"/>
        <v>N/A</v>
      </c>
      <c r="G166" s="113" t="s">
        <v>1742</v>
      </c>
      <c r="H166" s="112" t="str">
        <f t="shared" si="33"/>
        <v>N/A</v>
      </c>
      <c r="I166" s="114" t="s">
        <v>1742</v>
      </c>
      <c r="J166" s="114" t="s">
        <v>1742</v>
      </c>
      <c r="K166" s="115" t="s">
        <v>732</v>
      </c>
      <c r="L166" s="116" t="str">
        <f t="shared" si="34"/>
        <v>N/A</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778215</v>
      </c>
      <c r="D6" s="112" t="str">
        <f t="shared" ref="D6:D11" si="0">IF($B6="N/A","N/A",IF(C6&gt;10,"No",IF(C6&lt;-10,"No","Yes")))</f>
        <v>N/A</v>
      </c>
      <c r="E6" s="131">
        <v>836979</v>
      </c>
      <c r="F6" s="112" t="str">
        <f t="shared" ref="F6:F11" si="1">IF($B6="N/A","N/A",IF(E6&gt;10,"No",IF(E6&lt;-10,"No","Yes")))</f>
        <v>N/A</v>
      </c>
      <c r="G6" s="131">
        <v>890043</v>
      </c>
      <c r="H6" s="112" t="str">
        <f t="shared" ref="H6:H11" si="2">IF($B6="N/A","N/A",IF(G6&gt;10,"No",IF(G6&lt;-10,"No","Yes")))</f>
        <v>N/A</v>
      </c>
      <c r="I6" s="114">
        <v>7.5510000000000002</v>
      </c>
      <c r="J6" s="114">
        <v>6.34</v>
      </c>
      <c r="K6" s="131" t="s">
        <v>732</v>
      </c>
      <c r="L6" s="116" t="str">
        <f t="shared" ref="L6:L14" si="3">IF(J6="Div by 0", "N/A", IF(K6="N/A","N/A", IF(J6&gt;VALUE(MID(K6,1,2)), "No", IF(J6&lt;-1*VALUE(MID(K6,1,2)), "No", "Yes"))))</f>
        <v>Yes</v>
      </c>
    </row>
    <row r="7" spans="1:12" x14ac:dyDescent="0.25">
      <c r="A7" s="16" t="s">
        <v>100</v>
      </c>
      <c r="B7" s="115" t="s">
        <v>217</v>
      </c>
      <c r="C7" s="131">
        <v>86634</v>
      </c>
      <c r="D7" s="112" t="str">
        <f t="shared" si="0"/>
        <v>N/A</v>
      </c>
      <c r="E7" s="131">
        <v>85868</v>
      </c>
      <c r="F7" s="112" t="str">
        <f t="shared" si="1"/>
        <v>N/A</v>
      </c>
      <c r="G7" s="131">
        <v>87336</v>
      </c>
      <c r="H7" s="112" t="str">
        <f t="shared" si="2"/>
        <v>N/A</v>
      </c>
      <c r="I7" s="114">
        <v>-0.88400000000000001</v>
      </c>
      <c r="J7" s="114">
        <v>1.71</v>
      </c>
      <c r="K7" s="115" t="s">
        <v>732</v>
      </c>
      <c r="L7" s="116" t="str">
        <f t="shared" si="3"/>
        <v>Yes</v>
      </c>
    </row>
    <row r="8" spans="1:12" x14ac:dyDescent="0.25">
      <c r="A8" s="16" t="s">
        <v>101</v>
      </c>
      <c r="B8" s="115" t="s">
        <v>217</v>
      </c>
      <c r="C8" s="131">
        <v>117797</v>
      </c>
      <c r="D8" s="112" t="str">
        <f t="shared" si="0"/>
        <v>N/A</v>
      </c>
      <c r="E8" s="131">
        <v>123428</v>
      </c>
      <c r="F8" s="112" t="str">
        <f t="shared" si="1"/>
        <v>N/A</v>
      </c>
      <c r="G8" s="131">
        <v>130009</v>
      </c>
      <c r="H8" s="112" t="str">
        <f t="shared" si="2"/>
        <v>N/A</v>
      </c>
      <c r="I8" s="114">
        <v>4.78</v>
      </c>
      <c r="J8" s="114">
        <v>5.3319999999999999</v>
      </c>
      <c r="K8" s="115" t="s">
        <v>732</v>
      </c>
      <c r="L8" s="116" t="str">
        <f t="shared" si="3"/>
        <v>Yes</v>
      </c>
    </row>
    <row r="9" spans="1:12" x14ac:dyDescent="0.25">
      <c r="A9" s="16" t="s">
        <v>104</v>
      </c>
      <c r="B9" s="115" t="s">
        <v>217</v>
      </c>
      <c r="C9" s="131">
        <v>395270</v>
      </c>
      <c r="D9" s="112" t="str">
        <f t="shared" si="0"/>
        <v>N/A</v>
      </c>
      <c r="E9" s="131">
        <v>419402</v>
      </c>
      <c r="F9" s="112" t="str">
        <f t="shared" si="1"/>
        <v>N/A</v>
      </c>
      <c r="G9" s="131">
        <v>445661</v>
      </c>
      <c r="H9" s="112" t="str">
        <f t="shared" si="2"/>
        <v>N/A</v>
      </c>
      <c r="I9" s="114">
        <v>6.1050000000000004</v>
      </c>
      <c r="J9" s="114">
        <v>6.2610000000000001</v>
      </c>
      <c r="K9" s="115" t="s">
        <v>732</v>
      </c>
      <c r="L9" s="116" t="str">
        <f t="shared" si="3"/>
        <v>Yes</v>
      </c>
    </row>
    <row r="10" spans="1:12" x14ac:dyDescent="0.25">
      <c r="A10" s="16" t="s">
        <v>105</v>
      </c>
      <c r="B10" s="115" t="s">
        <v>217</v>
      </c>
      <c r="C10" s="131">
        <v>178514</v>
      </c>
      <c r="D10" s="112" t="str">
        <f t="shared" si="0"/>
        <v>N/A</v>
      </c>
      <c r="E10" s="131">
        <v>208281</v>
      </c>
      <c r="F10" s="112" t="str">
        <f t="shared" si="1"/>
        <v>N/A</v>
      </c>
      <c r="G10" s="131">
        <v>227037</v>
      </c>
      <c r="H10" s="112" t="str">
        <f t="shared" si="2"/>
        <v>N/A</v>
      </c>
      <c r="I10" s="114">
        <v>16.670000000000002</v>
      </c>
      <c r="J10" s="114">
        <v>9.0050000000000008</v>
      </c>
      <c r="K10" s="115" t="s">
        <v>732</v>
      </c>
      <c r="L10" s="116" t="str">
        <f t="shared" si="3"/>
        <v>Yes</v>
      </c>
    </row>
    <row r="11" spans="1:12" x14ac:dyDescent="0.25">
      <c r="A11" s="16" t="s">
        <v>77</v>
      </c>
      <c r="B11" s="131" t="s">
        <v>217</v>
      </c>
      <c r="C11" s="131">
        <v>599561.43999999994</v>
      </c>
      <c r="D11" s="112" t="str">
        <f t="shared" si="0"/>
        <v>N/A</v>
      </c>
      <c r="E11" s="131">
        <v>658653.27</v>
      </c>
      <c r="F11" s="112" t="str">
        <f t="shared" si="1"/>
        <v>N/A</v>
      </c>
      <c r="G11" s="131">
        <v>708742.02</v>
      </c>
      <c r="H11" s="112" t="str">
        <f t="shared" si="2"/>
        <v>N/A</v>
      </c>
      <c r="I11" s="114">
        <v>9.8559999999999999</v>
      </c>
      <c r="J11" s="114">
        <v>7.6050000000000004</v>
      </c>
      <c r="K11" s="131" t="s">
        <v>733</v>
      </c>
      <c r="L11" s="116" t="str">
        <f t="shared" si="3"/>
        <v>Yes</v>
      </c>
    </row>
    <row r="12" spans="1:12" x14ac:dyDescent="0.25">
      <c r="A12" s="16" t="s">
        <v>115</v>
      </c>
      <c r="B12" s="131" t="s">
        <v>217</v>
      </c>
      <c r="C12" s="131">
        <v>140257</v>
      </c>
      <c r="D12" s="131" t="s">
        <v>217</v>
      </c>
      <c r="E12" s="131">
        <v>142907</v>
      </c>
      <c r="F12" s="131" t="s">
        <v>217</v>
      </c>
      <c r="G12" s="131">
        <v>147718</v>
      </c>
      <c r="H12" s="131" t="s">
        <v>217</v>
      </c>
      <c r="I12" s="114">
        <v>1.889</v>
      </c>
      <c r="J12" s="114">
        <v>3.367</v>
      </c>
      <c r="K12" s="131" t="s">
        <v>733</v>
      </c>
      <c r="L12" s="116" t="str">
        <f t="shared" si="3"/>
        <v>Yes</v>
      </c>
    </row>
    <row r="13" spans="1:12" x14ac:dyDescent="0.25">
      <c r="A13" s="16" t="s">
        <v>449</v>
      </c>
      <c r="B13" s="131" t="s">
        <v>217</v>
      </c>
      <c r="C13" s="131">
        <v>81938</v>
      </c>
      <c r="D13" s="131" t="s">
        <v>217</v>
      </c>
      <c r="E13" s="131">
        <v>82006</v>
      </c>
      <c r="F13" s="131" t="s">
        <v>217</v>
      </c>
      <c r="G13" s="131">
        <v>83659</v>
      </c>
      <c r="H13" s="131" t="s">
        <v>217</v>
      </c>
      <c r="I13" s="114">
        <v>8.3000000000000004E-2</v>
      </c>
      <c r="J13" s="114">
        <v>2.016</v>
      </c>
      <c r="K13" s="131" t="s">
        <v>733</v>
      </c>
      <c r="L13" s="116" t="str">
        <f t="shared" si="3"/>
        <v>Yes</v>
      </c>
    </row>
    <row r="14" spans="1:12" x14ac:dyDescent="0.25">
      <c r="A14" s="16" t="s">
        <v>450</v>
      </c>
      <c r="B14" s="131" t="s">
        <v>217</v>
      </c>
      <c r="C14" s="131">
        <v>55230</v>
      </c>
      <c r="D14" s="131" t="s">
        <v>217</v>
      </c>
      <c r="E14" s="131">
        <v>57620</v>
      </c>
      <c r="F14" s="131" t="s">
        <v>217</v>
      </c>
      <c r="G14" s="131">
        <v>60480</v>
      </c>
      <c r="H14" s="131" t="s">
        <v>217</v>
      </c>
      <c r="I14" s="114">
        <v>4.327</v>
      </c>
      <c r="J14" s="114">
        <v>4.9640000000000004</v>
      </c>
      <c r="K14" s="131" t="s">
        <v>733</v>
      </c>
      <c r="L14" s="116" t="str">
        <f t="shared" si="3"/>
        <v>Yes</v>
      </c>
    </row>
    <row r="15" spans="1:12" x14ac:dyDescent="0.25">
      <c r="A15" s="4" t="s">
        <v>58</v>
      </c>
      <c r="B15" s="115" t="s">
        <v>217</v>
      </c>
      <c r="C15" s="113">
        <v>6358028192</v>
      </c>
      <c r="D15" s="112" t="str">
        <f t="shared" ref="D15:D20" si="4">IF($B15="N/A","N/A",IF(C15&gt;10,"No",IF(C15&lt;-10,"No","Yes")))</f>
        <v>N/A</v>
      </c>
      <c r="E15" s="113">
        <v>7049015347</v>
      </c>
      <c r="F15" s="112" t="str">
        <f t="shared" ref="F15:F20" si="5">IF($B15="N/A","N/A",IF(E15&gt;10,"No",IF(E15&lt;-10,"No","Yes")))</f>
        <v>N/A</v>
      </c>
      <c r="G15" s="113">
        <v>7317519793</v>
      </c>
      <c r="H15" s="112" t="str">
        <f t="shared" ref="H15:H20" si="6">IF($B15="N/A","N/A",IF(G15&gt;10,"No",IF(G15&lt;-10,"No","Yes")))</f>
        <v>N/A</v>
      </c>
      <c r="I15" s="114">
        <v>10.87</v>
      </c>
      <c r="J15" s="114">
        <v>3.8090000000000002</v>
      </c>
      <c r="K15" s="115" t="s">
        <v>732</v>
      </c>
      <c r="L15" s="116" t="str">
        <f t="shared" ref="L15:L20" si="7">IF(J15="Div by 0", "N/A", IF(K15="N/A","N/A", IF(J15&gt;VALUE(MID(K15,1,2)), "No", IF(J15&lt;-1*VALUE(MID(K15,1,2)), "No", "Yes"))))</f>
        <v>Yes</v>
      </c>
    </row>
    <row r="16" spans="1:12" x14ac:dyDescent="0.25">
      <c r="A16" s="4" t="s">
        <v>1120</v>
      </c>
      <c r="B16" s="115" t="s">
        <v>217</v>
      </c>
      <c r="C16" s="113">
        <v>8170.0149598999997</v>
      </c>
      <c r="D16" s="112" t="str">
        <f t="shared" si="4"/>
        <v>N/A</v>
      </c>
      <c r="E16" s="113">
        <v>8421.9739647000006</v>
      </c>
      <c r="F16" s="112" t="str">
        <f t="shared" si="5"/>
        <v>N/A</v>
      </c>
      <c r="G16" s="113">
        <v>8221.5351314</v>
      </c>
      <c r="H16" s="112" t="str">
        <f t="shared" si="6"/>
        <v>N/A</v>
      </c>
      <c r="I16" s="114">
        <v>3.0840000000000001</v>
      </c>
      <c r="J16" s="114">
        <v>-2.38</v>
      </c>
      <c r="K16" s="115" t="s">
        <v>732</v>
      </c>
      <c r="L16" s="116" t="str">
        <f t="shared" si="7"/>
        <v>Yes</v>
      </c>
    </row>
    <row r="17" spans="1:12" x14ac:dyDescent="0.25">
      <c r="A17" s="4" t="s">
        <v>1218</v>
      </c>
      <c r="B17" s="115" t="s">
        <v>217</v>
      </c>
      <c r="C17" s="113">
        <v>16950.241499</v>
      </c>
      <c r="D17" s="112" t="str">
        <f t="shared" si="4"/>
        <v>N/A</v>
      </c>
      <c r="E17" s="113">
        <v>18238.129291000001</v>
      </c>
      <c r="F17" s="112" t="str">
        <f t="shared" si="5"/>
        <v>N/A</v>
      </c>
      <c r="G17" s="113">
        <v>17985.725278999998</v>
      </c>
      <c r="H17" s="112" t="str">
        <f t="shared" si="6"/>
        <v>N/A</v>
      </c>
      <c r="I17" s="114">
        <v>7.5979999999999999</v>
      </c>
      <c r="J17" s="114">
        <v>-1.38</v>
      </c>
      <c r="K17" s="115" t="s">
        <v>732</v>
      </c>
      <c r="L17" s="116" t="str">
        <f t="shared" si="7"/>
        <v>Yes</v>
      </c>
    </row>
    <row r="18" spans="1:12" x14ac:dyDescent="0.25">
      <c r="A18" s="4" t="s">
        <v>1219</v>
      </c>
      <c r="B18" s="115" t="s">
        <v>217</v>
      </c>
      <c r="C18" s="113">
        <v>26328.038845999999</v>
      </c>
      <c r="D18" s="112" t="str">
        <f t="shared" si="4"/>
        <v>N/A</v>
      </c>
      <c r="E18" s="113">
        <v>26809.581658999999</v>
      </c>
      <c r="F18" s="112" t="str">
        <f t="shared" si="5"/>
        <v>N/A</v>
      </c>
      <c r="G18" s="113">
        <v>26567.502864999999</v>
      </c>
      <c r="H18" s="112" t="str">
        <f t="shared" si="6"/>
        <v>N/A</v>
      </c>
      <c r="I18" s="114">
        <v>1.829</v>
      </c>
      <c r="J18" s="114">
        <v>-0.90300000000000002</v>
      </c>
      <c r="K18" s="115" t="s">
        <v>732</v>
      </c>
      <c r="L18" s="116" t="str">
        <f t="shared" si="7"/>
        <v>Yes</v>
      </c>
    </row>
    <row r="19" spans="1:12" x14ac:dyDescent="0.25">
      <c r="A19" s="4" t="s">
        <v>1220</v>
      </c>
      <c r="B19" s="115" t="s">
        <v>217</v>
      </c>
      <c r="C19" s="113">
        <v>2908.7889341</v>
      </c>
      <c r="D19" s="112" t="str">
        <f t="shared" si="4"/>
        <v>N/A</v>
      </c>
      <c r="E19" s="113">
        <v>3149.1641146000002</v>
      </c>
      <c r="F19" s="112" t="str">
        <f t="shared" si="5"/>
        <v>N/A</v>
      </c>
      <c r="G19" s="113">
        <v>3070.8285781999998</v>
      </c>
      <c r="H19" s="112" t="str">
        <f t="shared" si="6"/>
        <v>N/A</v>
      </c>
      <c r="I19" s="114">
        <v>8.2639999999999993</v>
      </c>
      <c r="J19" s="114">
        <v>-2.4900000000000002</v>
      </c>
      <c r="K19" s="115" t="s">
        <v>732</v>
      </c>
      <c r="L19" s="116" t="str">
        <f t="shared" si="7"/>
        <v>Yes</v>
      </c>
    </row>
    <row r="20" spans="1:12" x14ac:dyDescent="0.25">
      <c r="A20" s="4" t="s">
        <v>1221</v>
      </c>
      <c r="B20" s="115" t="s">
        <v>217</v>
      </c>
      <c r="C20" s="113">
        <v>3576.4140404</v>
      </c>
      <c r="D20" s="112" t="str">
        <f t="shared" si="4"/>
        <v>N/A</v>
      </c>
      <c r="E20" s="113">
        <v>4096.0283847000001</v>
      </c>
      <c r="F20" s="112" t="str">
        <f t="shared" si="5"/>
        <v>N/A</v>
      </c>
      <c r="G20" s="113">
        <v>4070.5060188000002</v>
      </c>
      <c r="H20" s="112" t="str">
        <f t="shared" si="6"/>
        <v>N/A</v>
      </c>
      <c r="I20" s="114">
        <v>14.53</v>
      </c>
      <c r="J20" s="114">
        <v>-0.623</v>
      </c>
      <c r="K20" s="115" t="s">
        <v>732</v>
      </c>
      <c r="L20" s="116" t="str">
        <f t="shared" si="7"/>
        <v>Yes</v>
      </c>
    </row>
    <row r="21" spans="1:12" x14ac:dyDescent="0.25">
      <c r="A21" s="2" t="s">
        <v>1124</v>
      </c>
      <c r="B21" s="115" t="s">
        <v>217</v>
      </c>
      <c r="C21" s="113">
        <v>7954.1868123000004</v>
      </c>
      <c r="D21" s="112" t="str">
        <f t="shared" ref="D21:D22" si="8">IF($B21="N/A","N/A",IF(C21&gt;10,"No",IF(C21&lt;-10,"No","Yes")))</f>
        <v>N/A</v>
      </c>
      <c r="E21" s="113">
        <v>8268.0013593000003</v>
      </c>
      <c r="F21" s="112" t="str">
        <f t="shared" ref="F21:F22" si="9">IF($B21="N/A","N/A",IF(E21&gt;10,"No",IF(E21&lt;-10,"No","Yes")))</f>
        <v>N/A</v>
      </c>
      <c r="G21" s="113">
        <v>8032.1005401000002</v>
      </c>
      <c r="H21" s="112" t="str">
        <f t="shared" ref="H21:H22" si="10">IF($B21="N/A","N/A",IF(G21&gt;10,"No",IF(G21&lt;-10,"No","Yes")))</f>
        <v>N/A</v>
      </c>
      <c r="I21" s="114">
        <v>3.9449999999999998</v>
      </c>
      <c r="J21" s="114">
        <v>-2.85</v>
      </c>
      <c r="K21" s="115" t="s">
        <v>732</v>
      </c>
      <c r="L21" s="116" t="str">
        <f>IF(J21="Div by 0", "N/A", IF(OR(J21="N/A",K21="N/A"),"N/A", IF(J21&gt;VALUE(MID(K21,1,2)), "No", IF(J21&lt;-1*VALUE(MID(K21,1,2)), "No", "Yes"))))</f>
        <v>Yes</v>
      </c>
    </row>
    <row r="22" spans="1:12" x14ac:dyDescent="0.25">
      <c r="A22" s="2" t="s">
        <v>1125</v>
      </c>
      <c r="B22" s="115" t="s">
        <v>217</v>
      </c>
      <c r="C22" s="113">
        <v>8458.3492322000002</v>
      </c>
      <c r="D22" s="112" t="str">
        <f t="shared" si="8"/>
        <v>N/A</v>
      </c>
      <c r="E22" s="113">
        <v>8624.9910137999996</v>
      </c>
      <c r="F22" s="112" t="str">
        <f t="shared" si="9"/>
        <v>N/A</v>
      </c>
      <c r="G22" s="113">
        <v>8468.6136428000009</v>
      </c>
      <c r="H22" s="112" t="str">
        <f t="shared" si="10"/>
        <v>N/A</v>
      </c>
      <c r="I22" s="114">
        <v>1.97</v>
      </c>
      <c r="J22" s="114">
        <v>-1.81</v>
      </c>
      <c r="K22" s="115" t="s">
        <v>732</v>
      </c>
      <c r="L22" s="116" t="str">
        <f>IF(J22="Div by 0", "N/A", IF(OR(J22="N/A",K22="N/A"),"N/A", IF(J22&gt;VALUE(MID(K22,1,2)), "No", IF(J22&lt;-1*VALUE(MID(K22,1,2)), "No", "Yes"))))</f>
        <v>Yes</v>
      </c>
    </row>
    <row r="23" spans="1:12" x14ac:dyDescent="0.25">
      <c r="A23" s="4" t="s">
        <v>1222</v>
      </c>
      <c r="B23" s="115" t="s">
        <v>217</v>
      </c>
      <c r="C23" s="113">
        <v>20249.001190999999</v>
      </c>
      <c r="D23" s="112" t="str">
        <f>IF($B23="N/A","N/A",IF(C23&gt;10,"No",IF(C23&lt;-10,"No","Yes")))</f>
        <v>N/A</v>
      </c>
      <c r="E23" s="113">
        <v>21236.539099000001</v>
      </c>
      <c r="F23" s="112" t="str">
        <f>IF($B23="N/A","N/A",IF(E23&gt;10,"No",IF(E23&lt;-10,"No","Yes")))</f>
        <v>N/A</v>
      </c>
      <c r="G23" s="113">
        <v>21001.945084999999</v>
      </c>
      <c r="H23" s="112" t="str">
        <f>IF($B23="N/A","N/A",IF(G23&gt;10,"No",IF(G23&lt;-10,"No","Yes")))</f>
        <v>N/A</v>
      </c>
      <c r="I23" s="114">
        <v>4.8769999999999998</v>
      </c>
      <c r="J23" s="114">
        <v>-1.1000000000000001</v>
      </c>
      <c r="K23" s="115" t="s">
        <v>732</v>
      </c>
      <c r="L23" s="116" t="str">
        <f>IF(J23="Div by 0", "N/A", IF(K23="N/A","N/A", IF(J23&gt;VALUE(MID(K23,1,2)), "No", IF(J23&lt;-1*VALUE(MID(K23,1,2)), "No", "Yes"))))</f>
        <v>Yes</v>
      </c>
    </row>
    <row r="24" spans="1:12" x14ac:dyDescent="0.25">
      <c r="A24" s="4" t="s">
        <v>1223</v>
      </c>
      <c r="B24" s="115" t="s">
        <v>217</v>
      </c>
      <c r="C24" s="113">
        <v>17099.079937999999</v>
      </c>
      <c r="D24" s="112" t="str">
        <f>IF($B24="N/A","N/A",IF(C24&gt;10,"No",IF(C24&lt;-10,"No","Yes")))</f>
        <v>N/A</v>
      </c>
      <c r="E24" s="113">
        <v>18353.666415</v>
      </c>
      <c r="F24" s="112" t="str">
        <f>IF($B24="N/A","N/A",IF(E24&gt;10,"No",IF(E24&lt;-10,"No","Yes")))</f>
        <v>N/A</v>
      </c>
      <c r="G24" s="113">
        <v>18119.373731</v>
      </c>
      <c r="H24" s="112" t="str">
        <f>IF($B24="N/A","N/A",IF(G24&gt;10,"No",IF(G24&lt;-10,"No","Yes")))</f>
        <v>N/A</v>
      </c>
      <c r="I24" s="114">
        <v>7.3369999999999997</v>
      </c>
      <c r="J24" s="114">
        <v>-1.28</v>
      </c>
      <c r="K24" s="115" t="s">
        <v>732</v>
      </c>
      <c r="L24" s="116" t="str">
        <f>IF(J24="Div by 0", "N/A", IF(K24="N/A","N/A", IF(J24&gt;VALUE(MID(K24,1,2)), "No", IF(J24&lt;-1*VALUE(MID(K24,1,2)), "No", "Yes"))))</f>
        <v>Yes</v>
      </c>
    </row>
    <row r="25" spans="1:12" x14ac:dyDescent="0.25">
      <c r="A25" s="4" t="s">
        <v>1224</v>
      </c>
      <c r="B25" s="115" t="s">
        <v>217</v>
      </c>
      <c r="C25" s="113">
        <v>25806.956472999998</v>
      </c>
      <c r="D25" s="112" t="str">
        <f>IF($B25="N/A","N/A",IF(C25&gt;10,"No",IF(C25&lt;-10,"No","Yes")))</f>
        <v>N/A</v>
      </c>
      <c r="E25" s="113">
        <v>26264.074089000002</v>
      </c>
      <c r="F25" s="112" t="str">
        <f>IF($B25="N/A","N/A",IF(E25&gt;10,"No",IF(E25&lt;-10,"No","Yes")))</f>
        <v>N/A</v>
      </c>
      <c r="G25" s="113">
        <v>25931.299636</v>
      </c>
      <c r="H25" s="112" t="str">
        <f>IF($B25="N/A","N/A",IF(G25&gt;10,"No",IF(G25&lt;-10,"No","Yes")))</f>
        <v>N/A</v>
      </c>
      <c r="I25" s="114">
        <v>1.7709999999999999</v>
      </c>
      <c r="J25" s="114">
        <v>-1.27</v>
      </c>
      <c r="K25" s="115" t="s">
        <v>732</v>
      </c>
      <c r="L25" s="116" t="str">
        <f>IF(J25="Div by 0", "N/A", IF(K25="N/A","N/A", IF(J25&gt;VALUE(MID(K25,1,2)), "No", IF(J25&lt;-1*VALUE(MID(K25,1,2)), "No", "Yes"))))</f>
        <v>Yes</v>
      </c>
    </row>
    <row r="26" spans="1:12" x14ac:dyDescent="0.25">
      <c r="A26" s="4" t="s">
        <v>1225</v>
      </c>
      <c r="B26" s="115" t="s">
        <v>217</v>
      </c>
      <c r="C26" s="113">
        <v>19475.476129999999</v>
      </c>
      <c r="D26" s="112" t="str">
        <f t="shared" ref="D26:D27" si="11">IF($B26="N/A","N/A",IF(C26&gt;10,"No",IF(C26&lt;-10,"No","Yes")))</f>
        <v>N/A</v>
      </c>
      <c r="E26" s="113">
        <v>20495.168491</v>
      </c>
      <c r="F26" s="112" t="str">
        <f t="shared" ref="F26:F30" si="12">IF($B26="N/A","N/A",IF(E26&gt;10,"No",IF(E26&lt;-10,"No","Yes")))</f>
        <v>N/A</v>
      </c>
      <c r="G26" s="113">
        <v>20266.415689000001</v>
      </c>
      <c r="H26" s="112" t="str">
        <f t="shared" ref="H26:H27" si="13">IF($B26="N/A","N/A",IF(G26&gt;10,"No",IF(G26&lt;-10,"No","Yes")))</f>
        <v>N/A</v>
      </c>
      <c r="I26" s="114">
        <v>5.2359999999999998</v>
      </c>
      <c r="J26" s="114">
        <v>-1.1200000000000001</v>
      </c>
      <c r="K26" s="115" t="s">
        <v>732</v>
      </c>
      <c r="L26" s="116" t="str">
        <f>IF(J26="Div by 0", "N/A", IF(OR(J26="N/A",K26="N/A"),"N/A", IF(J26&gt;VALUE(MID(K26,1,2)), "No", IF(J26&lt;-1*VALUE(MID(K26,1,2)), "No", "Yes"))))</f>
        <v>Yes</v>
      </c>
    </row>
    <row r="27" spans="1:12" x14ac:dyDescent="0.25">
      <c r="A27" s="4" t="s">
        <v>1226</v>
      </c>
      <c r="B27" s="115" t="s">
        <v>217</v>
      </c>
      <c r="C27" s="113">
        <v>21478.472611000001</v>
      </c>
      <c r="D27" s="112" t="str">
        <f t="shared" si="11"/>
        <v>N/A</v>
      </c>
      <c r="E27" s="113">
        <v>22395.734452000001</v>
      </c>
      <c r="F27" s="112" t="str">
        <f t="shared" si="12"/>
        <v>N/A</v>
      </c>
      <c r="G27" s="113">
        <v>22133.911928000001</v>
      </c>
      <c r="H27" s="112" t="str">
        <f t="shared" si="13"/>
        <v>N/A</v>
      </c>
      <c r="I27" s="114">
        <v>4.2709999999999999</v>
      </c>
      <c r="J27" s="114">
        <v>-1.17</v>
      </c>
      <c r="K27" s="115" t="s">
        <v>732</v>
      </c>
      <c r="L27" s="116" t="str">
        <f>IF(J27="Div by 0", "N/A", IF(OR(J27="N/A",K27="N/A"),"N/A", IF(J27&gt;VALUE(MID(K27,1,2)), "No", IF(J27&lt;-1*VALUE(MID(K27,1,2)), "No", "Yes"))))</f>
        <v>Yes</v>
      </c>
    </row>
    <row r="28" spans="1:12" x14ac:dyDescent="0.25">
      <c r="A28" s="48" t="s">
        <v>1227</v>
      </c>
      <c r="B28" s="113" t="s">
        <v>217</v>
      </c>
      <c r="C28" s="113">
        <v>2953.9210526000002</v>
      </c>
      <c r="D28" s="112" t="str">
        <f t="shared" ref="D28:D30" si="14">IF($B28="N/A","N/A",IF(C28&gt;10,"No",IF(C28&lt;-10,"No","Yes")))</f>
        <v>N/A</v>
      </c>
      <c r="E28" s="113">
        <v>2670.9124999999999</v>
      </c>
      <c r="F28" s="112" t="str">
        <f t="shared" si="12"/>
        <v>N/A</v>
      </c>
      <c r="G28" s="113">
        <v>3093.9292034999999</v>
      </c>
      <c r="H28" s="112" t="str">
        <f t="shared" ref="H28:H30" si="15">IF($B28="N/A","N/A",IF(G28&gt;10,"No",IF(G28&lt;-10,"No","Yes")))</f>
        <v>N/A</v>
      </c>
      <c r="I28" s="114">
        <v>-9.58</v>
      </c>
      <c r="J28" s="114">
        <v>15.84</v>
      </c>
      <c r="K28" s="115" t="s">
        <v>732</v>
      </c>
      <c r="L28" s="116" t="str">
        <f>IF(J28="Div by 0", "N/A", IF(OR(J28="N/A",K28="N/A"),"N/A", IF(J28&gt;VALUE(MID(K28,1,2)), "No", IF(J28&lt;-1*VALUE(MID(K28,1,2)), "No", "Yes"))))</f>
        <v>Yes</v>
      </c>
    </row>
    <row r="29" spans="1:12" x14ac:dyDescent="0.25">
      <c r="A29" s="48" t="s">
        <v>1228</v>
      </c>
      <c r="B29" s="113" t="s">
        <v>217</v>
      </c>
      <c r="C29" s="113">
        <v>2953.9210526000002</v>
      </c>
      <c r="D29" s="112" t="str">
        <f t="shared" si="14"/>
        <v>N/A</v>
      </c>
      <c r="E29" s="113">
        <v>2670.9124999999999</v>
      </c>
      <c r="F29" s="112" t="str">
        <f t="shared" si="12"/>
        <v>N/A</v>
      </c>
      <c r="G29" s="113">
        <v>3093.9292034999999</v>
      </c>
      <c r="H29" s="112" t="str">
        <f t="shared" si="15"/>
        <v>N/A</v>
      </c>
      <c r="I29" s="114">
        <v>-9.58</v>
      </c>
      <c r="J29" s="114">
        <v>15.84</v>
      </c>
      <c r="K29" s="115" t="s">
        <v>732</v>
      </c>
      <c r="L29" s="116" t="str">
        <f t="shared" ref="L29:L30" si="16">IF(J29="Div by 0", "N/A", IF(OR(J29="N/A",K29="N/A"),"N/A", IF(J29&gt;VALUE(MID(K29,1,2)), "No", IF(J29&lt;-1*VALUE(MID(K29,1,2)), "No", "Yes"))))</f>
        <v>Yes</v>
      </c>
    </row>
    <row r="30" spans="1:12" x14ac:dyDescent="0.25">
      <c r="A30" s="48" t="s">
        <v>1229</v>
      </c>
      <c r="B30" s="113" t="s">
        <v>217</v>
      </c>
      <c r="C30" s="113" t="s">
        <v>1742</v>
      </c>
      <c r="D30" s="112" t="str">
        <f t="shared" si="14"/>
        <v>N/A</v>
      </c>
      <c r="E30" s="113" t="s">
        <v>1742</v>
      </c>
      <c r="F30" s="112" t="str">
        <f t="shared" si="12"/>
        <v>N/A</v>
      </c>
      <c r="G30" s="113" t="s">
        <v>1742</v>
      </c>
      <c r="H30" s="112" t="str">
        <f t="shared" si="15"/>
        <v>N/A</v>
      </c>
      <c r="I30" s="114" t="s">
        <v>1742</v>
      </c>
      <c r="J30" s="114" t="s">
        <v>1742</v>
      </c>
      <c r="K30" s="115" t="s">
        <v>732</v>
      </c>
      <c r="L30" s="116" t="str">
        <f t="shared" si="16"/>
        <v>N/A</v>
      </c>
    </row>
    <row r="31" spans="1:12" x14ac:dyDescent="0.25">
      <c r="A31" s="42" t="s">
        <v>2</v>
      </c>
      <c r="B31" s="117" t="s">
        <v>217</v>
      </c>
      <c r="C31" s="119">
        <v>71.591912261000004</v>
      </c>
      <c r="D31" s="112" t="str">
        <f t="shared" ref="D31:D69" si="17">IF($B31="N/A","N/A",IF(C31&gt;10,"No",IF(C31&lt;-10,"No","Yes")))</f>
        <v>N/A</v>
      </c>
      <c r="E31" s="119">
        <v>72.829903736999995</v>
      </c>
      <c r="F31" s="112" t="str">
        <f t="shared" ref="F31:F69" si="18">IF($B31="N/A","N/A",IF(E31&gt;10,"No",IF(E31&lt;-10,"No","Yes")))</f>
        <v>N/A</v>
      </c>
      <c r="G31" s="119">
        <v>73.531166471999995</v>
      </c>
      <c r="H31" s="112" t="str">
        <f t="shared" ref="H31:H69" si="19">IF($B31="N/A","N/A",IF(G31&gt;10,"No",IF(G31&lt;-10,"No","Yes")))</f>
        <v>N/A</v>
      </c>
      <c r="I31" s="114">
        <v>1.7290000000000001</v>
      </c>
      <c r="J31" s="114">
        <v>0.96289999999999998</v>
      </c>
      <c r="K31" s="115" t="s">
        <v>732</v>
      </c>
      <c r="L31" s="116" t="str">
        <f t="shared" ref="L31:L99" si="20">IF(J31="Div by 0", "N/A", IF(K31="N/A","N/A", IF(J31&gt;VALUE(MID(K31,1,2)), "No", IF(J31&lt;-1*VALUE(MID(K31,1,2)), "No", "Yes"))))</f>
        <v>Yes</v>
      </c>
    </row>
    <row r="32" spans="1:12" x14ac:dyDescent="0.25">
      <c r="A32" s="42" t="s">
        <v>22</v>
      </c>
      <c r="B32" s="117" t="s">
        <v>217</v>
      </c>
      <c r="C32" s="131">
        <v>557139</v>
      </c>
      <c r="D32" s="112" t="str">
        <f t="shared" si="17"/>
        <v>N/A</v>
      </c>
      <c r="E32" s="131">
        <v>609571</v>
      </c>
      <c r="F32" s="112" t="str">
        <f t="shared" si="18"/>
        <v>N/A</v>
      </c>
      <c r="G32" s="131">
        <v>654459</v>
      </c>
      <c r="H32" s="112" t="str">
        <f t="shared" si="19"/>
        <v>N/A</v>
      </c>
      <c r="I32" s="114">
        <v>9.4109999999999996</v>
      </c>
      <c r="J32" s="114">
        <v>7.3639999999999999</v>
      </c>
      <c r="K32" s="115" t="s">
        <v>732</v>
      </c>
      <c r="L32" s="116" t="str">
        <f t="shared" si="20"/>
        <v>Yes</v>
      </c>
    </row>
    <row r="33" spans="1:12" x14ac:dyDescent="0.25">
      <c r="A33" s="42" t="s">
        <v>451</v>
      </c>
      <c r="B33" s="115" t="s">
        <v>217</v>
      </c>
      <c r="C33" s="131">
        <v>56365</v>
      </c>
      <c r="D33" s="131" t="str">
        <f t="shared" si="17"/>
        <v>N/A</v>
      </c>
      <c r="E33" s="131">
        <v>56426</v>
      </c>
      <c r="F33" s="131" t="str">
        <f t="shared" si="18"/>
        <v>N/A</v>
      </c>
      <c r="G33" s="131">
        <v>56543</v>
      </c>
      <c r="H33" s="112" t="str">
        <f t="shared" si="19"/>
        <v>N/A</v>
      </c>
      <c r="I33" s="114">
        <v>0.1082</v>
      </c>
      <c r="J33" s="114">
        <v>0.2074</v>
      </c>
      <c r="K33" s="115" t="s">
        <v>732</v>
      </c>
      <c r="L33" s="116" t="str">
        <f t="shared" si="20"/>
        <v>Yes</v>
      </c>
    </row>
    <row r="34" spans="1:12" x14ac:dyDescent="0.25">
      <c r="A34" s="42" t="s">
        <v>1230</v>
      </c>
      <c r="B34" s="120" t="s">
        <v>217</v>
      </c>
      <c r="C34" s="131" t="s">
        <v>217</v>
      </c>
      <c r="D34" s="116" t="str">
        <f t="shared" ref="D34:D38" si="21">IF($B34="N/A","N/A",IF(C34&lt;0,"No","Yes"))</f>
        <v>N/A</v>
      </c>
      <c r="E34" s="131">
        <v>19170</v>
      </c>
      <c r="F34" s="116" t="str">
        <f t="shared" ref="F34:F38" si="22">IF($B34="N/A","N/A",IF(E34&lt;0,"No","Yes"))</f>
        <v>N/A</v>
      </c>
      <c r="G34" s="131">
        <v>19691</v>
      </c>
      <c r="H34" s="116" t="str">
        <f t="shared" ref="H34:H38" si="23">IF($B34="N/A","N/A",IF(G34&lt;0,"No","Yes"))</f>
        <v>N/A</v>
      </c>
      <c r="I34" s="114" t="s">
        <v>217</v>
      </c>
      <c r="J34" s="114">
        <v>2.718</v>
      </c>
      <c r="K34" s="131" t="s">
        <v>732</v>
      </c>
      <c r="L34" s="116" t="str">
        <f t="shared" si="20"/>
        <v>Yes</v>
      </c>
    </row>
    <row r="35" spans="1:12" x14ac:dyDescent="0.25">
      <c r="A35" s="42" t="s">
        <v>1231</v>
      </c>
      <c r="B35" s="120" t="s">
        <v>217</v>
      </c>
      <c r="C35" s="131" t="s">
        <v>217</v>
      </c>
      <c r="D35" s="116" t="str">
        <f t="shared" si="21"/>
        <v>N/A</v>
      </c>
      <c r="E35" s="131">
        <v>9937</v>
      </c>
      <c r="F35" s="116" t="str">
        <f t="shared" si="22"/>
        <v>N/A</v>
      </c>
      <c r="G35" s="131">
        <v>9472</v>
      </c>
      <c r="H35" s="116" t="str">
        <f t="shared" si="23"/>
        <v>N/A</v>
      </c>
      <c r="I35" s="114" t="s">
        <v>217</v>
      </c>
      <c r="J35" s="114">
        <v>-4.68</v>
      </c>
      <c r="K35" s="131" t="s">
        <v>732</v>
      </c>
      <c r="L35" s="116" t="str">
        <f t="shared" si="20"/>
        <v>Yes</v>
      </c>
    </row>
    <row r="36" spans="1:12" x14ac:dyDescent="0.25">
      <c r="A36" s="42" t="s">
        <v>1232</v>
      </c>
      <c r="B36" s="120" t="s">
        <v>217</v>
      </c>
      <c r="C36" s="131" t="s">
        <v>217</v>
      </c>
      <c r="D36" s="116" t="str">
        <f t="shared" si="21"/>
        <v>N/A</v>
      </c>
      <c r="E36" s="131">
        <v>11440</v>
      </c>
      <c r="F36" s="116" t="str">
        <f t="shared" si="22"/>
        <v>N/A</v>
      </c>
      <c r="G36" s="131">
        <v>11409</v>
      </c>
      <c r="H36" s="116" t="str">
        <f t="shared" si="23"/>
        <v>N/A</v>
      </c>
      <c r="I36" s="114" t="s">
        <v>217</v>
      </c>
      <c r="J36" s="114">
        <v>-0.27100000000000002</v>
      </c>
      <c r="K36" s="131" t="s">
        <v>732</v>
      </c>
      <c r="L36" s="116" t="str">
        <f t="shared" si="20"/>
        <v>Yes</v>
      </c>
    </row>
    <row r="37" spans="1:12" x14ac:dyDescent="0.25">
      <c r="A37" s="42" t="s">
        <v>1233</v>
      </c>
      <c r="B37" s="120" t="s">
        <v>217</v>
      </c>
      <c r="C37" s="131" t="s">
        <v>217</v>
      </c>
      <c r="D37" s="116" t="str">
        <f t="shared" si="21"/>
        <v>N/A</v>
      </c>
      <c r="E37" s="131">
        <v>15879</v>
      </c>
      <c r="F37" s="116" t="str">
        <f t="shared" si="22"/>
        <v>N/A</v>
      </c>
      <c r="G37" s="131">
        <v>15971</v>
      </c>
      <c r="H37" s="116" t="str">
        <f t="shared" si="23"/>
        <v>N/A</v>
      </c>
      <c r="I37" s="114" t="s">
        <v>217</v>
      </c>
      <c r="J37" s="114">
        <v>0.57940000000000003</v>
      </c>
      <c r="K37" s="131" t="s">
        <v>732</v>
      </c>
      <c r="L37" s="116" t="str">
        <f t="shared" si="20"/>
        <v>Yes</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13258</v>
      </c>
      <c r="D39" s="131" t="str">
        <f t="shared" si="17"/>
        <v>N/A</v>
      </c>
      <c r="E39" s="131">
        <v>16376</v>
      </c>
      <c r="F39" s="131" t="str">
        <f t="shared" si="18"/>
        <v>N/A</v>
      </c>
      <c r="G39" s="131">
        <v>16180</v>
      </c>
      <c r="H39" s="112" t="str">
        <f t="shared" si="19"/>
        <v>N/A</v>
      </c>
      <c r="I39" s="114">
        <v>23.52</v>
      </c>
      <c r="J39" s="114">
        <v>-1.2</v>
      </c>
      <c r="K39" s="115" t="s">
        <v>732</v>
      </c>
      <c r="L39" s="116" t="str">
        <f t="shared" si="20"/>
        <v>Yes</v>
      </c>
    </row>
    <row r="40" spans="1:12" x14ac:dyDescent="0.25">
      <c r="A40" s="42" t="s">
        <v>1235</v>
      </c>
      <c r="B40" s="120" t="s">
        <v>217</v>
      </c>
      <c r="C40" s="131" t="s">
        <v>217</v>
      </c>
      <c r="D40" s="116" t="str">
        <f t="shared" ref="D40:D45" si="24">IF($B40="N/A","N/A",IF(C40&lt;0,"No","Yes"))</f>
        <v>N/A</v>
      </c>
      <c r="E40" s="131">
        <v>9152</v>
      </c>
      <c r="F40" s="116" t="str">
        <f t="shared" ref="F40:F45" si="25">IF($B40="N/A","N/A",IF(E40&lt;0,"No","Yes"))</f>
        <v>N/A</v>
      </c>
      <c r="G40" s="131">
        <v>8965</v>
      </c>
      <c r="H40" s="116" t="str">
        <f t="shared" ref="H40:H45" si="26">IF($B40="N/A","N/A",IF(G40&lt;0,"No","Yes"))</f>
        <v>N/A</v>
      </c>
      <c r="I40" s="114" t="s">
        <v>217</v>
      </c>
      <c r="J40" s="114">
        <v>-2.04</v>
      </c>
      <c r="K40" s="131" t="s">
        <v>732</v>
      </c>
      <c r="L40" s="116" t="str">
        <f t="shared" si="20"/>
        <v>Yes</v>
      </c>
    </row>
    <row r="41" spans="1:12" x14ac:dyDescent="0.25">
      <c r="A41" s="42" t="s">
        <v>1236</v>
      </c>
      <c r="B41" s="120" t="s">
        <v>217</v>
      </c>
      <c r="C41" s="131" t="s">
        <v>217</v>
      </c>
      <c r="D41" s="116" t="str">
        <f t="shared" si="24"/>
        <v>N/A</v>
      </c>
      <c r="E41" s="131">
        <v>1127</v>
      </c>
      <c r="F41" s="116" t="str">
        <f t="shared" si="25"/>
        <v>N/A</v>
      </c>
      <c r="G41" s="131">
        <v>1068</v>
      </c>
      <c r="H41" s="116" t="str">
        <f t="shared" si="26"/>
        <v>N/A</v>
      </c>
      <c r="I41" s="114" t="s">
        <v>217</v>
      </c>
      <c r="J41" s="114">
        <v>-5.24</v>
      </c>
      <c r="K41" s="131" t="s">
        <v>732</v>
      </c>
      <c r="L41" s="116" t="str">
        <f t="shared" si="20"/>
        <v>Yes</v>
      </c>
    </row>
    <row r="42" spans="1:12" x14ac:dyDescent="0.25">
      <c r="A42" s="42" t="s">
        <v>1237</v>
      </c>
      <c r="B42" s="120" t="s">
        <v>217</v>
      </c>
      <c r="C42" s="131" t="s">
        <v>217</v>
      </c>
      <c r="D42" s="116" t="str">
        <f t="shared" si="24"/>
        <v>N/A</v>
      </c>
      <c r="E42" s="131">
        <v>2271</v>
      </c>
      <c r="F42" s="116" t="str">
        <f t="shared" si="25"/>
        <v>N/A</v>
      </c>
      <c r="G42" s="131">
        <v>2242</v>
      </c>
      <c r="H42" s="116" t="str">
        <f t="shared" si="26"/>
        <v>N/A</v>
      </c>
      <c r="I42" s="114" t="s">
        <v>217</v>
      </c>
      <c r="J42" s="114">
        <v>-1.28</v>
      </c>
      <c r="K42" s="131" t="s">
        <v>732</v>
      </c>
      <c r="L42" s="116" t="str">
        <f t="shared" si="20"/>
        <v>Yes</v>
      </c>
    </row>
    <row r="43" spans="1:12" x14ac:dyDescent="0.25">
      <c r="A43" s="42" t="s">
        <v>1238</v>
      </c>
      <c r="B43" s="120" t="s">
        <v>217</v>
      </c>
      <c r="C43" s="131" t="s">
        <v>217</v>
      </c>
      <c r="D43" s="116" t="str">
        <f t="shared" si="24"/>
        <v>N/A</v>
      </c>
      <c r="E43" s="131">
        <v>12</v>
      </c>
      <c r="F43" s="116" t="str">
        <f t="shared" si="25"/>
        <v>N/A</v>
      </c>
      <c r="G43" s="131">
        <v>11</v>
      </c>
      <c r="H43" s="116" t="str">
        <f t="shared" si="26"/>
        <v>N/A</v>
      </c>
      <c r="I43" s="114" t="s">
        <v>217</v>
      </c>
      <c r="J43" s="114">
        <v>-16.7</v>
      </c>
      <c r="K43" s="131" t="s">
        <v>732</v>
      </c>
      <c r="L43" s="116" t="str">
        <f t="shared" si="20"/>
        <v>Yes</v>
      </c>
    </row>
    <row r="44" spans="1:12" x14ac:dyDescent="0.25">
      <c r="A44" s="42" t="s">
        <v>1239</v>
      </c>
      <c r="B44" s="120" t="s">
        <v>217</v>
      </c>
      <c r="C44" s="131" t="s">
        <v>217</v>
      </c>
      <c r="D44" s="116" t="str">
        <f t="shared" si="24"/>
        <v>N/A</v>
      </c>
      <c r="E44" s="131">
        <v>3814</v>
      </c>
      <c r="F44" s="116" t="str">
        <f t="shared" si="25"/>
        <v>N/A</v>
      </c>
      <c r="G44" s="131">
        <v>3895</v>
      </c>
      <c r="H44" s="116" t="str">
        <f t="shared" si="26"/>
        <v>N/A</v>
      </c>
      <c r="I44" s="114" t="s">
        <v>217</v>
      </c>
      <c r="J44" s="114">
        <v>2.1240000000000001</v>
      </c>
      <c r="K44" s="131" t="s">
        <v>732</v>
      </c>
      <c r="L44" s="116" t="str">
        <f t="shared" si="20"/>
        <v>Yes</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341688</v>
      </c>
      <c r="D46" s="131" t="str">
        <f t="shared" si="17"/>
        <v>N/A</v>
      </c>
      <c r="E46" s="131">
        <v>362134</v>
      </c>
      <c r="F46" s="131" t="str">
        <f t="shared" si="18"/>
        <v>N/A</v>
      </c>
      <c r="G46" s="131">
        <v>388191</v>
      </c>
      <c r="H46" s="112" t="str">
        <f t="shared" si="19"/>
        <v>N/A</v>
      </c>
      <c r="I46" s="114">
        <v>5.984</v>
      </c>
      <c r="J46" s="114">
        <v>7.1950000000000003</v>
      </c>
      <c r="K46" s="115" t="s">
        <v>732</v>
      </c>
      <c r="L46" s="116" t="str">
        <f t="shared" si="20"/>
        <v>Yes</v>
      </c>
    </row>
    <row r="47" spans="1:12" x14ac:dyDescent="0.25">
      <c r="A47" s="42" t="s">
        <v>1241</v>
      </c>
      <c r="B47" s="120" t="s">
        <v>217</v>
      </c>
      <c r="C47" s="131" t="s">
        <v>217</v>
      </c>
      <c r="D47" s="116" t="str">
        <f t="shared" ref="D47:D53" si="27">IF($B47="N/A","N/A",IF(C47&lt;0,"No","Yes"))</f>
        <v>N/A</v>
      </c>
      <c r="E47" s="131">
        <v>234681</v>
      </c>
      <c r="F47" s="116" t="str">
        <f t="shared" ref="F47:F53" si="28">IF($B47="N/A","N/A",IF(E47&lt;0,"No","Yes"))</f>
        <v>N/A</v>
      </c>
      <c r="G47" s="131">
        <v>248931</v>
      </c>
      <c r="H47" s="116" t="str">
        <f t="shared" ref="H47:H53" si="29">IF($B47="N/A","N/A",IF(G47&lt;0,"No","Yes"))</f>
        <v>N/A</v>
      </c>
      <c r="I47" s="114" t="s">
        <v>217</v>
      </c>
      <c r="J47" s="114">
        <v>6.0720000000000001</v>
      </c>
      <c r="K47" s="131" t="s">
        <v>732</v>
      </c>
      <c r="L47" s="116" t="str">
        <f t="shared" si="20"/>
        <v>Yes</v>
      </c>
    </row>
    <row r="48" spans="1:12" x14ac:dyDescent="0.25">
      <c r="A48" s="42" t="s">
        <v>1242</v>
      </c>
      <c r="B48" s="120" t="s">
        <v>217</v>
      </c>
      <c r="C48" s="131" t="s">
        <v>217</v>
      </c>
      <c r="D48" s="116" t="str">
        <f t="shared" si="27"/>
        <v>N/A</v>
      </c>
      <c r="E48" s="131">
        <v>0</v>
      </c>
      <c r="F48" s="116" t="str">
        <f t="shared" si="28"/>
        <v>N/A</v>
      </c>
      <c r="G48" s="131">
        <v>0</v>
      </c>
      <c r="H48" s="116" t="str">
        <f t="shared" si="29"/>
        <v>N/A</v>
      </c>
      <c r="I48" s="114" t="s">
        <v>217</v>
      </c>
      <c r="J48" s="114" t="s">
        <v>1742</v>
      </c>
      <c r="K48" s="131" t="s">
        <v>732</v>
      </c>
      <c r="L48" s="116" t="str">
        <f t="shared" si="20"/>
        <v>N/A</v>
      </c>
    </row>
    <row r="49" spans="1:12" x14ac:dyDescent="0.25">
      <c r="A49" s="42" t="s">
        <v>1243</v>
      </c>
      <c r="B49" s="120" t="s">
        <v>217</v>
      </c>
      <c r="C49" s="131" t="s">
        <v>217</v>
      </c>
      <c r="D49" s="116" t="str">
        <f t="shared" si="27"/>
        <v>N/A</v>
      </c>
      <c r="E49" s="131">
        <v>429</v>
      </c>
      <c r="F49" s="116" t="str">
        <f t="shared" si="28"/>
        <v>N/A</v>
      </c>
      <c r="G49" s="131">
        <v>829</v>
      </c>
      <c r="H49" s="116" t="str">
        <f t="shared" si="29"/>
        <v>N/A</v>
      </c>
      <c r="I49" s="114" t="s">
        <v>217</v>
      </c>
      <c r="J49" s="114">
        <v>93.24</v>
      </c>
      <c r="K49" s="131" t="s">
        <v>732</v>
      </c>
      <c r="L49" s="116" t="str">
        <f t="shared" si="20"/>
        <v>No</v>
      </c>
    </row>
    <row r="50" spans="1:12" x14ac:dyDescent="0.25">
      <c r="A50" s="42" t="s">
        <v>1244</v>
      </c>
      <c r="B50" s="120" t="s">
        <v>217</v>
      </c>
      <c r="C50" s="131" t="s">
        <v>217</v>
      </c>
      <c r="D50" s="116" t="str">
        <f t="shared" si="27"/>
        <v>N/A</v>
      </c>
      <c r="E50" s="131">
        <v>46852</v>
      </c>
      <c r="F50" s="116" t="str">
        <f t="shared" si="28"/>
        <v>N/A</v>
      </c>
      <c r="G50" s="131">
        <v>51666</v>
      </c>
      <c r="H50" s="116" t="str">
        <f t="shared" si="29"/>
        <v>N/A</v>
      </c>
      <c r="I50" s="114" t="s">
        <v>217</v>
      </c>
      <c r="J50" s="114">
        <v>10.27</v>
      </c>
      <c r="K50" s="131" t="s">
        <v>732</v>
      </c>
      <c r="L50" s="116" t="str">
        <f t="shared" si="20"/>
        <v>Yes</v>
      </c>
    </row>
    <row r="51" spans="1:12" x14ac:dyDescent="0.25">
      <c r="A51" s="42" t="s">
        <v>1245</v>
      </c>
      <c r="B51" s="120" t="s">
        <v>217</v>
      </c>
      <c r="C51" s="131" t="s">
        <v>217</v>
      </c>
      <c r="D51" s="116" t="str">
        <f t="shared" si="27"/>
        <v>N/A</v>
      </c>
      <c r="E51" s="131">
        <v>27606</v>
      </c>
      <c r="F51" s="116" t="str">
        <f t="shared" si="28"/>
        <v>N/A</v>
      </c>
      <c r="G51" s="131">
        <v>27822</v>
      </c>
      <c r="H51" s="116" t="str">
        <f t="shared" si="29"/>
        <v>N/A</v>
      </c>
      <c r="I51" s="114" t="s">
        <v>217</v>
      </c>
      <c r="J51" s="114">
        <v>0.78239999999999998</v>
      </c>
      <c r="K51" s="131" t="s">
        <v>732</v>
      </c>
      <c r="L51" s="116" t="str">
        <f t="shared" si="20"/>
        <v>Yes</v>
      </c>
    </row>
    <row r="52" spans="1:12" x14ac:dyDescent="0.25">
      <c r="A52" s="42" t="s">
        <v>1246</v>
      </c>
      <c r="B52" s="120" t="s">
        <v>217</v>
      </c>
      <c r="C52" s="131" t="s">
        <v>217</v>
      </c>
      <c r="D52" s="116" t="str">
        <f t="shared" si="27"/>
        <v>N/A</v>
      </c>
      <c r="E52" s="131">
        <v>4241</v>
      </c>
      <c r="F52" s="116" t="str">
        <f t="shared" si="28"/>
        <v>N/A</v>
      </c>
      <c r="G52" s="131">
        <v>3966</v>
      </c>
      <c r="H52" s="116" t="str">
        <f t="shared" si="29"/>
        <v>N/A</v>
      </c>
      <c r="I52" s="114" t="s">
        <v>217</v>
      </c>
      <c r="J52" s="114">
        <v>-6.48</v>
      </c>
      <c r="K52" s="131" t="s">
        <v>732</v>
      </c>
      <c r="L52" s="116" t="str">
        <f t="shared" si="20"/>
        <v>Yes</v>
      </c>
    </row>
    <row r="53" spans="1:12" x14ac:dyDescent="0.25">
      <c r="A53" s="42" t="s">
        <v>1247</v>
      </c>
      <c r="B53" s="120" t="s">
        <v>217</v>
      </c>
      <c r="C53" s="131" t="s">
        <v>217</v>
      </c>
      <c r="D53" s="116" t="str">
        <f t="shared" si="27"/>
        <v>N/A</v>
      </c>
      <c r="E53" s="131">
        <v>48325</v>
      </c>
      <c r="F53" s="116" t="str">
        <f t="shared" si="28"/>
        <v>N/A</v>
      </c>
      <c r="G53" s="131">
        <v>54977</v>
      </c>
      <c r="H53" s="116" t="str">
        <f t="shared" si="29"/>
        <v>N/A</v>
      </c>
      <c r="I53" s="114" t="s">
        <v>217</v>
      </c>
      <c r="J53" s="114">
        <v>13.77</v>
      </c>
      <c r="K53" s="131" t="s">
        <v>732</v>
      </c>
      <c r="L53" s="116" t="str">
        <f t="shared" si="20"/>
        <v>Yes</v>
      </c>
    </row>
    <row r="54" spans="1:12" x14ac:dyDescent="0.25">
      <c r="A54" s="42" t="s">
        <v>454</v>
      </c>
      <c r="B54" s="115" t="s">
        <v>217</v>
      </c>
      <c r="C54" s="131">
        <v>145828</v>
      </c>
      <c r="D54" s="131" t="str">
        <f t="shared" si="17"/>
        <v>N/A</v>
      </c>
      <c r="E54" s="131">
        <v>174635</v>
      </c>
      <c r="F54" s="131" t="str">
        <f t="shared" si="18"/>
        <v>N/A</v>
      </c>
      <c r="G54" s="131">
        <v>193545</v>
      </c>
      <c r="H54" s="112" t="str">
        <f t="shared" si="19"/>
        <v>N/A</v>
      </c>
      <c r="I54" s="114">
        <v>19.75</v>
      </c>
      <c r="J54" s="114">
        <v>10.83</v>
      </c>
      <c r="K54" s="115" t="s">
        <v>732</v>
      </c>
      <c r="L54" s="116" t="str">
        <f t="shared" si="20"/>
        <v>Yes</v>
      </c>
    </row>
    <row r="55" spans="1:12" x14ac:dyDescent="0.25">
      <c r="A55" s="42" t="s">
        <v>1248</v>
      </c>
      <c r="B55" s="120" t="s">
        <v>217</v>
      </c>
      <c r="C55" s="131" t="s">
        <v>217</v>
      </c>
      <c r="D55" s="116" t="str">
        <f t="shared" ref="D55:D60" si="30">IF($B55="N/A","N/A",IF(C55&lt;0,"No","Yes"))</f>
        <v>N/A</v>
      </c>
      <c r="E55" s="131">
        <v>117394</v>
      </c>
      <c r="F55" s="116" t="str">
        <f t="shared" ref="F55:F60" si="31">IF($B55="N/A","N/A",IF(E55&lt;0,"No","Yes"))</f>
        <v>N/A</v>
      </c>
      <c r="G55" s="131">
        <v>125657</v>
      </c>
      <c r="H55" s="116" t="str">
        <f t="shared" ref="H55:H60" si="32">IF($B55="N/A","N/A",IF(G55&lt;0,"No","Yes"))</f>
        <v>N/A</v>
      </c>
      <c r="I55" s="114" t="s">
        <v>217</v>
      </c>
      <c r="J55" s="114">
        <v>7.0389999999999997</v>
      </c>
      <c r="K55" s="131" t="s">
        <v>732</v>
      </c>
      <c r="L55" s="116" t="str">
        <f t="shared" si="20"/>
        <v>Yes</v>
      </c>
    </row>
    <row r="56" spans="1:12" x14ac:dyDescent="0.25">
      <c r="A56" s="42" t="s">
        <v>1249</v>
      </c>
      <c r="B56" s="120" t="s">
        <v>217</v>
      </c>
      <c r="C56" s="131" t="s">
        <v>217</v>
      </c>
      <c r="D56" s="116" t="str">
        <f t="shared" si="30"/>
        <v>N/A</v>
      </c>
      <c r="E56" s="131">
        <v>0</v>
      </c>
      <c r="F56" s="116" t="str">
        <f t="shared" si="31"/>
        <v>N/A</v>
      </c>
      <c r="G56" s="131">
        <v>0</v>
      </c>
      <c r="H56" s="116" t="str">
        <f t="shared" si="32"/>
        <v>N/A</v>
      </c>
      <c r="I56" s="114" t="s">
        <v>217</v>
      </c>
      <c r="J56" s="114" t="s">
        <v>1742</v>
      </c>
      <c r="K56" s="131" t="s">
        <v>732</v>
      </c>
      <c r="L56" s="116" t="str">
        <f t="shared" si="20"/>
        <v>N/A</v>
      </c>
    </row>
    <row r="57" spans="1:12" x14ac:dyDescent="0.25">
      <c r="A57" s="42" t="s">
        <v>1250</v>
      </c>
      <c r="B57" s="120" t="s">
        <v>217</v>
      </c>
      <c r="C57" s="131" t="s">
        <v>217</v>
      </c>
      <c r="D57" s="116" t="str">
        <f t="shared" si="30"/>
        <v>N/A</v>
      </c>
      <c r="E57" s="131">
        <v>4565</v>
      </c>
      <c r="F57" s="116" t="str">
        <f t="shared" si="31"/>
        <v>N/A</v>
      </c>
      <c r="G57" s="131">
        <v>5104</v>
      </c>
      <c r="H57" s="116" t="str">
        <f t="shared" si="32"/>
        <v>N/A</v>
      </c>
      <c r="I57" s="114" t="s">
        <v>217</v>
      </c>
      <c r="J57" s="114">
        <v>11.81</v>
      </c>
      <c r="K57" s="131" t="s">
        <v>732</v>
      </c>
      <c r="L57" s="116" t="str">
        <f t="shared" si="20"/>
        <v>Yes</v>
      </c>
    </row>
    <row r="58" spans="1:12" x14ac:dyDescent="0.25">
      <c r="A58" s="42" t="s">
        <v>1251</v>
      </c>
      <c r="B58" s="120" t="s">
        <v>217</v>
      </c>
      <c r="C58" s="131" t="s">
        <v>217</v>
      </c>
      <c r="D58" s="116" t="str">
        <f t="shared" si="30"/>
        <v>N/A</v>
      </c>
      <c r="E58" s="131">
        <v>2927</v>
      </c>
      <c r="F58" s="116" t="str">
        <f t="shared" si="31"/>
        <v>N/A</v>
      </c>
      <c r="G58" s="131">
        <v>2993</v>
      </c>
      <c r="H58" s="116" t="str">
        <f t="shared" si="32"/>
        <v>N/A</v>
      </c>
      <c r="I58" s="114" t="s">
        <v>217</v>
      </c>
      <c r="J58" s="114">
        <v>2.2549999999999999</v>
      </c>
      <c r="K58" s="131" t="s">
        <v>732</v>
      </c>
      <c r="L58" s="116" t="str">
        <f t="shared" si="20"/>
        <v>Yes</v>
      </c>
    </row>
    <row r="59" spans="1:12" x14ac:dyDescent="0.25">
      <c r="A59" s="42" t="s">
        <v>1252</v>
      </c>
      <c r="B59" s="120" t="s">
        <v>217</v>
      </c>
      <c r="C59" s="131" t="s">
        <v>217</v>
      </c>
      <c r="D59" s="116" t="str">
        <f t="shared" si="30"/>
        <v>N/A</v>
      </c>
      <c r="E59" s="131">
        <v>11556</v>
      </c>
      <c r="F59" s="116" t="str">
        <f t="shared" si="31"/>
        <v>N/A</v>
      </c>
      <c r="G59" s="131">
        <v>13598</v>
      </c>
      <c r="H59" s="116" t="str">
        <f t="shared" si="32"/>
        <v>N/A</v>
      </c>
      <c r="I59" s="114" t="s">
        <v>217</v>
      </c>
      <c r="J59" s="114">
        <v>17.670000000000002</v>
      </c>
      <c r="K59" s="131" t="s">
        <v>732</v>
      </c>
      <c r="L59" s="116" t="str">
        <f t="shared" si="20"/>
        <v>Yes</v>
      </c>
    </row>
    <row r="60" spans="1:12" x14ac:dyDescent="0.25">
      <c r="A60" s="42" t="s">
        <v>1253</v>
      </c>
      <c r="B60" s="120" t="s">
        <v>217</v>
      </c>
      <c r="C60" s="131" t="s">
        <v>217</v>
      </c>
      <c r="D60" s="116" t="str">
        <f t="shared" si="30"/>
        <v>N/A</v>
      </c>
      <c r="E60" s="131">
        <v>38193</v>
      </c>
      <c r="F60" s="116" t="str">
        <f t="shared" si="31"/>
        <v>N/A</v>
      </c>
      <c r="G60" s="131">
        <v>46193</v>
      </c>
      <c r="H60" s="116" t="str">
        <f t="shared" si="32"/>
        <v>N/A</v>
      </c>
      <c r="I60" s="114" t="s">
        <v>217</v>
      </c>
      <c r="J60" s="114">
        <v>20.95</v>
      </c>
      <c r="K60" s="131" t="s">
        <v>732</v>
      </c>
      <c r="L60" s="116" t="str">
        <f t="shared" si="20"/>
        <v>Yes</v>
      </c>
    </row>
    <row r="61" spans="1:12" x14ac:dyDescent="0.25">
      <c r="A61" s="3" t="s">
        <v>190</v>
      </c>
      <c r="B61" s="117" t="s">
        <v>217</v>
      </c>
      <c r="C61" s="131">
        <v>557139</v>
      </c>
      <c r="D61" s="131" t="str">
        <f t="shared" si="17"/>
        <v>N/A</v>
      </c>
      <c r="E61" s="131">
        <v>609571</v>
      </c>
      <c r="F61" s="131" t="str">
        <f t="shared" si="18"/>
        <v>N/A</v>
      </c>
      <c r="G61" s="131">
        <v>654459</v>
      </c>
      <c r="H61" s="112" t="str">
        <f t="shared" si="19"/>
        <v>N/A</v>
      </c>
      <c r="I61" s="114">
        <v>9.4109999999999996</v>
      </c>
      <c r="J61" s="114">
        <v>7.3639999999999999</v>
      </c>
      <c r="K61" s="115" t="s">
        <v>732</v>
      </c>
      <c r="L61" s="116" t="str">
        <f>IF(J61="Div by 0", "N/A", IF(OR(J61="N/A",K61="N/A"),"N/A", IF(J61&gt;VALUE(MID(K61,1,2)), "No", IF(J61&lt;-1*VALUE(MID(K61,1,2)), "No", "Yes"))))</f>
        <v>Yes</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0</v>
      </c>
      <c r="D63" s="131" t="str">
        <f t="shared" si="17"/>
        <v>N/A</v>
      </c>
      <c r="E63" s="131">
        <v>0</v>
      </c>
      <c r="F63" s="131" t="str">
        <f t="shared" si="18"/>
        <v>N/A</v>
      </c>
      <c r="G63" s="131">
        <v>0</v>
      </c>
      <c r="H63" s="112" t="str">
        <f t="shared" si="19"/>
        <v>N/A</v>
      </c>
      <c r="I63" s="114" t="s">
        <v>1742</v>
      </c>
      <c r="J63" s="114" t="s">
        <v>1742</v>
      </c>
      <c r="K63" s="115" t="s">
        <v>732</v>
      </c>
      <c r="L63" s="116" t="str">
        <f t="shared" si="33"/>
        <v>N/A</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0</v>
      </c>
      <c r="D66" s="131" t="str">
        <f t="shared" si="17"/>
        <v>N/A</v>
      </c>
      <c r="E66" s="131">
        <v>0</v>
      </c>
      <c r="F66" s="131" t="str">
        <f t="shared" si="18"/>
        <v>N/A</v>
      </c>
      <c r="G66" s="131">
        <v>0</v>
      </c>
      <c r="H66" s="112" t="str">
        <f t="shared" si="19"/>
        <v>N/A</v>
      </c>
      <c r="I66" s="114" t="s">
        <v>1742</v>
      </c>
      <c r="J66" s="114" t="s">
        <v>1742</v>
      </c>
      <c r="K66" s="115" t="s">
        <v>732</v>
      </c>
      <c r="L66" s="116" t="str">
        <f t="shared" si="33"/>
        <v>N/A</v>
      </c>
    </row>
    <row r="67" spans="1:12" x14ac:dyDescent="0.25">
      <c r="A67" s="3" t="s">
        <v>196</v>
      </c>
      <c r="B67" s="117" t="s">
        <v>217</v>
      </c>
      <c r="C67" s="131">
        <v>0</v>
      </c>
      <c r="D67" s="131" t="str">
        <f t="shared" si="17"/>
        <v>N/A</v>
      </c>
      <c r="E67" s="131">
        <v>0</v>
      </c>
      <c r="F67" s="131" t="str">
        <f t="shared" si="18"/>
        <v>N/A</v>
      </c>
      <c r="G67" s="131">
        <v>0</v>
      </c>
      <c r="H67" s="112" t="str">
        <f t="shared" si="19"/>
        <v>N/A</v>
      </c>
      <c r="I67" s="114" t="s">
        <v>1742</v>
      </c>
      <c r="J67" s="114" t="s">
        <v>1742</v>
      </c>
      <c r="K67" s="115" t="s">
        <v>732</v>
      </c>
      <c r="L67" s="116" t="str">
        <f t="shared" si="33"/>
        <v>N/A</v>
      </c>
    </row>
    <row r="68" spans="1:12" x14ac:dyDescent="0.25">
      <c r="A68" s="2" t="s">
        <v>197</v>
      </c>
      <c r="B68" s="115" t="s">
        <v>217</v>
      </c>
      <c r="C68" s="131">
        <v>0</v>
      </c>
      <c r="D68" s="131" t="str">
        <f t="shared" si="17"/>
        <v>N/A</v>
      </c>
      <c r="E68" s="131">
        <v>0</v>
      </c>
      <c r="F68" s="131" t="str">
        <f t="shared" si="18"/>
        <v>N/A</v>
      </c>
      <c r="G68" s="131">
        <v>0</v>
      </c>
      <c r="H68" s="112" t="str">
        <f t="shared" si="19"/>
        <v>N/A</v>
      </c>
      <c r="I68" s="114" t="s">
        <v>1742</v>
      </c>
      <c r="J68" s="114" t="s">
        <v>1742</v>
      </c>
      <c r="K68" s="115" t="s">
        <v>732</v>
      </c>
      <c r="L68" s="116" t="str">
        <f t="shared" si="33"/>
        <v>N/A</v>
      </c>
    </row>
    <row r="69" spans="1:12" x14ac:dyDescent="0.25">
      <c r="A69" s="2" t="s">
        <v>198</v>
      </c>
      <c r="B69" s="115" t="s">
        <v>217</v>
      </c>
      <c r="C69" s="131">
        <v>0</v>
      </c>
      <c r="D69" s="131" t="str">
        <f t="shared" si="17"/>
        <v>N/A</v>
      </c>
      <c r="E69" s="131">
        <v>0</v>
      </c>
      <c r="F69" s="131" t="str">
        <f t="shared" si="18"/>
        <v>N/A</v>
      </c>
      <c r="G69" s="131">
        <v>0</v>
      </c>
      <c r="H69" s="112" t="str">
        <f t="shared" si="19"/>
        <v>N/A</v>
      </c>
      <c r="I69" s="114" t="s">
        <v>1742</v>
      </c>
      <c r="J69" s="114" t="s">
        <v>1742</v>
      </c>
      <c r="K69" s="115" t="s">
        <v>732</v>
      </c>
      <c r="L69" s="116" t="str">
        <f t="shared" si="33"/>
        <v>N/A</v>
      </c>
    </row>
    <row r="70" spans="1:12" x14ac:dyDescent="0.25">
      <c r="A70" s="42" t="s">
        <v>78</v>
      </c>
      <c r="B70" s="115" t="s">
        <v>298</v>
      </c>
      <c r="C70" s="119">
        <v>42.705889902000003</v>
      </c>
      <c r="D70" s="112" t="str">
        <f>IF($B70="N/A","N/A",IF(C70&gt;=20,"No",IF(C70&lt;0,"No","Yes")))</f>
        <v>No</v>
      </c>
      <c r="E70" s="119">
        <v>43.296689454999999</v>
      </c>
      <c r="F70" s="112" t="str">
        <f>IF($B70="N/A","N/A",IF(E70&gt;=20,"No",IF(E70&lt;0,"No","Yes")))</f>
        <v>No</v>
      </c>
      <c r="G70" s="119">
        <v>42.378044653000003</v>
      </c>
      <c r="H70" s="112" t="str">
        <f>IF($B70="N/A","N/A",IF(G70&gt;=20,"No",IF(G70&lt;0,"No","Yes")))</f>
        <v>No</v>
      </c>
      <c r="I70" s="114">
        <v>1.383</v>
      </c>
      <c r="J70" s="114">
        <v>-2.12</v>
      </c>
      <c r="K70" s="115" t="s">
        <v>732</v>
      </c>
      <c r="L70" s="116" t="str">
        <f t="shared" si="20"/>
        <v>Yes</v>
      </c>
    </row>
    <row r="71" spans="1:12" x14ac:dyDescent="0.25">
      <c r="A71" s="42" t="s">
        <v>79</v>
      </c>
      <c r="B71" s="117" t="s">
        <v>217</v>
      </c>
      <c r="C71" s="119">
        <v>0</v>
      </c>
      <c r="D71" s="112" t="str">
        <f>IF($B71="N/A","N/A",IF(C71&gt;10,"No",IF(C71&lt;-10,"No","Yes")))</f>
        <v>N/A</v>
      </c>
      <c r="E71" s="119">
        <v>0</v>
      </c>
      <c r="F71" s="112" t="str">
        <f>IF($B71="N/A","N/A",IF(E71&gt;10,"No",IF(E71&lt;-10,"No","Yes")))</f>
        <v>N/A</v>
      </c>
      <c r="G71" s="119">
        <v>0</v>
      </c>
      <c r="H71" s="112" t="str">
        <f>IF($B71="N/A","N/A",IF(G71&gt;10,"No",IF(G71&lt;-10,"No","Yes")))</f>
        <v>N/A</v>
      </c>
      <c r="I71" s="114" t="s">
        <v>1742</v>
      </c>
      <c r="J71" s="114" t="s">
        <v>1742</v>
      </c>
      <c r="K71" s="115" t="s">
        <v>732</v>
      </c>
      <c r="L71" s="116" t="str">
        <f t="shared" si="20"/>
        <v>N/A</v>
      </c>
    </row>
    <row r="72" spans="1:12" x14ac:dyDescent="0.25">
      <c r="A72" s="42" t="s">
        <v>80</v>
      </c>
      <c r="B72" s="117" t="s">
        <v>217</v>
      </c>
      <c r="C72" s="119">
        <v>0</v>
      </c>
      <c r="D72" s="112" t="str">
        <f>IF($B72="N/A","N/A",IF(C72&gt;10,"No",IF(C72&lt;-10,"No","Yes")))</f>
        <v>N/A</v>
      </c>
      <c r="E72" s="119">
        <v>0</v>
      </c>
      <c r="F72" s="112" t="str">
        <f>IF($B72="N/A","N/A",IF(E72&gt;10,"No",IF(E72&lt;-10,"No","Yes")))</f>
        <v>N/A</v>
      </c>
      <c r="G72" s="119">
        <v>0</v>
      </c>
      <c r="H72" s="112" t="str">
        <f>IF($B72="N/A","N/A",IF(G72&gt;10,"No",IF(G72&lt;-10,"No","Yes")))</f>
        <v>N/A</v>
      </c>
      <c r="I72" s="114" t="s">
        <v>1742</v>
      </c>
      <c r="J72" s="114" t="s">
        <v>1742</v>
      </c>
      <c r="K72" s="115" t="s">
        <v>732</v>
      </c>
      <c r="L72" s="116" t="str">
        <f t="shared" si="20"/>
        <v>N/A</v>
      </c>
    </row>
    <row r="73" spans="1:12" x14ac:dyDescent="0.25">
      <c r="A73" s="42" t="s">
        <v>81</v>
      </c>
      <c r="B73" s="117" t="s">
        <v>217</v>
      </c>
      <c r="C73" s="119">
        <v>45.787149216000003</v>
      </c>
      <c r="D73" s="112" t="str">
        <f>IF($B73="N/A","N/A",IF(C73&gt;10,"No",IF(C73&lt;-10,"No","Yes")))</f>
        <v>N/A</v>
      </c>
      <c r="E73" s="119">
        <v>43.939208878000002</v>
      </c>
      <c r="F73" s="112" t="str">
        <f>IF($B73="N/A","N/A",IF(E73&gt;10,"No",IF(E73&lt;-10,"No","Yes")))</f>
        <v>N/A</v>
      </c>
      <c r="G73" s="119">
        <v>43.635026984</v>
      </c>
      <c r="H73" s="112" t="str">
        <f>IF($B73="N/A","N/A",IF(G73&gt;10,"No",IF(G73&lt;-10,"No","Yes")))</f>
        <v>N/A</v>
      </c>
      <c r="I73" s="114">
        <v>-4.04</v>
      </c>
      <c r="J73" s="114">
        <v>-0.69199999999999995</v>
      </c>
      <c r="K73" s="115" t="s">
        <v>732</v>
      </c>
      <c r="L73" s="116" t="str">
        <f t="shared" si="20"/>
        <v>Yes</v>
      </c>
    </row>
    <row r="74" spans="1:12" x14ac:dyDescent="0.25">
      <c r="A74" s="42" t="s">
        <v>121</v>
      </c>
      <c r="B74" s="117" t="s">
        <v>217</v>
      </c>
      <c r="C74" s="119">
        <v>0</v>
      </c>
      <c r="D74" s="112" t="str">
        <f>IF($B74="N/A","N/A",IF(C74&gt;10,"No",IF(C74&lt;-10,"No","Yes")))</f>
        <v>N/A</v>
      </c>
      <c r="E74" s="119">
        <v>0</v>
      </c>
      <c r="F74" s="112" t="str">
        <f>IF($B74="N/A","N/A",IF(E74&gt;10,"No",IF(E74&lt;-10,"No","Yes")))</f>
        <v>N/A</v>
      </c>
      <c r="G74" s="119">
        <v>0</v>
      </c>
      <c r="H74" s="112" t="str">
        <f>IF($B74="N/A","N/A",IF(G74&gt;10,"No",IF(G74&lt;-10,"No","Yes")))</f>
        <v>N/A</v>
      </c>
      <c r="I74" s="114" t="s">
        <v>1742</v>
      </c>
      <c r="J74" s="114" t="s">
        <v>1742</v>
      </c>
      <c r="K74" s="115" t="s">
        <v>732</v>
      </c>
      <c r="L74" s="116" t="str">
        <f t="shared" si="20"/>
        <v>N/A</v>
      </c>
    </row>
    <row r="75" spans="1:12" x14ac:dyDescent="0.25">
      <c r="A75" s="42" t="s">
        <v>82</v>
      </c>
      <c r="B75" s="117" t="s">
        <v>217</v>
      </c>
      <c r="C75" s="119">
        <v>0</v>
      </c>
      <c r="D75" s="112" t="str">
        <f>IF($B75="N/A","N/A",IF(C75&gt;10,"No",IF(C75&lt;-10,"No","Yes")))</f>
        <v>N/A</v>
      </c>
      <c r="E75" s="119">
        <v>0</v>
      </c>
      <c r="F75" s="112" t="str">
        <f>IF($B75="N/A","N/A",IF(E75&gt;10,"No",IF(E75&lt;-10,"No","Yes")))</f>
        <v>N/A</v>
      </c>
      <c r="G75" s="119">
        <v>0</v>
      </c>
      <c r="H75" s="112" t="str">
        <f>IF($B75="N/A","N/A",IF(G75&gt;10,"No",IF(G75&lt;-10,"No","Yes")))</f>
        <v>N/A</v>
      </c>
      <c r="I75" s="114" t="s">
        <v>1742</v>
      </c>
      <c r="J75" s="114" t="s">
        <v>1742</v>
      </c>
      <c r="K75" s="115" t="s">
        <v>732</v>
      </c>
      <c r="L75" s="116" t="str">
        <f t="shared" si="20"/>
        <v>N/A</v>
      </c>
    </row>
    <row r="76" spans="1:12" x14ac:dyDescent="0.25">
      <c r="A76" s="42" t="s">
        <v>199</v>
      </c>
      <c r="B76" s="117" t="s">
        <v>217</v>
      </c>
      <c r="C76" s="119">
        <v>93.421052631999999</v>
      </c>
      <c r="D76" s="112" t="str">
        <f t="shared" ref="D76:D98" si="34">IF($B76="N/A","N/A",IF(C76&gt;10,"No",IF(C76&lt;-10,"No","Yes")))</f>
        <v>N/A</v>
      </c>
      <c r="E76" s="119">
        <v>87.5</v>
      </c>
      <c r="F76" s="112" t="str">
        <f t="shared" ref="F76:F98" si="35">IF($B76="N/A","N/A",IF(E76&gt;10,"No",IF(E76&lt;-10,"No","Yes")))</f>
        <v>N/A</v>
      </c>
      <c r="G76" s="119">
        <v>78.761061947000002</v>
      </c>
      <c r="H76" s="112" t="str">
        <f t="shared" ref="H76:H98" si="36">IF($B76="N/A","N/A",IF(G76&gt;10,"No",IF(G76&lt;-10,"No","Yes")))</f>
        <v>N/A</v>
      </c>
      <c r="I76" s="114">
        <v>-6.34</v>
      </c>
      <c r="J76" s="114">
        <v>-9.99</v>
      </c>
      <c r="K76" s="115" t="s">
        <v>732</v>
      </c>
      <c r="L76" s="116" t="str">
        <f>IF(J76="Div by 0", "N/A", IF(OR(J76="N/A",K76="N/A"),"N/A", IF(J76&gt;VALUE(MID(K76,1,2)), "No", IF(J76&lt;-1*VALUE(MID(K76,1,2)), "No", "Yes"))))</f>
        <v>Yes</v>
      </c>
    </row>
    <row r="77" spans="1:12" x14ac:dyDescent="0.25">
      <c r="A77" s="42" t="s">
        <v>200</v>
      </c>
      <c r="B77" s="117" t="s">
        <v>217</v>
      </c>
      <c r="C77" s="119">
        <v>0</v>
      </c>
      <c r="D77" s="112" t="str">
        <f t="shared" si="34"/>
        <v>N/A</v>
      </c>
      <c r="E77" s="119">
        <v>0</v>
      </c>
      <c r="F77" s="112" t="str">
        <f t="shared" si="35"/>
        <v>N/A</v>
      </c>
      <c r="G77" s="119">
        <v>0</v>
      </c>
      <c r="H77" s="112" t="str">
        <f t="shared" si="36"/>
        <v>N/A</v>
      </c>
      <c r="I77" s="114" t="s">
        <v>1742</v>
      </c>
      <c r="J77" s="114" t="s">
        <v>1742</v>
      </c>
      <c r="K77" s="115" t="s">
        <v>732</v>
      </c>
      <c r="L77" s="116" t="str">
        <f t="shared" ref="L77:L81" si="37">IF(J77="Div by 0", "N/A", IF(OR(J77="N/A",K77="N/A"),"N/A", IF(J77&gt;VALUE(MID(K77,1,2)), "No", IF(J77&lt;-1*VALUE(MID(K77,1,2)), "No", "Yes"))))</f>
        <v>N/A</v>
      </c>
    </row>
    <row r="78" spans="1:12" x14ac:dyDescent="0.25">
      <c r="A78" s="42" t="s">
        <v>201</v>
      </c>
      <c r="B78" s="117" t="s">
        <v>217</v>
      </c>
      <c r="C78" s="119">
        <v>0</v>
      </c>
      <c r="D78" s="112" t="str">
        <f t="shared" si="34"/>
        <v>N/A</v>
      </c>
      <c r="E78" s="119">
        <v>0</v>
      </c>
      <c r="F78" s="112" t="str">
        <f t="shared" si="35"/>
        <v>N/A</v>
      </c>
      <c r="G78" s="119">
        <v>0</v>
      </c>
      <c r="H78" s="112" t="str">
        <f t="shared" si="36"/>
        <v>N/A</v>
      </c>
      <c r="I78" s="114" t="s">
        <v>1742</v>
      </c>
      <c r="J78" s="114" t="s">
        <v>1742</v>
      </c>
      <c r="K78" s="115" t="s">
        <v>732</v>
      </c>
      <c r="L78" s="116" t="str">
        <f t="shared" si="37"/>
        <v>N/A</v>
      </c>
    </row>
    <row r="79" spans="1:12" x14ac:dyDescent="0.25">
      <c r="A79" s="42" t="s">
        <v>202</v>
      </c>
      <c r="B79" s="117" t="s">
        <v>217</v>
      </c>
      <c r="C79" s="119" t="s">
        <v>1742</v>
      </c>
      <c r="D79" s="112" t="str">
        <f t="shared" si="34"/>
        <v>N/A</v>
      </c>
      <c r="E79" s="119" t="s">
        <v>1742</v>
      </c>
      <c r="F79" s="112" t="str">
        <f t="shared" si="35"/>
        <v>N/A</v>
      </c>
      <c r="G79" s="119" t="s">
        <v>1742</v>
      </c>
      <c r="H79" s="112" t="str">
        <f t="shared" si="36"/>
        <v>N/A</v>
      </c>
      <c r="I79" s="114" t="s">
        <v>1742</v>
      </c>
      <c r="J79" s="114" t="s">
        <v>1742</v>
      </c>
      <c r="K79" s="115" t="s">
        <v>732</v>
      </c>
      <c r="L79" s="116" t="str">
        <f t="shared" si="37"/>
        <v>N/A</v>
      </c>
    </row>
    <row r="80" spans="1:12" x14ac:dyDescent="0.25">
      <c r="A80" s="42" t="s">
        <v>203</v>
      </c>
      <c r="B80" s="117" t="s">
        <v>217</v>
      </c>
      <c r="C80" s="119" t="s">
        <v>1742</v>
      </c>
      <c r="D80" s="112" t="str">
        <f t="shared" si="34"/>
        <v>N/A</v>
      </c>
      <c r="E80" s="119" t="s">
        <v>1742</v>
      </c>
      <c r="F80" s="112" t="str">
        <f t="shared" si="35"/>
        <v>N/A</v>
      </c>
      <c r="G80" s="119" t="s">
        <v>1742</v>
      </c>
      <c r="H80" s="112" t="str">
        <f t="shared" si="36"/>
        <v>N/A</v>
      </c>
      <c r="I80" s="114" t="s">
        <v>1742</v>
      </c>
      <c r="J80" s="114" t="s">
        <v>1742</v>
      </c>
      <c r="K80" s="115" t="s">
        <v>732</v>
      </c>
      <c r="L80" s="116" t="str">
        <f t="shared" si="37"/>
        <v>N/A</v>
      </c>
    </row>
    <row r="81" spans="1:12" x14ac:dyDescent="0.25">
      <c r="A81" s="42" t="s">
        <v>204</v>
      </c>
      <c r="B81" s="115" t="s">
        <v>217</v>
      </c>
      <c r="C81" s="119" t="s">
        <v>1742</v>
      </c>
      <c r="D81" s="112" t="str">
        <f t="shared" si="34"/>
        <v>N/A</v>
      </c>
      <c r="E81" s="119" t="s">
        <v>1742</v>
      </c>
      <c r="F81" s="112" t="str">
        <f t="shared" si="35"/>
        <v>N/A</v>
      </c>
      <c r="G81" s="119" t="s">
        <v>1742</v>
      </c>
      <c r="H81" s="112" t="str">
        <f t="shared" si="36"/>
        <v>N/A</v>
      </c>
      <c r="I81" s="114" t="s">
        <v>1742</v>
      </c>
      <c r="J81" s="114" t="s">
        <v>1742</v>
      </c>
      <c r="K81" s="115" t="s">
        <v>732</v>
      </c>
      <c r="L81" s="116" t="str">
        <f t="shared" si="37"/>
        <v>N/A</v>
      </c>
    </row>
    <row r="82" spans="1:12" x14ac:dyDescent="0.25">
      <c r="A82" s="42" t="s">
        <v>73</v>
      </c>
      <c r="B82" s="117" t="s">
        <v>217</v>
      </c>
      <c r="C82" s="128">
        <v>597783</v>
      </c>
      <c r="D82" s="112" t="str">
        <f t="shared" si="34"/>
        <v>N/A</v>
      </c>
      <c r="E82" s="128">
        <v>658312</v>
      </c>
      <c r="F82" s="112" t="str">
        <f t="shared" si="35"/>
        <v>N/A</v>
      </c>
      <c r="G82" s="128">
        <v>708062</v>
      </c>
      <c r="H82" s="112" t="str">
        <f t="shared" si="36"/>
        <v>N/A</v>
      </c>
      <c r="I82" s="114">
        <v>10.130000000000001</v>
      </c>
      <c r="J82" s="114">
        <v>7.5570000000000004</v>
      </c>
      <c r="K82" s="115" t="s">
        <v>732</v>
      </c>
      <c r="L82" s="116" t="str">
        <f t="shared" si="20"/>
        <v>Yes</v>
      </c>
    </row>
    <row r="83" spans="1:12" x14ac:dyDescent="0.25">
      <c r="A83" s="42" t="s">
        <v>1254</v>
      </c>
      <c r="B83" s="117" t="s">
        <v>217</v>
      </c>
      <c r="C83" s="129">
        <v>64.704583435999993</v>
      </c>
      <c r="D83" s="112" t="str">
        <f t="shared" si="34"/>
        <v>N/A</v>
      </c>
      <c r="E83" s="129">
        <v>65.096641106000007</v>
      </c>
      <c r="F83" s="112" t="str">
        <f t="shared" si="35"/>
        <v>N/A</v>
      </c>
      <c r="G83" s="129">
        <v>66.238973423000004</v>
      </c>
      <c r="H83" s="112" t="str">
        <f t="shared" si="36"/>
        <v>N/A</v>
      </c>
      <c r="I83" s="114">
        <v>0.60589999999999999</v>
      </c>
      <c r="J83" s="114">
        <v>1.7549999999999999</v>
      </c>
      <c r="K83" s="115" t="s">
        <v>732</v>
      </c>
      <c r="L83" s="116" t="str">
        <f t="shared" si="20"/>
        <v>Yes</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0</v>
      </c>
      <c r="D85" s="112" t="str">
        <f t="shared" si="34"/>
        <v>N/A</v>
      </c>
      <c r="E85" s="129">
        <v>0</v>
      </c>
      <c r="F85" s="112" t="str">
        <f t="shared" si="35"/>
        <v>N/A</v>
      </c>
      <c r="G85" s="129">
        <v>0</v>
      </c>
      <c r="H85" s="112" t="str">
        <f t="shared" si="36"/>
        <v>N/A</v>
      </c>
      <c r="I85" s="114" t="s">
        <v>1742</v>
      </c>
      <c r="J85" s="114" t="s">
        <v>1742</v>
      </c>
      <c r="K85" s="115" t="s">
        <v>732</v>
      </c>
      <c r="L85" s="116" t="str">
        <f t="shared" si="20"/>
        <v>N/A</v>
      </c>
    </row>
    <row r="86" spans="1:12" x14ac:dyDescent="0.25">
      <c r="A86" s="42" t="s">
        <v>1257</v>
      </c>
      <c r="B86" s="117" t="s">
        <v>217</v>
      </c>
      <c r="C86" s="129">
        <v>0</v>
      </c>
      <c r="D86" s="112" t="str">
        <f t="shared" si="34"/>
        <v>N/A</v>
      </c>
      <c r="E86" s="129">
        <v>0</v>
      </c>
      <c r="F86" s="112" t="str">
        <f t="shared" si="35"/>
        <v>N/A</v>
      </c>
      <c r="G86" s="129">
        <v>0</v>
      </c>
      <c r="H86" s="112" t="str">
        <f t="shared" si="36"/>
        <v>N/A</v>
      </c>
      <c r="I86" s="114" t="s">
        <v>1742</v>
      </c>
      <c r="J86" s="114" t="s">
        <v>1742</v>
      </c>
      <c r="K86" s="115" t="s">
        <v>732</v>
      </c>
      <c r="L86" s="116" t="str">
        <f t="shared" si="20"/>
        <v>N/A</v>
      </c>
    </row>
    <row r="87" spans="1:12" x14ac:dyDescent="0.25">
      <c r="A87" s="42" t="s">
        <v>1258</v>
      </c>
      <c r="B87" s="117" t="s">
        <v>217</v>
      </c>
      <c r="C87" s="129">
        <v>0</v>
      </c>
      <c r="D87" s="112" t="str">
        <f t="shared" si="34"/>
        <v>N/A</v>
      </c>
      <c r="E87" s="129">
        <v>0</v>
      </c>
      <c r="F87" s="112" t="str">
        <f t="shared" si="35"/>
        <v>N/A</v>
      </c>
      <c r="G87" s="129">
        <v>0</v>
      </c>
      <c r="H87" s="112" t="str">
        <f t="shared" si="36"/>
        <v>N/A</v>
      </c>
      <c r="I87" s="114" t="s">
        <v>1742</v>
      </c>
      <c r="J87" s="114" t="s">
        <v>1742</v>
      </c>
      <c r="K87" s="115" t="s">
        <v>732</v>
      </c>
      <c r="L87" s="116" t="str">
        <f t="shared" si="20"/>
        <v>N/A</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0</v>
      </c>
      <c r="D89" s="112" t="str">
        <f t="shared" si="34"/>
        <v>N/A</v>
      </c>
      <c r="E89" s="129">
        <v>0</v>
      </c>
      <c r="F89" s="112" t="str">
        <f t="shared" si="35"/>
        <v>N/A</v>
      </c>
      <c r="G89" s="129">
        <v>0</v>
      </c>
      <c r="H89" s="112" t="str">
        <f t="shared" si="36"/>
        <v>N/A</v>
      </c>
      <c r="I89" s="114" t="s">
        <v>1742</v>
      </c>
      <c r="J89" s="114" t="s">
        <v>1742</v>
      </c>
      <c r="K89" s="115" t="s">
        <v>732</v>
      </c>
      <c r="L89" s="116" t="str">
        <f t="shared" si="20"/>
        <v>N/A</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0</v>
      </c>
      <c r="D93" s="112" t="str">
        <f t="shared" si="34"/>
        <v>N/A</v>
      </c>
      <c r="E93" s="129">
        <v>0</v>
      </c>
      <c r="F93" s="112" t="str">
        <f t="shared" si="35"/>
        <v>N/A</v>
      </c>
      <c r="G93" s="129">
        <v>0</v>
      </c>
      <c r="H93" s="112" t="str">
        <f t="shared" si="36"/>
        <v>N/A</v>
      </c>
      <c r="I93" s="114" t="s">
        <v>1742</v>
      </c>
      <c r="J93" s="114" t="s">
        <v>1742</v>
      </c>
      <c r="K93" s="115" t="s">
        <v>732</v>
      </c>
      <c r="L93" s="116" t="str">
        <f t="shared" si="20"/>
        <v>N/A</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0</v>
      </c>
      <c r="D97" s="112" t="str">
        <f t="shared" si="34"/>
        <v>N/A</v>
      </c>
      <c r="E97" s="129">
        <v>0</v>
      </c>
      <c r="F97" s="112" t="str">
        <f t="shared" si="35"/>
        <v>N/A</v>
      </c>
      <c r="G97" s="129">
        <v>0</v>
      </c>
      <c r="H97" s="112" t="str">
        <f t="shared" si="36"/>
        <v>N/A</v>
      </c>
      <c r="I97" s="114" t="s">
        <v>1742</v>
      </c>
      <c r="J97" s="114" t="s">
        <v>1742</v>
      </c>
      <c r="K97" s="115" t="s">
        <v>732</v>
      </c>
      <c r="L97" s="116" t="str">
        <f t="shared" si="20"/>
        <v>N/A</v>
      </c>
    </row>
    <row r="98" spans="1:12" x14ac:dyDescent="0.25">
      <c r="A98" s="42" t="s">
        <v>1269</v>
      </c>
      <c r="B98" s="117" t="s">
        <v>217</v>
      </c>
      <c r="C98" s="129">
        <v>35.295416564</v>
      </c>
      <c r="D98" s="112" t="str">
        <f t="shared" si="34"/>
        <v>N/A</v>
      </c>
      <c r="E98" s="129">
        <v>34.903358894</v>
      </c>
      <c r="F98" s="112" t="str">
        <f t="shared" si="35"/>
        <v>N/A</v>
      </c>
      <c r="G98" s="129">
        <v>33.761026577000003</v>
      </c>
      <c r="H98" s="112" t="str">
        <f t="shared" si="36"/>
        <v>N/A</v>
      </c>
      <c r="I98" s="114">
        <v>-1.1100000000000001</v>
      </c>
      <c r="J98" s="114">
        <v>-3.27</v>
      </c>
      <c r="K98" s="115" t="s">
        <v>732</v>
      </c>
      <c r="L98" s="116" t="str">
        <f t="shared" si="20"/>
        <v>Yes</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1898473472</v>
      </c>
      <c r="D100" s="112" t="str">
        <f>IF($B100="N/A","N/A",IF(C100&gt;10,"No",IF(C100&lt;-10,"No","Yes")))</f>
        <v>N/A</v>
      </c>
      <c r="E100" s="118">
        <v>2456652070</v>
      </c>
      <c r="F100" s="112" t="str">
        <f>IF($B100="N/A","N/A",IF(E100&gt;10,"No",IF(E100&lt;-10,"No","Yes")))</f>
        <v>N/A</v>
      </c>
      <c r="G100" s="118">
        <v>2608161222</v>
      </c>
      <c r="H100" s="112" t="str">
        <f>IF($B100="N/A","N/A",IF(G100&gt;10,"No",IF(G100&lt;-10,"No","Yes")))</f>
        <v>N/A</v>
      </c>
      <c r="I100" s="114">
        <v>29.4</v>
      </c>
      <c r="J100" s="114">
        <v>6.1669999999999998</v>
      </c>
      <c r="K100" s="115" t="s">
        <v>732</v>
      </c>
      <c r="L100" s="116" t="str">
        <f t="shared" ref="L100:L111" si="38">IF(J100="Div by 0", "N/A", IF(K100="N/A","N/A", IF(J100&gt;VALUE(MID(K100,1,2)), "No", IF(J100&lt;-1*VALUE(MID(K100,1,2)), "No", "Yes"))))</f>
        <v>Yes</v>
      </c>
    </row>
    <row r="101" spans="1:12" x14ac:dyDescent="0.25">
      <c r="A101" s="42" t="s">
        <v>455</v>
      </c>
      <c r="B101" s="117" t="s">
        <v>217</v>
      </c>
      <c r="C101" s="118">
        <v>1898473472</v>
      </c>
      <c r="D101" s="112" t="str">
        <f>IF($B101="N/A","N/A",IF(C101&gt;10,"No",IF(C101&lt;-10,"No","Yes")))</f>
        <v>N/A</v>
      </c>
      <c r="E101" s="118">
        <v>2456652070</v>
      </c>
      <c r="F101" s="112" t="str">
        <f>IF($B101="N/A","N/A",IF(E101&gt;10,"No",IF(E101&lt;-10,"No","Yes")))</f>
        <v>N/A</v>
      </c>
      <c r="G101" s="118">
        <v>2608161222</v>
      </c>
      <c r="H101" s="112" t="str">
        <f>IF($B101="N/A","N/A",IF(G101&gt;10,"No",IF(G101&lt;-10,"No","Yes")))</f>
        <v>N/A</v>
      </c>
      <c r="I101" s="114">
        <v>29.4</v>
      </c>
      <c r="J101" s="114">
        <v>6.1669999999999998</v>
      </c>
      <c r="K101" s="115" t="s">
        <v>732</v>
      </c>
      <c r="L101" s="116" t="str">
        <f t="shared" si="38"/>
        <v>Yes</v>
      </c>
    </row>
    <row r="102" spans="1:12" x14ac:dyDescent="0.25">
      <c r="A102" s="42" t="s">
        <v>456</v>
      </c>
      <c r="B102" s="117" t="s">
        <v>217</v>
      </c>
      <c r="C102" s="118">
        <v>0</v>
      </c>
      <c r="D102" s="112" t="str">
        <f>IF($B102="N/A","N/A",IF(C102&gt;10,"No",IF(C102&lt;-10,"No","Yes")))</f>
        <v>N/A</v>
      </c>
      <c r="E102" s="118">
        <v>0</v>
      </c>
      <c r="F102" s="112" t="str">
        <f>IF($B102="N/A","N/A",IF(E102&gt;10,"No",IF(E102&lt;-10,"No","Yes")))</f>
        <v>N/A</v>
      </c>
      <c r="G102" s="118">
        <v>0</v>
      </c>
      <c r="H102" s="112" t="str">
        <f>IF($B102="N/A","N/A",IF(G102&gt;10,"No",IF(G102&lt;-10,"No","Yes")))</f>
        <v>N/A</v>
      </c>
      <c r="I102" s="114" t="s">
        <v>1742</v>
      </c>
      <c r="J102" s="114" t="s">
        <v>1742</v>
      </c>
      <c r="K102" s="115" t="s">
        <v>732</v>
      </c>
      <c r="L102" s="116" t="str">
        <f t="shared" si="38"/>
        <v>N/A</v>
      </c>
    </row>
    <row r="103" spans="1:12" x14ac:dyDescent="0.25">
      <c r="A103" s="42" t="s">
        <v>457</v>
      </c>
      <c r="B103" s="117" t="s">
        <v>217</v>
      </c>
      <c r="C103" s="118">
        <v>0</v>
      </c>
      <c r="D103" s="112" t="str">
        <f>IF($B103="N/A","N/A",IF(C103&gt;10,"No",IF(C103&lt;-10,"No","Yes")))</f>
        <v>N/A</v>
      </c>
      <c r="E103" s="118">
        <v>0</v>
      </c>
      <c r="F103" s="112" t="str">
        <f>IF($B103="N/A","N/A",IF(E103&gt;10,"No",IF(E103&lt;-10,"No","Yes")))</f>
        <v>N/A</v>
      </c>
      <c r="G103" s="118">
        <v>0</v>
      </c>
      <c r="H103" s="112" t="str">
        <f>IF($B103="N/A","N/A",IF(G103&gt;10,"No",IF(G103&lt;-10,"No","Yes")))</f>
        <v>N/A</v>
      </c>
      <c r="I103" s="114" t="s">
        <v>1742</v>
      </c>
      <c r="J103" s="114" t="s">
        <v>1742</v>
      </c>
      <c r="K103" s="115" t="s">
        <v>732</v>
      </c>
      <c r="L103" s="116" t="str">
        <f t="shared" si="38"/>
        <v>N/A</v>
      </c>
    </row>
    <row r="104" spans="1:12" x14ac:dyDescent="0.25">
      <c r="A104" s="42" t="s">
        <v>108</v>
      </c>
      <c r="B104" s="133" t="s">
        <v>299</v>
      </c>
      <c r="C104" s="129">
        <v>0.92623031389999999</v>
      </c>
      <c r="D104" s="112" t="str">
        <f>IF($B104="N/A","N/A",IF(C104&gt;2,"No",IF(C104&lt;0.9,"No","Yes")))</f>
        <v>Yes</v>
      </c>
      <c r="E104" s="129">
        <v>0.99933577780000005</v>
      </c>
      <c r="F104" s="112" t="str">
        <f>IF($B104="N/A","N/A",IF(E104&gt;2,"No",IF(E104&lt;0.9,"No","Yes")))</f>
        <v>Yes</v>
      </c>
      <c r="G104" s="129">
        <v>0.9997669361</v>
      </c>
      <c r="H104" s="112" t="str">
        <f>IF($B104="N/A","N/A",IF(G104&gt;2,"No",IF(G104&lt;0.9,"No","Yes")))</f>
        <v>Yes</v>
      </c>
      <c r="I104" s="114">
        <v>7.8929999999999998</v>
      </c>
      <c r="J104" s="114">
        <v>4.3099999999999999E-2</v>
      </c>
      <c r="K104" s="115" t="s">
        <v>732</v>
      </c>
      <c r="L104" s="116" t="str">
        <f t="shared" si="38"/>
        <v>Yes</v>
      </c>
    </row>
    <row r="105" spans="1:12" x14ac:dyDescent="0.25">
      <c r="A105" s="42" t="s">
        <v>458</v>
      </c>
      <c r="B105" s="133" t="s">
        <v>299</v>
      </c>
      <c r="C105" s="129">
        <v>0.92623031389999999</v>
      </c>
      <c r="D105" s="112" t="str">
        <f>IF($B105="N/A","N/A",IF(C105&gt;2,"No",IF(C105&lt;0.9,"No","Yes")))</f>
        <v>Yes</v>
      </c>
      <c r="E105" s="129">
        <v>0.99933577780000005</v>
      </c>
      <c r="F105" s="112" t="str">
        <f>IF($B105="N/A","N/A",IF(E105&gt;2,"No",IF(E105&lt;0.9,"No","Yes")))</f>
        <v>Yes</v>
      </c>
      <c r="G105" s="129">
        <v>0.9997669361</v>
      </c>
      <c r="H105" s="112" t="str">
        <f>IF($B105="N/A","N/A",IF(G105&gt;2,"No",IF(G105&lt;0.9,"No","Yes")))</f>
        <v>Yes</v>
      </c>
      <c r="I105" s="114">
        <v>7.8929999999999998</v>
      </c>
      <c r="J105" s="114">
        <v>4.3099999999999999E-2</v>
      </c>
      <c r="K105" s="115" t="s">
        <v>732</v>
      </c>
      <c r="L105" s="116" t="str">
        <f t="shared" si="38"/>
        <v>Yes</v>
      </c>
    </row>
    <row r="106" spans="1:12" x14ac:dyDescent="0.25">
      <c r="A106" s="42" t="s">
        <v>459</v>
      </c>
      <c r="B106" s="133" t="s">
        <v>299</v>
      </c>
      <c r="C106" s="129" t="s">
        <v>1742</v>
      </c>
      <c r="D106" s="112" t="str">
        <f>IF($B106="N/A","N/A",IF(C106&gt;2,"No",IF(C106&lt;0.9,"No","Yes")))</f>
        <v>No</v>
      </c>
      <c r="E106" s="129" t="s">
        <v>1742</v>
      </c>
      <c r="F106" s="112" t="str">
        <f>IF($B106="N/A","N/A",IF(E106&gt;2,"No",IF(E106&lt;0.9,"No","Yes")))</f>
        <v>No</v>
      </c>
      <c r="G106" s="129" t="s">
        <v>1742</v>
      </c>
      <c r="H106" s="112" t="str">
        <f>IF($B106="N/A","N/A",IF(G106&gt;2,"No",IF(G106&lt;0.9,"No","Yes")))</f>
        <v>No</v>
      </c>
      <c r="I106" s="114" t="s">
        <v>1742</v>
      </c>
      <c r="J106" s="114" t="s">
        <v>1742</v>
      </c>
      <c r="K106" s="115" t="s">
        <v>732</v>
      </c>
      <c r="L106" s="116" t="str">
        <f t="shared" si="38"/>
        <v>N/A</v>
      </c>
    </row>
    <row r="107" spans="1:12" x14ac:dyDescent="0.25">
      <c r="A107" s="42" t="s">
        <v>460</v>
      </c>
      <c r="B107" s="133" t="s">
        <v>299</v>
      </c>
      <c r="C107" s="129" t="s">
        <v>1742</v>
      </c>
      <c r="D107" s="112" t="str">
        <f>IF($B107="N/A","N/A",IF(C107&gt;2,"No",IF(C107&lt;0.9,"No","Yes")))</f>
        <v>No</v>
      </c>
      <c r="E107" s="129" t="s">
        <v>1742</v>
      </c>
      <c r="F107" s="112" t="str">
        <f>IF($B107="N/A","N/A",IF(E107&gt;2,"No",IF(E107&lt;0.9,"No","Yes")))</f>
        <v>No</v>
      </c>
      <c r="G107" s="129" t="s">
        <v>1742</v>
      </c>
      <c r="H107" s="112" t="str">
        <f>IF($B107="N/A","N/A",IF(G107&gt;2,"No",IF(G107&lt;0.9,"No","Yes")))</f>
        <v>No</v>
      </c>
      <c r="I107" s="114" t="s">
        <v>1742</v>
      </c>
      <c r="J107" s="114" t="s">
        <v>1742</v>
      </c>
      <c r="K107" s="115" t="s">
        <v>732</v>
      </c>
      <c r="L107" s="116" t="str">
        <f t="shared" si="38"/>
        <v>N/A</v>
      </c>
    </row>
    <row r="108" spans="1:12" x14ac:dyDescent="0.25">
      <c r="A108" s="42" t="s">
        <v>1271</v>
      </c>
      <c r="B108" s="117" t="s">
        <v>217</v>
      </c>
      <c r="C108" s="118">
        <v>414.67483927000001</v>
      </c>
      <c r="D108" s="112" t="str">
        <f>IF($B108="N/A","N/A",IF(C108&gt;10,"No",IF(C108&lt;-10,"No","Yes")))</f>
        <v>N/A</v>
      </c>
      <c r="E108" s="118">
        <v>477.82218956999998</v>
      </c>
      <c r="F108" s="112" t="str">
        <f>IF($B108="N/A","N/A",IF(E108&gt;10,"No",IF(E108&lt;-10,"No","Yes")))</f>
        <v>N/A</v>
      </c>
      <c r="G108" s="118">
        <v>464.37606830999999</v>
      </c>
      <c r="H108" s="112" t="str">
        <f>IF($B108="N/A","N/A",IF(G108&gt;10,"No",IF(G108&lt;-10,"No","Yes")))</f>
        <v>N/A</v>
      </c>
      <c r="I108" s="114">
        <v>15.23</v>
      </c>
      <c r="J108" s="114">
        <v>-2.81</v>
      </c>
      <c r="K108" s="115" t="s">
        <v>732</v>
      </c>
      <c r="L108" s="116" t="str">
        <f t="shared" si="38"/>
        <v>Yes</v>
      </c>
    </row>
    <row r="109" spans="1:12" x14ac:dyDescent="0.25">
      <c r="A109" s="42" t="s">
        <v>1272</v>
      </c>
      <c r="B109" s="117" t="s">
        <v>217</v>
      </c>
      <c r="C109" s="118">
        <v>414.67483927000001</v>
      </c>
      <c r="D109" s="112" t="str">
        <f>IF($B109="N/A","N/A",IF(C109&gt;10,"No",IF(C109&lt;-10,"No","Yes")))</f>
        <v>N/A</v>
      </c>
      <c r="E109" s="118">
        <v>477.82218956999998</v>
      </c>
      <c r="F109" s="112" t="str">
        <f>IF($B109="N/A","N/A",IF(E109&gt;10,"No",IF(E109&lt;-10,"No","Yes")))</f>
        <v>N/A</v>
      </c>
      <c r="G109" s="118">
        <v>464.37606830999999</v>
      </c>
      <c r="H109" s="112" t="str">
        <f>IF($B109="N/A","N/A",IF(G109&gt;10,"No",IF(G109&lt;-10,"No","Yes")))</f>
        <v>N/A</v>
      </c>
      <c r="I109" s="114">
        <v>15.23</v>
      </c>
      <c r="J109" s="114">
        <v>-2.81</v>
      </c>
      <c r="K109" s="115" t="s">
        <v>732</v>
      </c>
      <c r="L109" s="116" t="str">
        <f t="shared" si="38"/>
        <v>Yes</v>
      </c>
    </row>
    <row r="110" spans="1:12" x14ac:dyDescent="0.25">
      <c r="A110" s="42" t="s">
        <v>1273</v>
      </c>
      <c r="B110" s="117" t="s">
        <v>217</v>
      </c>
      <c r="C110" s="118" t="s">
        <v>1742</v>
      </c>
      <c r="D110" s="112" t="str">
        <f>IF($B110="N/A","N/A",IF(C110&gt;10,"No",IF(C110&lt;-10,"No","Yes")))</f>
        <v>N/A</v>
      </c>
      <c r="E110" s="118" t="s">
        <v>1742</v>
      </c>
      <c r="F110" s="112" t="str">
        <f>IF($B110="N/A","N/A",IF(E110&gt;10,"No",IF(E110&lt;-10,"No","Yes")))</f>
        <v>N/A</v>
      </c>
      <c r="G110" s="118" t="s">
        <v>1742</v>
      </c>
      <c r="H110" s="112" t="str">
        <f>IF($B110="N/A","N/A",IF(G110&gt;10,"No",IF(G110&lt;-10,"No","Yes")))</f>
        <v>N/A</v>
      </c>
      <c r="I110" s="114" t="s">
        <v>1742</v>
      </c>
      <c r="J110" s="114" t="s">
        <v>1742</v>
      </c>
      <c r="K110" s="115" t="s">
        <v>732</v>
      </c>
      <c r="L110" s="116" t="str">
        <f t="shared" si="38"/>
        <v>N/A</v>
      </c>
    </row>
    <row r="111" spans="1:12" x14ac:dyDescent="0.25">
      <c r="A111" s="42" t="s">
        <v>1274</v>
      </c>
      <c r="B111" s="117" t="s">
        <v>217</v>
      </c>
      <c r="C111" s="118" t="s">
        <v>1742</v>
      </c>
      <c r="D111" s="112" t="str">
        <f>IF($B111="N/A","N/A",IF(C111&gt;10,"No",IF(C111&lt;-10,"No","Yes")))</f>
        <v>N/A</v>
      </c>
      <c r="E111" s="118" t="s">
        <v>1742</v>
      </c>
      <c r="F111" s="112" t="str">
        <f>IF($B111="N/A","N/A",IF(E111&gt;10,"No",IF(E111&lt;-10,"No","Yes")))</f>
        <v>N/A</v>
      </c>
      <c r="G111" s="118" t="s">
        <v>1742</v>
      </c>
      <c r="H111" s="112" t="str">
        <f>IF($B111="N/A","N/A",IF(G111&gt;10,"No",IF(G111&lt;-10,"No","Yes")))</f>
        <v>N/A</v>
      </c>
      <c r="I111" s="114" t="s">
        <v>1742</v>
      </c>
      <c r="J111" s="114" t="s">
        <v>1742</v>
      </c>
      <c r="K111" s="115" t="s">
        <v>732</v>
      </c>
      <c r="L111" s="116" t="str">
        <f t="shared" si="38"/>
        <v>N/A</v>
      </c>
    </row>
    <row r="112" spans="1:12" x14ac:dyDescent="0.25">
      <c r="A112" s="42" t="s">
        <v>329</v>
      </c>
      <c r="B112" s="115" t="s">
        <v>300</v>
      </c>
      <c r="C112" s="129">
        <v>98.282654777000005</v>
      </c>
      <c r="D112" s="112" t="str">
        <f>IF(OR($B112="N/A",$C112="N/A"),"N/A",IF(C112&gt;98,"Yes","No"))</f>
        <v>Yes</v>
      </c>
      <c r="E112" s="129">
        <v>99.913217656</v>
      </c>
      <c r="F112" s="112" t="str">
        <f>IF(OR($B112="N/A",$E112="N/A"),"N/A",IF(E112&gt;98,"Yes","No"))</f>
        <v>Yes</v>
      </c>
      <c r="G112" s="129">
        <v>99.963786884000001</v>
      </c>
      <c r="H112" s="112" t="str">
        <f t="shared" ref="H112:H115" si="39">IF($B112="N/A","N/A",IF(G112&gt;98,"Yes","No"))</f>
        <v>Yes</v>
      </c>
      <c r="I112" s="114">
        <v>1.659</v>
      </c>
      <c r="J112" s="114">
        <v>5.0599999999999999E-2</v>
      </c>
      <c r="K112" s="115" t="s">
        <v>732</v>
      </c>
      <c r="L112" s="116" t="str">
        <f>IF(J112="Div by 0", "N/A", IF(OR(J112="N/A",K112="N/A"),"N/A", IF(J112&gt;VALUE(MID(K112,1,2)), "No", IF(J112&lt;-1*VALUE(MID(K112,1,2)), "No", "Yes"))))</f>
        <v>Yes</v>
      </c>
    </row>
    <row r="113" spans="1:12" x14ac:dyDescent="0.25">
      <c r="A113" s="42" t="s">
        <v>461</v>
      </c>
      <c r="B113" s="115" t="s">
        <v>300</v>
      </c>
      <c r="C113" s="129">
        <v>98.282654777000005</v>
      </c>
      <c r="D113" s="112" t="str">
        <f t="shared" ref="D113:D115" si="40">IF(OR($B113="N/A",$C113="N/A"),"N/A",IF(C113&gt;98,"Yes","No"))</f>
        <v>Yes</v>
      </c>
      <c r="E113" s="129">
        <v>99.913217656</v>
      </c>
      <c r="F113" s="112" t="str">
        <f t="shared" ref="F113:F115" si="41">IF(OR($B113="N/A",$E113="N/A"),"N/A",IF(E113&gt;98,"Yes","No"))</f>
        <v>Yes</v>
      </c>
      <c r="G113" s="129">
        <v>99.963786884000001</v>
      </c>
      <c r="H113" s="112" t="str">
        <f t="shared" si="39"/>
        <v>Yes</v>
      </c>
      <c r="I113" s="114">
        <v>1.659</v>
      </c>
      <c r="J113" s="114">
        <v>5.0599999999999999E-2</v>
      </c>
      <c r="K113" s="115" t="s">
        <v>732</v>
      </c>
      <c r="L113" s="116" t="str">
        <f t="shared" ref="L113:L115" si="42">IF(J113="Div by 0", "N/A", IF(OR(J113="N/A",K113="N/A"),"N/A", IF(J113&gt;VALUE(MID(K113,1,2)), "No", IF(J113&lt;-1*VALUE(MID(K113,1,2)), "No", "Yes"))))</f>
        <v>Yes</v>
      </c>
    </row>
    <row r="114" spans="1:12" x14ac:dyDescent="0.25">
      <c r="A114" s="42" t="s">
        <v>462</v>
      </c>
      <c r="B114" s="115" t="s">
        <v>300</v>
      </c>
      <c r="C114" s="129" t="s">
        <v>1742</v>
      </c>
      <c r="D114" s="112" t="str">
        <f t="shared" si="40"/>
        <v>Yes</v>
      </c>
      <c r="E114" s="129" t="s">
        <v>1742</v>
      </c>
      <c r="F114" s="112" t="str">
        <f t="shared" si="41"/>
        <v>Yes</v>
      </c>
      <c r="G114" s="129" t="s">
        <v>1742</v>
      </c>
      <c r="H114" s="112" t="str">
        <f t="shared" si="39"/>
        <v>Yes</v>
      </c>
      <c r="I114" s="114" t="s">
        <v>1742</v>
      </c>
      <c r="J114" s="114" t="s">
        <v>1742</v>
      </c>
      <c r="K114" s="115" t="s">
        <v>732</v>
      </c>
      <c r="L114" s="116" t="str">
        <f t="shared" si="42"/>
        <v>N/A</v>
      </c>
    </row>
    <row r="115" spans="1:12" x14ac:dyDescent="0.25">
      <c r="A115" s="42" t="s">
        <v>463</v>
      </c>
      <c r="B115" s="115" t="s">
        <v>300</v>
      </c>
      <c r="C115" s="129" t="s">
        <v>1742</v>
      </c>
      <c r="D115" s="112" t="str">
        <f t="shared" si="40"/>
        <v>Yes</v>
      </c>
      <c r="E115" s="129" t="s">
        <v>1742</v>
      </c>
      <c r="F115" s="112" t="str">
        <f t="shared" si="41"/>
        <v>Yes</v>
      </c>
      <c r="G115" s="129" t="s">
        <v>1742</v>
      </c>
      <c r="H115" s="112" t="str">
        <f t="shared" si="39"/>
        <v>Yes</v>
      </c>
      <c r="I115" s="114" t="s">
        <v>1742</v>
      </c>
      <c r="J115" s="114" t="s">
        <v>1742</v>
      </c>
      <c r="K115" s="115" t="s">
        <v>732</v>
      </c>
      <c r="L115" s="116" t="str">
        <f t="shared" si="42"/>
        <v>N/A</v>
      </c>
    </row>
    <row r="116" spans="1:12" x14ac:dyDescent="0.25">
      <c r="A116" s="3" t="s">
        <v>464</v>
      </c>
      <c r="B116" s="115" t="s">
        <v>217</v>
      </c>
      <c r="C116" s="131">
        <v>557139</v>
      </c>
      <c r="D116" s="112" t="str">
        <f>IF($B116="N/A","N/A",IF(C116&gt;10,"No",IF(C116&lt;-10,"No","Yes")))</f>
        <v>N/A</v>
      </c>
      <c r="E116" s="131">
        <v>609571</v>
      </c>
      <c r="F116" s="112" t="str">
        <f>IF($B116="N/A","N/A",IF(E116&gt;10,"No",IF(E116&lt;-10,"No","Yes")))</f>
        <v>N/A</v>
      </c>
      <c r="G116" s="131">
        <v>654459</v>
      </c>
      <c r="H116" s="112" t="str">
        <f>IF($B116="N/A","N/A",IF(G116&gt;10,"No",IF(G116&lt;-10,"No","Yes")))</f>
        <v>N/A</v>
      </c>
      <c r="I116" s="114">
        <v>9.4109999999999996</v>
      </c>
      <c r="J116" s="114">
        <v>7.3639999999999999</v>
      </c>
      <c r="K116" s="115" t="s">
        <v>732</v>
      </c>
      <c r="L116" s="116" t="str">
        <f>IF(J116="Div by 0", "N/A", IF(OR(J116="N/A",K116="N/A"),"N/A", IF(J116&gt;VALUE(MID(K116,1,2)), "No", IF(J116&lt;-1*VALUE(MID(K116,1,2)), "No", "Yes"))))</f>
        <v>Yes</v>
      </c>
    </row>
    <row r="117" spans="1:12" x14ac:dyDescent="0.25">
      <c r="A117" s="3" t="s">
        <v>215</v>
      </c>
      <c r="B117" s="115" t="s">
        <v>217</v>
      </c>
      <c r="C117" s="129">
        <v>84.052094719999999</v>
      </c>
      <c r="D117" s="112" t="str">
        <f>IF($B117="N/A","N/A",IF(C117&gt;10,"No",IF(C117&lt;-10,"No","Yes")))</f>
        <v>N/A</v>
      </c>
      <c r="E117" s="129">
        <v>86.465235387000007</v>
      </c>
      <c r="F117" s="112" t="str">
        <f>IF($B117="N/A","N/A",IF(E117&gt;10,"No",IF(E117&lt;-10,"No","Yes")))</f>
        <v>N/A</v>
      </c>
      <c r="G117" s="129">
        <v>87.924682829999995</v>
      </c>
      <c r="H117" s="112" t="str">
        <f>IF($B117="N/A","N/A",IF(G117&gt;10,"No",IF(G117&lt;-10,"No","Yes")))</f>
        <v>N/A</v>
      </c>
      <c r="I117" s="114">
        <v>2.871</v>
      </c>
      <c r="J117" s="114">
        <v>1.6879999999999999</v>
      </c>
      <c r="K117" s="115" t="s">
        <v>732</v>
      </c>
      <c r="L117" s="116" t="str">
        <f>IF(J117="Div by 0", "N/A", IF(OR(J117="N/A",K117="N/A"),"N/A", IF(J117&gt;VALUE(MID(K117,1,2)), "No", IF(J117&lt;-1*VALUE(MID(K117,1,2)), "No", "Yes"))))</f>
        <v>Yes</v>
      </c>
    </row>
    <row r="118" spans="1:12" x14ac:dyDescent="0.25">
      <c r="A118" s="4" t="s">
        <v>1629</v>
      </c>
      <c r="B118" s="115" t="s">
        <v>217</v>
      </c>
      <c r="C118" s="113">
        <v>0</v>
      </c>
      <c r="D118" s="112" t="str">
        <f>IF($B118="N/A","N/A",IF(C118&gt;10,"No",IF(C118&lt;-10,"No","Yes")))</f>
        <v>N/A</v>
      </c>
      <c r="E118" s="113">
        <v>0</v>
      </c>
      <c r="F118" s="112" t="str">
        <f>IF($B118="N/A","N/A",IF(E118&gt;10,"No",IF(E118&lt;-10,"No","Yes")))</f>
        <v>N/A</v>
      </c>
      <c r="G118" s="113">
        <v>0</v>
      </c>
      <c r="H118" s="112" t="str">
        <f>IF($B118="N/A","N/A",IF(G118&gt;10,"No",IF(G118&lt;-10,"No","Yes")))</f>
        <v>N/A</v>
      </c>
      <c r="I118" s="114" t="s">
        <v>1742</v>
      </c>
      <c r="J118" s="114" t="s">
        <v>1742</v>
      </c>
      <c r="K118" s="115" t="s">
        <v>732</v>
      </c>
      <c r="L118" s="116" t="str">
        <f>IF(J118="Div by 0", "N/A", IF(K118="N/A","N/A", IF(J118&gt;VALUE(MID(K118,1,2)), "No", IF(J118&lt;-1*VALUE(MID(K118,1,2)), "No", "Yes"))))</f>
        <v>N/A</v>
      </c>
    </row>
    <row r="119" spans="1:12" x14ac:dyDescent="0.25">
      <c r="A119" s="4" t="s">
        <v>1630</v>
      </c>
      <c r="B119" s="115" t="s">
        <v>217</v>
      </c>
      <c r="C119" s="113">
        <v>0</v>
      </c>
      <c r="D119" s="112" t="str">
        <f>IF($B119="N/A","N/A",IF(C119&gt;10,"No",IF(C119&lt;-10,"No","Yes")))</f>
        <v>N/A</v>
      </c>
      <c r="E119" s="113">
        <v>0</v>
      </c>
      <c r="F119" s="112" t="str">
        <f>IF($B119="N/A","N/A",IF(E119&gt;10,"No",IF(E119&lt;-10,"No","Yes")))</f>
        <v>N/A</v>
      </c>
      <c r="G119" s="113">
        <v>0</v>
      </c>
      <c r="H119" s="112" t="str">
        <f>IF($B119="N/A","N/A",IF(G119&gt;10,"No",IF(G119&lt;-10,"No","Yes")))</f>
        <v>N/A</v>
      </c>
      <c r="I119" s="114" t="s">
        <v>1742</v>
      </c>
      <c r="J119" s="114" t="s">
        <v>1742</v>
      </c>
      <c r="K119" s="115" t="s">
        <v>732</v>
      </c>
      <c r="L119" s="116" t="str">
        <f>IF(J119="Div by 0", "N/A", IF(K119="N/A","N/A", IF(J119&gt;VALUE(MID(K119,1,2)), "No", IF(J119&lt;-1*VALUE(MID(K119,1,2)), "No", "Yes"))))</f>
        <v>N/A</v>
      </c>
    </row>
    <row r="120" spans="1:12" x14ac:dyDescent="0.25">
      <c r="A120" s="4" t="s">
        <v>1631</v>
      </c>
      <c r="B120" s="115" t="s">
        <v>217</v>
      </c>
      <c r="C120" s="131">
        <v>0</v>
      </c>
      <c r="D120" s="112" t="str">
        <f>IF($B120="N/A","N/A",IF(C120&gt;10,"No",IF(C120&lt;-10,"No","Yes")))</f>
        <v>N/A</v>
      </c>
      <c r="E120" s="131">
        <v>0</v>
      </c>
      <c r="F120" s="112" t="str">
        <f>IF($B120="N/A","N/A",IF(E120&gt;10,"No",IF(E120&lt;-10,"No","Yes")))</f>
        <v>N/A</v>
      </c>
      <c r="G120" s="131">
        <v>0</v>
      </c>
      <c r="H120" s="112" t="str">
        <f>IF($B120="N/A","N/A",IF(G120&gt;10,"No",IF(G120&lt;-10,"No","Yes")))</f>
        <v>N/A</v>
      </c>
      <c r="I120" s="114" t="s">
        <v>1742</v>
      </c>
      <c r="J120" s="114" t="s">
        <v>1742</v>
      </c>
      <c r="K120" s="115" t="s">
        <v>732</v>
      </c>
      <c r="L120" s="116" t="str">
        <f>IF(J120="Div by 0", "N/A", IF(K120="N/A","N/A", IF(J120&gt;VALUE(MID(K120,1,2)), "No", IF(J120&lt;-1*VALUE(MID(K120,1,2)), "No", "Yes"))))</f>
        <v>N/A</v>
      </c>
    </row>
    <row r="121" spans="1:12" x14ac:dyDescent="0.25">
      <c r="A121" s="4" t="s">
        <v>1632</v>
      </c>
      <c r="B121" s="120" t="s">
        <v>217</v>
      </c>
      <c r="C121" s="131" t="s">
        <v>217</v>
      </c>
      <c r="D121" s="116" t="str">
        <f t="shared" ref="D121:H134" si="43">IF($B121="N/A","N/A",IF(C121&lt;0,"No","Yes"))</f>
        <v>N/A</v>
      </c>
      <c r="E121" s="131">
        <v>0</v>
      </c>
      <c r="F121" s="116" t="str">
        <f t="shared" si="43"/>
        <v>N/A</v>
      </c>
      <c r="G121" s="131">
        <v>0</v>
      </c>
      <c r="H121" s="116" t="str">
        <f t="shared" si="43"/>
        <v>N/A</v>
      </c>
      <c r="I121" s="114" t="s">
        <v>217</v>
      </c>
      <c r="J121" s="114" t="s">
        <v>1742</v>
      </c>
      <c r="K121" s="120" t="s">
        <v>732</v>
      </c>
      <c r="L121" s="116" t="str">
        <f t="shared" ref="L121:L142" si="44">IF(J121="Div by 0", "N/A", IF(OR(J121="N/A",K121="N/A"),"N/A", IF(J121&gt;VALUE(MID(K121,1,2)), "No", IF(J121&lt;-1*VALUE(MID(K121,1,2)), "No", "Yes"))))</f>
        <v>N/A</v>
      </c>
    </row>
    <row r="122" spans="1:12" x14ac:dyDescent="0.25">
      <c r="A122" s="4" t="s">
        <v>1633</v>
      </c>
      <c r="B122" s="120" t="s">
        <v>217</v>
      </c>
      <c r="C122" s="131" t="s">
        <v>217</v>
      </c>
      <c r="D122" s="116" t="str">
        <f t="shared" si="43"/>
        <v>N/A</v>
      </c>
      <c r="E122" s="131">
        <v>0</v>
      </c>
      <c r="F122" s="116" t="str">
        <f t="shared" si="43"/>
        <v>N/A</v>
      </c>
      <c r="G122" s="131">
        <v>0</v>
      </c>
      <c r="H122" s="116" t="str">
        <f t="shared" si="43"/>
        <v>N/A</v>
      </c>
      <c r="I122" s="114" t="s">
        <v>217</v>
      </c>
      <c r="J122" s="114" t="s">
        <v>1742</v>
      </c>
      <c r="K122" s="120" t="s">
        <v>732</v>
      </c>
      <c r="L122" s="116" t="str">
        <f t="shared" si="44"/>
        <v>N/A</v>
      </c>
    </row>
    <row r="123" spans="1:12" x14ac:dyDescent="0.25">
      <c r="A123" s="4" t="s">
        <v>1634</v>
      </c>
      <c r="B123" s="120" t="s">
        <v>217</v>
      </c>
      <c r="C123" s="131" t="s">
        <v>217</v>
      </c>
      <c r="D123" s="116" t="str">
        <f t="shared" si="43"/>
        <v>N/A</v>
      </c>
      <c r="E123" s="131">
        <v>0</v>
      </c>
      <c r="F123" s="116" t="str">
        <f t="shared" si="43"/>
        <v>N/A</v>
      </c>
      <c r="G123" s="131">
        <v>0</v>
      </c>
      <c r="H123" s="116" t="str">
        <f t="shared" si="43"/>
        <v>N/A</v>
      </c>
      <c r="I123" s="114" t="s">
        <v>217</v>
      </c>
      <c r="J123" s="114" t="s">
        <v>1742</v>
      </c>
      <c r="K123" s="120" t="s">
        <v>732</v>
      </c>
      <c r="L123" s="116" t="str">
        <f t="shared" si="44"/>
        <v>N/A</v>
      </c>
    </row>
    <row r="124" spans="1:12" x14ac:dyDescent="0.25">
      <c r="A124" s="4" t="s">
        <v>1635</v>
      </c>
      <c r="B124" s="120" t="s">
        <v>217</v>
      </c>
      <c r="C124" s="131" t="s">
        <v>217</v>
      </c>
      <c r="D124" s="116" t="str">
        <f t="shared" si="43"/>
        <v>N/A</v>
      </c>
      <c r="E124" s="131">
        <v>0</v>
      </c>
      <c r="F124" s="116" t="str">
        <f t="shared" si="43"/>
        <v>N/A</v>
      </c>
      <c r="G124" s="131">
        <v>0</v>
      </c>
      <c r="H124" s="116" t="str">
        <f t="shared" si="43"/>
        <v>N/A</v>
      </c>
      <c r="I124" s="114" t="s">
        <v>217</v>
      </c>
      <c r="J124" s="114" t="s">
        <v>1742</v>
      </c>
      <c r="K124" s="120" t="s">
        <v>732</v>
      </c>
      <c r="L124" s="116" t="str">
        <f t="shared" si="44"/>
        <v>N/A</v>
      </c>
    </row>
    <row r="125" spans="1:12" x14ac:dyDescent="0.25">
      <c r="A125" s="2" t="s">
        <v>1636</v>
      </c>
      <c r="B125" s="120" t="s">
        <v>217</v>
      </c>
      <c r="C125" s="119" t="s">
        <v>217</v>
      </c>
      <c r="D125" s="116" t="str">
        <f t="shared" si="43"/>
        <v>N/A</v>
      </c>
      <c r="E125" s="119" t="s">
        <v>217</v>
      </c>
      <c r="F125" s="116" t="str">
        <f t="shared" si="43"/>
        <v>N/A</v>
      </c>
      <c r="G125" s="119">
        <v>0</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0</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0</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0</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0</v>
      </c>
      <c r="H129" s="116" t="str">
        <f t="shared" si="43"/>
        <v>N/A</v>
      </c>
      <c r="I129" s="114" t="s">
        <v>217</v>
      </c>
      <c r="J129" s="114" t="s">
        <v>217</v>
      </c>
      <c r="K129" s="120" t="s">
        <v>732</v>
      </c>
      <c r="L129" s="116" t="str">
        <f t="shared" si="45"/>
        <v>N/A</v>
      </c>
    </row>
    <row r="130" spans="1:12" ht="25" x14ac:dyDescent="0.25">
      <c r="A130" s="2" t="s">
        <v>1641</v>
      </c>
      <c r="B130" s="120" t="s">
        <v>217</v>
      </c>
      <c r="C130" s="119" t="s">
        <v>1742</v>
      </c>
      <c r="D130" s="116" t="str">
        <f t="shared" si="43"/>
        <v>N/A</v>
      </c>
      <c r="E130" s="119" t="s">
        <v>1742</v>
      </c>
      <c r="F130" s="116" t="str">
        <f t="shared" si="43"/>
        <v>N/A</v>
      </c>
      <c r="G130" s="119" t="s">
        <v>1742</v>
      </c>
      <c r="H130" s="116" t="str">
        <f t="shared" si="43"/>
        <v>N/A</v>
      </c>
      <c r="I130" s="114" t="s">
        <v>1742</v>
      </c>
      <c r="J130" s="114" t="s">
        <v>1742</v>
      </c>
      <c r="K130" s="115" t="s">
        <v>732</v>
      </c>
      <c r="L130" s="116" t="str">
        <f>IF(J130="Div by 0", "N/A", IF(OR(J130="N/A",K130="N/A"),"N/A", IF(J130&gt;VALUE(MID(K130,1,2)), "No", IF(J130&lt;-1*VALUE(MID(K130,1,2)), "No", "Yes"))))</f>
        <v>N/A</v>
      </c>
    </row>
    <row r="131" spans="1:12" ht="25" x14ac:dyDescent="0.25">
      <c r="A131" s="2" t="s">
        <v>1642</v>
      </c>
      <c r="B131" s="120" t="s">
        <v>217</v>
      </c>
      <c r="C131" s="119" t="s">
        <v>217</v>
      </c>
      <c r="D131" s="116" t="str">
        <f t="shared" si="43"/>
        <v>N/A</v>
      </c>
      <c r="E131" s="119" t="s">
        <v>1742</v>
      </c>
      <c r="F131" s="116" t="str">
        <f t="shared" si="43"/>
        <v>N/A</v>
      </c>
      <c r="G131" s="119" t="s">
        <v>1742</v>
      </c>
      <c r="H131" s="116" t="str">
        <f t="shared" si="43"/>
        <v>N/A</v>
      </c>
      <c r="I131" s="114" t="s">
        <v>217</v>
      </c>
      <c r="J131" s="114" t="s">
        <v>1742</v>
      </c>
      <c r="K131" s="120" t="s">
        <v>732</v>
      </c>
      <c r="L131" s="116" t="str">
        <f t="shared" si="44"/>
        <v>N/A</v>
      </c>
    </row>
    <row r="132" spans="1:12" ht="25" x14ac:dyDescent="0.25">
      <c r="A132" s="2" t="s">
        <v>496</v>
      </c>
      <c r="B132" s="120" t="s">
        <v>217</v>
      </c>
      <c r="C132" s="119" t="s">
        <v>217</v>
      </c>
      <c r="D132" s="116" t="str">
        <f t="shared" si="43"/>
        <v>N/A</v>
      </c>
      <c r="E132" s="119" t="s">
        <v>1742</v>
      </c>
      <c r="F132" s="116" t="str">
        <f t="shared" si="43"/>
        <v>N/A</v>
      </c>
      <c r="G132" s="119" t="s">
        <v>1742</v>
      </c>
      <c r="H132" s="116" t="str">
        <f t="shared" si="43"/>
        <v>N/A</v>
      </c>
      <c r="I132" s="114" t="s">
        <v>217</v>
      </c>
      <c r="J132" s="114" t="s">
        <v>1742</v>
      </c>
      <c r="K132" s="120" t="s">
        <v>732</v>
      </c>
      <c r="L132" s="116" t="str">
        <f t="shared" si="44"/>
        <v>N/A</v>
      </c>
    </row>
    <row r="133" spans="1:12" ht="25" x14ac:dyDescent="0.25">
      <c r="A133" s="2" t="s">
        <v>497</v>
      </c>
      <c r="B133" s="120" t="s">
        <v>217</v>
      </c>
      <c r="C133" s="119" t="s">
        <v>217</v>
      </c>
      <c r="D133" s="116" t="str">
        <f t="shared" si="43"/>
        <v>N/A</v>
      </c>
      <c r="E133" s="119" t="s">
        <v>1742</v>
      </c>
      <c r="F133" s="116" t="str">
        <f t="shared" si="43"/>
        <v>N/A</v>
      </c>
      <c r="G133" s="119" t="s">
        <v>1742</v>
      </c>
      <c r="H133" s="116" t="str">
        <f t="shared" si="43"/>
        <v>N/A</v>
      </c>
      <c r="I133" s="114" t="s">
        <v>217</v>
      </c>
      <c r="J133" s="114" t="s">
        <v>1742</v>
      </c>
      <c r="K133" s="120" t="s">
        <v>732</v>
      </c>
      <c r="L133" s="116" t="str">
        <f t="shared" si="44"/>
        <v>N/A</v>
      </c>
    </row>
    <row r="134" spans="1:12" ht="25" x14ac:dyDescent="0.25">
      <c r="A134" s="2" t="s">
        <v>498</v>
      </c>
      <c r="B134" s="120" t="s">
        <v>217</v>
      </c>
      <c r="C134" s="119" t="s">
        <v>217</v>
      </c>
      <c r="D134" s="116" t="str">
        <f t="shared" si="43"/>
        <v>N/A</v>
      </c>
      <c r="E134" s="119" t="s">
        <v>1742</v>
      </c>
      <c r="F134" s="116" t="str">
        <f t="shared" si="43"/>
        <v>N/A</v>
      </c>
      <c r="G134" s="119" t="s">
        <v>1742</v>
      </c>
      <c r="H134" s="116" t="str">
        <f t="shared" si="43"/>
        <v>N/A</v>
      </c>
      <c r="I134" s="114" t="s">
        <v>217</v>
      </c>
      <c r="J134" s="114" t="s">
        <v>1742</v>
      </c>
      <c r="K134" s="120" t="s">
        <v>732</v>
      </c>
      <c r="L134" s="116" t="str">
        <f t="shared" si="44"/>
        <v>N/A</v>
      </c>
    </row>
    <row r="135" spans="1:12" ht="25" x14ac:dyDescent="0.25">
      <c r="A135" s="2" t="s">
        <v>499</v>
      </c>
      <c r="B135" s="117" t="s">
        <v>217</v>
      </c>
      <c r="C135" s="119" t="s">
        <v>217</v>
      </c>
      <c r="D135" s="112" t="str">
        <f t="shared" ref="D135:D141" si="46">IF($B135="N/A","N/A",IF(C135&gt;10,"No",IF(C135&lt;-10,"No","Yes")))</f>
        <v>N/A</v>
      </c>
      <c r="E135" s="119" t="s">
        <v>1742</v>
      </c>
      <c r="F135" s="112" t="str">
        <f t="shared" ref="F135:F141" si="47">IF($B135="N/A","N/A",IF(E135&gt;10,"No",IF(E135&lt;-10,"No","Yes")))</f>
        <v>N/A</v>
      </c>
      <c r="G135" s="119" t="s">
        <v>1742</v>
      </c>
      <c r="H135" s="112" t="str">
        <f t="shared" ref="H135:H141" si="48">IF($B135="N/A","N/A",IF(G135&gt;10,"No",IF(G135&lt;-10,"No","Yes")))</f>
        <v>N/A</v>
      </c>
      <c r="I135" s="114" t="s">
        <v>217</v>
      </c>
      <c r="J135" s="114" t="s">
        <v>1742</v>
      </c>
      <c r="K135" s="120" t="s">
        <v>732</v>
      </c>
      <c r="L135" s="116" t="str">
        <f t="shared" si="44"/>
        <v>N/A</v>
      </c>
    </row>
    <row r="136" spans="1:12" ht="25" x14ac:dyDescent="0.25">
      <c r="A136" s="2" t="s">
        <v>500</v>
      </c>
      <c r="B136" s="117" t="s">
        <v>217</v>
      </c>
      <c r="C136" s="119" t="s">
        <v>217</v>
      </c>
      <c r="D136" s="112" t="str">
        <f t="shared" si="46"/>
        <v>N/A</v>
      </c>
      <c r="E136" s="119" t="s">
        <v>1742</v>
      </c>
      <c r="F136" s="112" t="str">
        <f t="shared" si="47"/>
        <v>N/A</v>
      </c>
      <c r="G136" s="119" t="s">
        <v>1742</v>
      </c>
      <c r="H136" s="112" t="str">
        <f t="shared" si="48"/>
        <v>N/A</v>
      </c>
      <c r="I136" s="114" t="s">
        <v>217</v>
      </c>
      <c r="J136" s="114" t="s">
        <v>1742</v>
      </c>
      <c r="K136" s="120" t="s">
        <v>732</v>
      </c>
      <c r="L136" s="116" t="str">
        <f t="shared" si="44"/>
        <v>N/A</v>
      </c>
    </row>
    <row r="137" spans="1:12" ht="25" x14ac:dyDescent="0.25">
      <c r="A137" s="2" t="s">
        <v>501</v>
      </c>
      <c r="B137" s="117" t="s">
        <v>217</v>
      </c>
      <c r="C137" s="119" t="s">
        <v>217</v>
      </c>
      <c r="D137" s="112" t="str">
        <f t="shared" si="46"/>
        <v>N/A</v>
      </c>
      <c r="E137" s="119" t="s">
        <v>1742</v>
      </c>
      <c r="F137" s="112" t="str">
        <f t="shared" si="47"/>
        <v>N/A</v>
      </c>
      <c r="G137" s="119" t="s">
        <v>1742</v>
      </c>
      <c r="H137" s="112" t="str">
        <f t="shared" si="48"/>
        <v>N/A</v>
      </c>
      <c r="I137" s="114" t="s">
        <v>217</v>
      </c>
      <c r="J137" s="114" t="s">
        <v>1742</v>
      </c>
      <c r="K137" s="120" t="s">
        <v>732</v>
      </c>
      <c r="L137" s="116" t="str">
        <f t="shared" si="44"/>
        <v>N/A</v>
      </c>
    </row>
    <row r="138" spans="1:12" ht="25" x14ac:dyDescent="0.25">
      <c r="A138" s="2" t="s">
        <v>502</v>
      </c>
      <c r="B138" s="117" t="s">
        <v>217</v>
      </c>
      <c r="C138" s="119" t="s">
        <v>217</v>
      </c>
      <c r="D138" s="112" t="str">
        <f t="shared" si="46"/>
        <v>N/A</v>
      </c>
      <c r="E138" s="119" t="s">
        <v>1742</v>
      </c>
      <c r="F138" s="112" t="str">
        <f t="shared" si="47"/>
        <v>N/A</v>
      </c>
      <c r="G138" s="119" t="s">
        <v>1742</v>
      </c>
      <c r="H138" s="112" t="str">
        <f t="shared" si="48"/>
        <v>N/A</v>
      </c>
      <c r="I138" s="114" t="s">
        <v>217</v>
      </c>
      <c r="J138" s="114" t="s">
        <v>1742</v>
      </c>
      <c r="K138" s="120" t="s">
        <v>732</v>
      </c>
      <c r="L138" s="116" t="str">
        <f t="shared" si="44"/>
        <v>N/A</v>
      </c>
    </row>
    <row r="139" spans="1:12" ht="25" x14ac:dyDescent="0.25">
      <c r="A139" s="2" t="s">
        <v>503</v>
      </c>
      <c r="B139" s="117" t="s">
        <v>217</v>
      </c>
      <c r="C139" s="119" t="s">
        <v>217</v>
      </c>
      <c r="D139" s="112" t="str">
        <f t="shared" si="46"/>
        <v>N/A</v>
      </c>
      <c r="E139" s="119" t="s">
        <v>1742</v>
      </c>
      <c r="F139" s="112" t="str">
        <f t="shared" si="47"/>
        <v>N/A</v>
      </c>
      <c r="G139" s="119" t="s">
        <v>1742</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t="s">
        <v>1742</v>
      </c>
      <c r="F140" s="112" t="str">
        <f t="shared" si="47"/>
        <v>N/A</v>
      </c>
      <c r="G140" s="119" t="s">
        <v>1742</v>
      </c>
      <c r="H140" s="112" t="str">
        <f t="shared" si="48"/>
        <v>N/A</v>
      </c>
      <c r="I140" s="114" t="s">
        <v>217</v>
      </c>
      <c r="J140" s="114" t="s">
        <v>1742</v>
      </c>
      <c r="K140" s="120" t="s">
        <v>732</v>
      </c>
      <c r="L140" s="116" t="str">
        <f t="shared" si="44"/>
        <v>N/A</v>
      </c>
    </row>
    <row r="141" spans="1:12" ht="25" x14ac:dyDescent="0.25">
      <c r="A141" s="2" t="s">
        <v>505</v>
      </c>
      <c r="B141" s="117" t="s">
        <v>217</v>
      </c>
      <c r="C141" s="119" t="s">
        <v>217</v>
      </c>
      <c r="D141" s="112" t="str">
        <f t="shared" si="46"/>
        <v>N/A</v>
      </c>
      <c r="E141" s="119" t="s">
        <v>1742</v>
      </c>
      <c r="F141" s="112" t="str">
        <f t="shared" si="47"/>
        <v>N/A</v>
      </c>
      <c r="G141" s="119" t="s">
        <v>1742</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t="s">
        <v>1742</v>
      </c>
      <c r="F142" s="116" t="str">
        <f t="shared" ref="F142" si="50">IF($B142="N/A","N/A",IF(E142&lt;0,"No","Yes"))</f>
        <v>N/A</v>
      </c>
      <c r="G142" s="119" t="s">
        <v>1742</v>
      </c>
      <c r="H142" s="116" t="str">
        <f t="shared" ref="H142" si="51">IF($B142="N/A","N/A",IF(G142&lt;0,"No","Yes"))</f>
        <v>N/A</v>
      </c>
      <c r="I142" s="114" t="s">
        <v>217</v>
      </c>
      <c r="J142" s="114" t="s">
        <v>1742</v>
      </c>
      <c r="K142" s="120" t="s">
        <v>732</v>
      </c>
      <c r="L142" s="116" t="str">
        <f t="shared" si="44"/>
        <v>N/A</v>
      </c>
    </row>
    <row r="143" spans="1:12" x14ac:dyDescent="0.25">
      <c r="A143" s="3" t="s">
        <v>729</v>
      </c>
      <c r="B143" s="117" t="s">
        <v>217</v>
      </c>
      <c r="C143" s="113">
        <v>0</v>
      </c>
      <c r="D143" s="112" t="str">
        <f>IF($B143="N/A","N/A",IF(C143&gt;10,"No",IF(C143&lt;-10,"No","Yes")))</f>
        <v>N/A</v>
      </c>
      <c r="E143" s="113">
        <v>0</v>
      </c>
      <c r="F143" s="112" t="str">
        <f>IF($B143="N/A","N/A",IF(E143&gt;10,"No",IF(E143&lt;-10,"No","Yes")))</f>
        <v>N/A</v>
      </c>
      <c r="G143" s="113">
        <v>0</v>
      </c>
      <c r="H143" s="112" t="str">
        <f>IF($B143="N/A","N/A",IF(G143&gt;10,"No",IF(G143&lt;-10,"No","Yes")))</f>
        <v>N/A</v>
      </c>
      <c r="I143" s="114" t="s">
        <v>1742</v>
      </c>
      <c r="J143" s="114" t="s">
        <v>1742</v>
      </c>
      <c r="K143" s="115" t="s">
        <v>732</v>
      </c>
      <c r="L143" s="116" t="str">
        <f>IF(J143="Div by 0", "N/A", IF(K143="N/A","N/A", IF(J143&gt;VALUE(MID(K143,1,2)), "No", IF(J143&lt;-1*VALUE(MID(K143,1,2)), "No", "Yes"))))</f>
        <v>N/A</v>
      </c>
    </row>
    <row r="144" spans="1:12" x14ac:dyDescent="0.25">
      <c r="A144" s="3" t="s">
        <v>730</v>
      </c>
      <c r="B144" s="117" t="s">
        <v>217</v>
      </c>
      <c r="C144" s="131">
        <v>0</v>
      </c>
      <c r="D144" s="112" t="str">
        <f>IF($B144="N/A","N/A",IF(C144&gt;10,"No",IF(C144&lt;-10,"No","Yes")))</f>
        <v>N/A</v>
      </c>
      <c r="E144" s="131">
        <v>0</v>
      </c>
      <c r="F144" s="112" t="str">
        <f>IF($B144="N/A","N/A",IF(E144&gt;10,"No",IF(E144&lt;-10,"No","Yes")))</f>
        <v>N/A</v>
      </c>
      <c r="G144" s="131">
        <v>0</v>
      </c>
      <c r="H144" s="112" t="str">
        <f>IF($B144="N/A","N/A",IF(G144&gt;10,"No",IF(G144&lt;-10,"No","Yes")))</f>
        <v>N/A</v>
      </c>
      <c r="I144" s="114" t="s">
        <v>1742</v>
      </c>
      <c r="J144" s="114" t="s">
        <v>1742</v>
      </c>
      <c r="K144" s="115" t="s">
        <v>732</v>
      </c>
      <c r="L144" s="116" t="str">
        <f>IF(J144="Div by 0", "N/A", IF(K144="N/A","N/A", IF(J144&gt;VALUE(MID(K144,1,2)), "No", IF(J144&lt;-1*VALUE(MID(K144,1,2)), "No", "Yes"))))</f>
        <v>N/A</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0</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0</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0</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0</v>
      </c>
      <c r="H149" s="116" t="str">
        <f t="shared" si="54"/>
        <v>N/A</v>
      </c>
      <c r="I149" s="114" t="s">
        <v>217</v>
      </c>
      <c r="J149" s="114" t="s">
        <v>217</v>
      </c>
      <c r="K149" s="120" t="s">
        <v>732</v>
      </c>
      <c r="L149" s="116" t="str">
        <f t="shared" si="55"/>
        <v>N/A</v>
      </c>
    </row>
    <row r="150" spans="1:12" x14ac:dyDescent="0.25">
      <c r="A150" s="4" t="s">
        <v>731</v>
      </c>
      <c r="B150" s="115" t="s">
        <v>217</v>
      </c>
      <c r="C150" s="131">
        <v>557139</v>
      </c>
      <c r="D150" s="112" t="str">
        <f t="shared" ref="D150:D172" si="56">IF($B150="N/A","N/A",IF(C150&gt;10,"No",IF(C150&lt;-10,"No","Yes")))</f>
        <v>N/A</v>
      </c>
      <c r="E150" s="131">
        <v>609571</v>
      </c>
      <c r="F150" s="112" t="str">
        <f t="shared" ref="F150:F172" si="57">IF($B150="N/A","N/A",IF(E150&gt;10,"No",IF(E150&lt;-10,"No","Yes")))</f>
        <v>N/A</v>
      </c>
      <c r="G150" s="131">
        <v>654459</v>
      </c>
      <c r="H150" s="112" t="str">
        <f t="shared" ref="H150:H172" si="58">IF($B150="N/A","N/A",IF(G150&gt;10,"No",IF(G150&lt;-10,"No","Yes")))</f>
        <v>N/A</v>
      </c>
      <c r="I150" s="114">
        <v>9.4109999999999996</v>
      </c>
      <c r="J150" s="114">
        <v>7.3639999999999999</v>
      </c>
      <c r="K150" s="115" t="s">
        <v>732</v>
      </c>
      <c r="L150" s="116" t="str">
        <f t="shared" ref="L150:L172" si="59">IF(J150="Div by 0", "N/A", IF(K150="N/A","N/A", IF(J150&gt;VALUE(MID(K150,1,2)), "No", IF(J150&lt;-1*VALUE(MID(K150,1,2)), "No", "Yes"))))</f>
        <v>Yes</v>
      </c>
    </row>
    <row r="151" spans="1:12" x14ac:dyDescent="0.25">
      <c r="A151" s="4" t="s">
        <v>534</v>
      </c>
      <c r="B151" s="115" t="s">
        <v>217</v>
      </c>
      <c r="C151" s="131">
        <v>56365</v>
      </c>
      <c r="D151" s="112" t="str">
        <f t="shared" si="56"/>
        <v>N/A</v>
      </c>
      <c r="E151" s="131">
        <v>56426</v>
      </c>
      <c r="F151" s="112" t="str">
        <f t="shared" si="57"/>
        <v>N/A</v>
      </c>
      <c r="G151" s="131">
        <v>56543</v>
      </c>
      <c r="H151" s="112" t="str">
        <f t="shared" si="58"/>
        <v>N/A</v>
      </c>
      <c r="I151" s="114">
        <v>0.1082</v>
      </c>
      <c r="J151" s="114">
        <v>0.2074</v>
      </c>
      <c r="K151" s="115" t="s">
        <v>732</v>
      </c>
      <c r="L151" s="116" t="str">
        <f t="shared" si="59"/>
        <v>Yes</v>
      </c>
    </row>
    <row r="152" spans="1:12" x14ac:dyDescent="0.25">
      <c r="A152" s="4" t="s">
        <v>535</v>
      </c>
      <c r="B152" s="115" t="s">
        <v>217</v>
      </c>
      <c r="C152" s="131">
        <v>13258</v>
      </c>
      <c r="D152" s="112" t="str">
        <f t="shared" si="56"/>
        <v>N/A</v>
      </c>
      <c r="E152" s="131">
        <v>16376</v>
      </c>
      <c r="F152" s="112" t="str">
        <f t="shared" si="57"/>
        <v>N/A</v>
      </c>
      <c r="G152" s="131">
        <v>16180</v>
      </c>
      <c r="H152" s="112" t="str">
        <f t="shared" si="58"/>
        <v>N/A</v>
      </c>
      <c r="I152" s="114">
        <v>23.52</v>
      </c>
      <c r="J152" s="114">
        <v>-1.2</v>
      </c>
      <c r="K152" s="115" t="s">
        <v>732</v>
      </c>
      <c r="L152" s="116" t="str">
        <f t="shared" si="59"/>
        <v>Yes</v>
      </c>
    </row>
    <row r="153" spans="1:12" x14ac:dyDescent="0.25">
      <c r="A153" s="4" t="s">
        <v>536</v>
      </c>
      <c r="B153" s="115" t="s">
        <v>217</v>
      </c>
      <c r="C153" s="131">
        <v>341688</v>
      </c>
      <c r="D153" s="112" t="str">
        <f t="shared" si="56"/>
        <v>N/A</v>
      </c>
      <c r="E153" s="131">
        <v>362134</v>
      </c>
      <c r="F153" s="112" t="str">
        <f t="shared" si="57"/>
        <v>N/A</v>
      </c>
      <c r="G153" s="131">
        <v>388191</v>
      </c>
      <c r="H153" s="112" t="str">
        <f t="shared" si="58"/>
        <v>N/A</v>
      </c>
      <c r="I153" s="114">
        <v>5.984</v>
      </c>
      <c r="J153" s="114">
        <v>7.1950000000000003</v>
      </c>
      <c r="K153" s="115" t="s">
        <v>732</v>
      </c>
      <c r="L153" s="116" t="str">
        <f t="shared" si="59"/>
        <v>Yes</v>
      </c>
    </row>
    <row r="154" spans="1:12" x14ac:dyDescent="0.25">
      <c r="A154" s="4" t="s">
        <v>537</v>
      </c>
      <c r="B154" s="115" t="s">
        <v>217</v>
      </c>
      <c r="C154" s="131">
        <v>145828</v>
      </c>
      <c r="D154" s="112" t="str">
        <f t="shared" si="56"/>
        <v>N/A</v>
      </c>
      <c r="E154" s="131">
        <v>174635</v>
      </c>
      <c r="F154" s="112" t="str">
        <f t="shared" si="57"/>
        <v>N/A</v>
      </c>
      <c r="G154" s="131">
        <v>193545</v>
      </c>
      <c r="H154" s="112" t="str">
        <f t="shared" si="58"/>
        <v>N/A</v>
      </c>
      <c r="I154" s="114">
        <v>19.75</v>
      </c>
      <c r="J154" s="114">
        <v>10.83</v>
      </c>
      <c r="K154" s="115" t="s">
        <v>732</v>
      </c>
      <c r="L154" s="116" t="str">
        <f t="shared" si="59"/>
        <v>Yes</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73.531166471999995</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64.741916277000001</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12.445292249</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87.104548076</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85.248219453000004</v>
      </c>
      <c r="H159" s="116" t="str">
        <f t="shared" si="62"/>
        <v>N/A</v>
      </c>
      <c r="I159" s="114" t="s">
        <v>217</v>
      </c>
      <c r="J159" s="114" t="s">
        <v>217</v>
      </c>
      <c r="K159" s="120" t="s">
        <v>732</v>
      </c>
      <c r="L159" s="116" t="str">
        <f t="shared" si="63"/>
        <v>N/A</v>
      </c>
    </row>
    <row r="160" spans="1:12" ht="25" x14ac:dyDescent="0.25">
      <c r="A160" s="4" t="s">
        <v>543</v>
      </c>
      <c r="B160" s="115" t="s">
        <v>217</v>
      </c>
      <c r="C160" s="131">
        <v>381586</v>
      </c>
      <c r="D160" s="112" t="str">
        <f t="shared" si="56"/>
        <v>N/A</v>
      </c>
      <c r="E160" s="131">
        <v>428551.05</v>
      </c>
      <c r="F160" s="112" t="str">
        <f t="shared" si="57"/>
        <v>N/A</v>
      </c>
      <c r="G160" s="131">
        <v>468144.72</v>
      </c>
      <c r="H160" s="112" t="str">
        <f t="shared" si="58"/>
        <v>N/A</v>
      </c>
      <c r="I160" s="114">
        <v>12.31</v>
      </c>
      <c r="J160" s="114">
        <v>9.2390000000000008</v>
      </c>
      <c r="K160" s="115" t="s">
        <v>732</v>
      </c>
      <c r="L160" s="116" t="str">
        <f t="shared" si="59"/>
        <v>Yes</v>
      </c>
    </row>
    <row r="161" spans="1:12" x14ac:dyDescent="0.25">
      <c r="A161" s="4" t="s">
        <v>544</v>
      </c>
      <c r="B161" s="115" t="s">
        <v>217</v>
      </c>
      <c r="C161" s="113">
        <v>1898473472</v>
      </c>
      <c r="D161" s="112" t="str">
        <f t="shared" si="56"/>
        <v>N/A</v>
      </c>
      <c r="E161" s="113">
        <v>2456652070</v>
      </c>
      <c r="F161" s="112" t="str">
        <f t="shared" si="57"/>
        <v>N/A</v>
      </c>
      <c r="G161" s="113">
        <v>2608161222</v>
      </c>
      <c r="H161" s="112" t="str">
        <f t="shared" si="58"/>
        <v>N/A</v>
      </c>
      <c r="I161" s="114">
        <v>29.4</v>
      </c>
      <c r="J161" s="114">
        <v>6.1669999999999998</v>
      </c>
      <c r="K161" s="115" t="s">
        <v>732</v>
      </c>
      <c r="L161" s="116" t="str">
        <f t="shared" si="59"/>
        <v>Yes</v>
      </c>
    </row>
    <row r="162" spans="1:12" x14ac:dyDescent="0.25">
      <c r="A162" s="4" t="s">
        <v>1275</v>
      </c>
      <c r="B162" s="115" t="s">
        <v>217</v>
      </c>
      <c r="C162" s="113">
        <v>3407.5400789</v>
      </c>
      <c r="D162" s="112" t="str">
        <f t="shared" si="56"/>
        <v>N/A</v>
      </c>
      <c r="E162" s="113">
        <v>4030.1327818999998</v>
      </c>
      <c r="F162" s="112" t="str">
        <f t="shared" si="57"/>
        <v>N/A</v>
      </c>
      <c r="G162" s="113">
        <v>3985.2171365999998</v>
      </c>
      <c r="H162" s="112" t="str">
        <f t="shared" si="58"/>
        <v>N/A</v>
      </c>
      <c r="I162" s="114">
        <v>18.27</v>
      </c>
      <c r="J162" s="114">
        <v>-1.1100000000000001</v>
      </c>
      <c r="K162" s="115" t="s">
        <v>732</v>
      </c>
      <c r="L162" s="116" t="str">
        <f t="shared" si="59"/>
        <v>Yes</v>
      </c>
    </row>
    <row r="163" spans="1:12" ht="25" x14ac:dyDescent="0.25">
      <c r="A163" s="4" t="s">
        <v>1276</v>
      </c>
      <c r="B163" s="115" t="s">
        <v>217</v>
      </c>
      <c r="C163" s="113">
        <v>9060.7479287000006</v>
      </c>
      <c r="D163" s="112" t="str">
        <f t="shared" si="56"/>
        <v>N/A</v>
      </c>
      <c r="E163" s="113">
        <v>11178.188778</v>
      </c>
      <c r="F163" s="112" t="str">
        <f t="shared" si="57"/>
        <v>N/A</v>
      </c>
      <c r="G163" s="113">
        <v>11554.249244000001</v>
      </c>
      <c r="H163" s="112" t="str">
        <f t="shared" si="58"/>
        <v>N/A</v>
      </c>
      <c r="I163" s="114">
        <v>23.37</v>
      </c>
      <c r="J163" s="114">
        <v>3.3639999999999999</v>
      </c>
      <c r="K163" s="115" t="s">
        <v>732</v>
      </c>
      <c r="L163" s="116" t="str">
        <f t="shared" si="59"/>
        <v>Yes</v>
      </c>
    </row>
    <row r="164" spans="1:12" ht="25" x14ac:dyDescent="0.25">
      <c r="A164" s="4" t="s">
        <v>1277</v>
      </c>
      <c r="B164" s="115" t="s">
        <v>217</v>
      </c>
      <c r="C164" s="113">
        <v>9126.2455121000003</v>
      </c>
      <c r="D164" s="112" t="str">
        <f t="shared" si="56"/>
        <v>N/A</v>
      </c>
      <c r="E164" s="113">
        <v>10550.32627</v>
      </c>
      <c r="F164" s="112" t="str">
        <f t="shared" si="57"/>
        <v>N/A</v>
      </c>
      <c r="G164" s="113">
        <v>10040.949011000001</v>
      </c>
      <c r="H164" s="112" t="str">
        <f t="shared" si="58"/>
        <v>N/A</v>
      </c>
      <c r="I164" s="114">
        <v>15.6</v>
      </c>
      <c r="J164" s="114">
        <v>-4.83</v>
      </c>
      <c r="K164" s="115" t="s">
        <v>732</v>
      </c>
      <c r="L164" s="116" t="str">
        <f t="shared" si="59"/>
        <v>Yes</v>
      </c>
    </row>
    <row r="165" spans="1:12" ht="25" x14ac:dyDescent="0.25">
      <c r="A165" s="4" t="s">
        <v>1278</v>
      </c>
      <c r="B165" s="115" t="s">
        <v>217</v>
      </c>
      <c r="C165" s="113">
        <v>2329.9791476</v>
      </c>
      <c r="D165" s="112" t="str">
        <f t="shared" si="56"/>
        <v>N/A</v>
      </c>
      <c r="E165" s="113">
        <v>2684.2780518</v>
      </c>
      <c r="F165" s="112" t="str">
        <f t="shared" si="57"/>
        <v>N/A</v>
      </c>
      <c r="G165" s="113">
        <v>2669.2507657000001</v>
      </c>
      <c r="H165" s="112" t="str">
        <f t="shared" si="58"/>
        <v>N/A</v>
      </c>
      <c r="I165" s="114">
        <v>15.21</v>
      </c>
      <c r="J165" s="114">
        <v>-0.56000000000000005</v>
      </c>
      <c r="K165" s="115" t="s">
        <v>732</v>
      </c>
      <c r="L165" s="116" t="str">
        <f t="shared" si="59"/>
        <v>Yes</v>
      </c>
    </row>
    <row r="166" spans="1:12" ht="25" x14ac:dyDescent="0.25">
      <c r="A166" s="4" t="s">
        <v>1279</v>
      </c>
      <c r="B166" s="115" t="s">
        <v>217</v>
      </c>
      <c r="C166" s="113">
        <v>3227.3825123000001</v>
      </c>
      <c r="D166" s="112" t="str">
        <f t="shared" si="56"/>
        <v>N/A</v>
      </c>
      <c r="E166" s="113">
        <v>3899.9690725999999</v>
      </c>
      <c r="F166" s="112" t="str">
        <f t="shared" si="57"/>
        <v>N/A</v>
      </c>
      <c r="G166" s="113">
        <v>3907.1411195999999</v>
      </c>
      <c r="H166" s="112" t="str">
        <f t="shared" si="58"/>
        <v>N/A</v>
      </c>
      <c r="I166" s="114">
        <v>20.84</v>
      </c>
      <c r="J166" s="114">
        <v>0.18390000000000001</v>
      </c>
      <c r="K166" s="115" t="s">
        <v>732</v>
      </c>
      <c r="L166" s="116" t="str">
        <f t="shared" si="59"/>
        <v>Yes</v>
      </c>
    </row>
    <row r="167" spans="1:12" x14ac:dyDescent="0.25">
      <c r="A167" s="42" t="s">
        <v>545</v>
      </c>
      <c r="B167" s="117" t="s">
        <v>217</v>
      </c>
      <c r="C167" s="118">
        <v>1264741831</v>
      </c>
      <c r="D167" s="112" t="str">
        <f t="shared" si="56"/>
        <v>N/A</v>
      </c>
      <c r="E167" s="118">
        <v>1300401624</v>
      </c>
      <c r="F167" s="112" t="str">
        <f t="shared" si="57"/>
        <v>N/A</v>
      </c>
      <c r="G167" s="118">
        <v>1277347712</v>
      </c>
      <c r="H167" s="112" t="str">
        <f t="shared" si="58"/>
        <v>N/A</v>
      </c>
      <c r="I167" s="114">
        <v>2.82</v>
      </c>
      <c r="J167" s="114">
        <v>-1.77</v>
      </c>
      <c r="K167" s="115" t="s">
        <v>732</v>
      </c>
      <c r="L167" s="116" t="str">
        <f t="shared" si="59"/>
        <v>Yes</v>
      </c>
    </row>
    <row r="168" spans="1:12" x14ac:dyDescent="0.25">
      <c r="A168" s="42" t="s">
        <v>1280</v>
      </c>
      <c r="B168" s="117" t="s">
        <v>217</v>
      </c>
      <c r="C168" s="118">
        <v>2270.0651561</v>
      </c>
      <c r="D168" s="112" t="str">
        <f t="shared" si="56"/>
        <v>N/A</v>
      </c>
      <c r="E168" s="118">
        <v>2133.3062497999999</v>
      </c>
      <c r="F168" s="112" t="str">
        <f t="shared" si="57"/>
        <v>N/A</v>
      </c>
      <c r="G168" s="118">
        <v>1951.761244</v>
      </c>
      <c r="H168" s="112" t="str">
        <f t="shared" si="58"/>
        <v>N/A</v>
      </c>
      <c r="I168" s="114">
        <v>-6.02</v>
      </c>
      <c r="J168" s="114">
        <v>-8.51</v>
      </c>
      <c r="K168" s="115" t="s">
        <v>732</v>
      </c>
      <c r="L168" s="116" t="str">
        <f t="shared" si="59"/>
        <v>Yes</v>
      </c>
    </row>
    <row r="169" spans="1:12" ht="25" x14ac:dyDescent="0.25">
      <c r="A169" s="42" t="s">
        <v>1281</v>
      </c>
      <c r="B169" s="115" t="s">
        <v>217</v>
      </c>
      <c r="C169" s="113">
        <v>14315.901801</v>
      </c>
      <c r="D169" s="112" t="str">
        <f t="shared" si="56"/>
        <v>N/A</v>
      </c>
      <c r="E169" s="113">
        <v>13920.534788999999</v>
      </c>
      <c r="F169" s="112" t="str">
        <f t="shared" si="57"/>
        <v>N/A</v>
      </c>
      <c r="G169" s="113">
        <v>13491.759281000001</v>
      </c>
      <c r="H169" s="112" t="str">
        <f t="shared" si="58"/>
        <v>N/A</v>
      </c>
      <c r="I169" s="114">
        <v>-2.76</v>
      </c>
      <c r="J169" s="114">
        <v>-3.08</v>
      </c>
      <c r="K169" s="115" t="s">
        <v>732</v>
      </c>
      <c r="L169" s="116" t="str">
        <f t="shared" si="59"/>
        <v>Yes</v>
      </c>
    </row>
    <row r="170" spans="1:12" ht="25" x14ac:dyDescent="0.25">
      <c r="A170" s="42" t="s">
        <v>1282</v>
      </c>
      <c r="B170" s="115" t="s">
        <v>217</v>
      </c>
      <c r="C170" s="113">
        <v>13370.158093</v>
      </c>
      <c r="D170" s="112" t="str">
        <f t="shared" si="56"/>
        <v>N/A</v>
      </c>
      <c r="E170" s="113">
        <v>14222.533464</v>
      </c>
      <c r="F170" s="112" t="str">
        <f t="shared" si="57"/>
        <v>N/A</v>
      </c>
      <c r="G170" s="113">
        <v>15173.900927000001</v>
      </c>
      <c r="H170" s="112" t="str">
        <f t="shared" si="58"/>
        <v>N/A</v>
      </c>
      <c r="I170" s="114">
        <v>6.375</v>
      </c>
      <c r="J170" s="114">
        <v>6.6890000000000001</v>
      </c>
      <c r="K170" s="115" t="s">
        <v>732</v>
      </c>
      <c r="L170" s="116" t="str">
        <f t="shared" si="59"/>
        <v>Yes</v>
      </c>
    </row>
    <row r="171" spans="1:12" ht="25" x14ac:dyDescent="0.25">
      <c r="A171" s="42" t="s">
        <v>1283</v>
      </c>
      <c r="B171" s="115" t="s">
        <v>217</v>
      </c>
      <c r="C171" s="113">
        <v>539.84118260000002</v>
      </c>
      <c r="D171" s="112" t="str">
        <f t="shared" si="56"/>
        <v>N/A</v>
      </c>
      <c r="E171" s="113">
        <v>497.68561636999999</v>
      </c>
      <c r="F171" s="112" t="str">
        <f t="shared" si="57"/>
        <v>N/A</v>
      </c>
      <c r="G171" s="113">
        <v>433.05087959000002</v>
      </c>
      <c r="H171" s="112" t="str">
        <f t="shared" si="58"/>
        <v>N/A</v>
      </c>
      <c r="I171" s="114">
        <v>-7.81</v>
      </c>
      <c r="J171" s="114">
        <v>-13</v>
      </c>
      <c r="K171" s="115" t="s">
        <v>732</v>
      </c>
      <c r="L171" s="116" t="str">
        <f t="shared" si="59"/>
        <v>Yes</v>
      </c>
    </row>
    <row r="172" spans="1:12" ht="25" x14ac:dyDescent="0.25">
      <c r="A172" s="42" t="s">
        <v>1284</v>
      </c>
      <c r="B172" s="115" t="s">
        <v>217</v>
      </c>
      <c r="C172" s="113">
        <v>659.04501192999999</v>
      </c>
      <c r="D172" s="112" t="str">
        <f t="shared" si="56"/>
        <v>N/A</v>
      </c>
      <c r="E172" s="113">
        <v>582.84099406999997</v>
      </c>
      <c r="F172" s="112" t="str">
        <f t="shared" si="57"/>
        <v>N/A</v>
      </c>
      <c r="G172" s="113">
        <v>521.13459919000002</v>
      </c>
      <c r="H172" s="112" t="str">
        <f t="shared" si="58"/>
        <v>N/A</v>
      </c>
      <c r="I172" s="114">
        <v>-11.6</v>
      </c>
      <c r="J172" s="114">
        <v>-10.6</v>
      </c>
      <c r="K172" s="115" t="s">
        <v>732</v>
      </c>
      <c r="L172" s="116" t="str">
        <f t="shared" si="59"/>
        <v>Yes</v>
      </c>
    </row>
    <row r="173" spans="1:12" ht="25" x14ac:dyDescent="0.25">
      <c r="A173" s="2" t="s">
        <v>546</v>
      </c>
      <c r="B173" s="115" t="s">
        <v>217</v>
      </c>
      <c r="C173" s="113">
        <v>114627996</v>
      </c>
      <c r="D173" s="112" t="str">
        <f t="shared" ref="D173:D181" si="64">IF($B173="N/A","N/A",IF(C173&gt;10,"No",IF(C173&lt;-10,"No","Yes")))</f>
        <v>N/A</v>
      </c>
      <c r="E173" s="113">
        <v>108050656</v>
      </c>
      <c r="F173" s="112" t="str">
        <f t="shared" ref="F173:F181" si="65">IF($B173="N/A","N/A",IF(E173&gt;10,"No",IF(E173&lt;-10,"No","Yes")))</f>
        <v>N/A</v>
      </c>
      <c r="G173" s="113">
        <v>106529200</v>
      </c>
      <c r="H173" s="112" t="str">
        <f t="shared" ref="H173:H181" si="66">IF($B173="N/A","N/A",IF(G173&gt;10,"No",IF(G173&lt;-10,"No","Yes")))</f>
        <v>N/A</v>
      </c>
      <c r="I173" s="114">
        <v>-5.74</v>
      </c>
      <c r="J173" s="114">
        <v>-1.41</v>
      </c>
      <c r="K173" s="115" t="s">
        <v>732</v>
      </c>
      <c r="L173" s="116" t="str">
        <f t="shared" ref="L173:L181" si="67">IF(J173="Div by 0", "N/A", IF(K173="N/A","N/A", IF(J173&gt;VALUE(MID(K173,1,2)), "No", IF(J173&lt;-1*VALUE(MID(K173,1,2)), "No", "Yes"))))</f>
        <v>Yes</v>
      </c>
    </row>
    <row r="174" spans="1:12" ht="25" x14ac:dyDescent="0.25">
      <c r="A174" s="2" t="s">
        <v>1285</v>
      </c>
      <c r="B174" s="115" t="s">
        <v>217</v>
      </c>
      <c r="C174" s="113">
        <v>690275949</v>
      </c>
      <c r="D174" s="112" t="str">
        <f t="shared" si="64"/>
        <v>N/A</v>
      </c>
      <c r="E174" s="113">
        <v>697831643</v>
      </c>
      <c r="F174" s="112" t="str">
        <f t="shared" si="65"/>
        <v>N/A</v>
      </c>
      <c r="G174" s="113">
        <v>669618805</v>
      </c>
      <c r="H174" s="112" t="str">
        <f t="shared" si="66"/>
        <v>N/A</v>
      </c>
      <c r="I174" s="114">
        <v>1.095</v>
      </c>
      <c r="J174" s="114">
        <v>-4.04</v>
      </c>
      <c r="K174" s="115" t="s">
        <v>732</v>
      </c>
      <c r="L174" s="116" t="str">
        <f t="shared" si="67"/>
        <v>Yes</v>
      </c>
    </row>
    <row r="175" spans="1:12" ht="25" x14ac:dyDescent="0.25">
      <c r="A175" s="2" t="s">
        <v>547</v>
      </c>
      <c r="B175" s="115" t="s">
        <v>217</v>
      </c>
      <c r="C175" s="113">
        <v>33327725</v>
      </c>
      <c r="D175" s="112" t="str">
        <f t="shared" si="64"/>
        <v>N/A</v>
      </c>
      <c r="E175" s="113">
        <v>35231618</v>
      </c>
      <c r="F175" s="112" t="str">
        <f t="shared" si="65"/>
        <v>N/A</v>
      </c>
      <c r="G175" s="113">
        <v>39319598</v>
      </c>
      <c r="H175" s="112" t="str">
        <f t="shared" si="66"/>
        <v>N/A</v>
      </c>
      <c r="I175" s="114">
        <v>5.7130000000000001</v>
      </c>
      <c r="J175" s="114">
        <v>11.6</v>
      </c>
      <c r="K175" s="115" t="s">
        <v>732</v>
      </c>
      <c r="L175" s="116" t="str">
        <f t="shared" si="67"/>
        <v>Yes</v>
      </c>
    </row>
    <row r="176" spans="1:12" ht="25" x14ac:dyDescent="0.25">
      <c r="A176" s="2" t="s">
        <v>512</v>
      </c>
      <c r="B176" s="115" t="s">
        <v>217</v>
      </c>
      <c r="C176" s="113">
        <v>426510161</v>
      </c>
      <c r="D176" s="112" t="str">
        <f t="shared" si="64"/>
        <v>N/A</v>
      </c>
      <c r="E176" s="113">
        <v>459287707</v>
      </c>
      <c r="F176" s="112" t="str">
        <f t="shared" si="65"/>
        <v>N/A</v>
      </c>
      <c r="G176" s="113">
        <v>461880109</v>
      </c>
      <c r="H176" s="112" t="str">
        <f t="shared" si="66"/>
        <v>N/A</v>
      </c>
      <c r="I176" s="114">
        <v>7.6849999999999996</v>
      </c>
      <c r="J176" s="114">
        <v>0.56440000000000001</v>
      </c>
      <c r="K176" s="115" t="s">
        <v>732</v>
      </c>
      <c r="L176" s="116" t="str">
        <f t="shared" si="67"/>
        <v>Yes</v>
      </c>
    </row>
    <row r="177" spans="1:12" ht="25" x14ac:dyDescent="0.25">
      <c r="A177" s="2" t="s">
        <v>513</v>
      </c>
      <c r="B177" s="117" t="s">
        <v>217</v>
      </c>
      <c r="C177" s="118">
        <v>205.7439813</v>
      </c>
      <c r="D177" s="112" t="str">
        <f t="shared" si="64"/>
        <v>N/A</v>
      </c>
      <c r="E177" s="118">
        <v>177.25688393999999</v>
      </c>
      <c r="F177" s="112" t="str">
        <f t="shared" si="65"/>
        <v>N/A</v>
      </c>
      <c r="G177" s="118">
        <v>162.77444424000001</v>
      </c>
      <c r="H177" s="112" t="str">
        <f t="shared" si="66"/>
        <v>N/A</v>
      </c>
      <c r="I177" s="114">
        <v>-13.8</v>
      </c>
      <c r="J177" s="114">
        <v>-8.17</v>
      </c>
      <c r="K177" s="115" t="s">
        <v>732</v>
      </c>
      <c r="L177" s="116" t="str">
        <f t="shared" si="67"/>
        <v>Yes</v>
      </c>
    </row>
    <row r="178" spans="1:12" ht="25" x14ac:dyDescent="0.25">
      <c r="A178" s="2" t="s">
        <v>1286</v>
      </c>
      <c r="B178" s="117" t="s">
        <v>217</v>
      </c>
      <c r="C178" s="118">
        <v>1238.9654089999999</v>
      </c>
      <c r="D178" s="112" t="str">
        <f t="shared" si="64"/>
        <v>N/A</v>
      </c>
      <c r="E178" s="118">
        <v>1144.7914074</v>
      </c>
      <c r="F178" s="112" t="str">
        <f t="shared" si="65"/>
        <v>N/A</v>
      </c>
      <c r="G178" s="118">
        <v>1023.1638728</v>
      </c>
      <c r="H178" s="112" t="str">
        <f t="shared" si="66"/>
        <v>N/A</v>
      </c>
      <c r="I178" s="114">
        <v>-7.6</v>
      </c>
      <c r="J178" s="114">
        <v>-10.6</v>
      </c>
      <c r="K178" s="115" t="s">
        <v>732</v>
      </c>
      <c r="L178" s="116" t="str">
        <f t="shared" si="67"/>
        <v>Yes</v>
      </c>
    </row>
    <row r="179" spans="1:12" ht="25" x14ac:dyDescent="0.25">
      <c r="A179" s="2" t="s">
        <v>514</v>
      </c>
      <c r="B179" s="117" t="s">
        <v>217</v>
      </c>
      <c r="C179" s="118">
        <v>59.819407724000001</v>
      </c>
      <c r="D179" s="112" t="str">
        <f t="shared" si="64"/>
        <v>N/A</v>
      </c>
      <c r="E179" s="118">
        <v>57.797398498</v>
      </c>
      <c r="F179" s="112" t="str">
        <f t="shared" si="65"/>
        <v>N/A</v>
      </c>
      <c r="G179" s="118">
        <v>60.079543561999998</v>
      </c>
      <c r="H179" s="112" t="str">
        <f t="shared" si="66"/>
        <v>N/A</v>
      </c>
      <c r="I179" s="114">
        <v>-3.38</v>
      </c>
      <c r="J179" s="114">
        <v>3.9489999999999998</v>
      </c>
      <c r="K179" s="115" t="s">
        <v>732</v>
      </c>
      <c r="L179" s="116" t="str">
        <f t="shared" si="67"/>
        <v>Yes</v>
      </c>
    </row>
    <row r="180" spans="1:12" ht="25" x14ac:dyDescent="0.25">
      <c r="A180" s="2" t="s">
        <v>515</v>
      </c>
      <c r="B180" s="115" t="s">
        <v>217</v>
      </c>
      <c r="C180" s="113">
        <v>765.53635807000001</v>
      </c>
      <c r="D180" s="112" t="str">
        <f t="shared" si="64"/>
        <v>N/A</v>
      </c>
      <c r="E180" s="113">
        <v>753.46055996999996</v>
      </c>
      <c r="F180" s="112" t="str">
        <f t="shared" si="65"/>
        <v>N/A</v>
      </c>
      <c r="G180" s="113">
        <v>705.74338347000003</v>
      </c>
      <c r="H180" s="112" t="str">
        <f t="shared" si="66"/>
        <v>N/A</v>
      </c>
      <c r="I180" s="114">
        <v>-1.58</v>
      </c>
      <c r="J180" s="114">
        <v>-6.33</v>
      </c>
      <c r="K180" s="115" t="s">
        <v>732</v>
      </c>
      <c r="L180" s="116" t="str">
        <f t="shared" si="67"/>
        <v>Yes</v>
      </c>
    </row>
    <row r="181" spans="1:12" ht="25" x14ac:dyDescent="0.25">
      <c r="A181" s="2" t="s">
        <v>1684</v>
      </c>
      <c r="B181" s="115" t="s">
        <v>217</v>
      </c>
      <c r="C181" s="119">
        <v>84.052094719999999</v>
      </c>
      <c r="D181" s="112" t="str">
        <f t="shared" si="64"/>
        <v>N/A</v>
      </c>
      <c r="E181" s="119">
        <v>86.465235387000007</v>
      </c>
      <c r="F181" s="112" t="str">
        <f t="shared" si="65"/>
        <v>N/A</v>
      </c>
      <c r="G181" s="119">
        <v>87.924682829999995</v>
      </c>
      <c r="H181" s="112" t="str">
        <f t="shared" si="66"/>
        <v>N/A</v>
      </c>
      <c r="I181" s="114">
        <v>2.871</v>
      </c>
      <c r="J181" s="114">
        <v>1.6879999999999999</v>
      </c>
      <c r="K181" s="115" t="s">
        <v>732</v>
      </c>
      <c r="L181" s="116" t="str">
        <f t="shared" si="67"/>
        <v>Yes</v>
      </c>
    </row>
    <row r="182" spans="1:12" ht="25" x14ac:dyDescent="0.25">
      <c r="A182" s="2" t="s">
        <v>1685</v>
      </c>
      <c r="B182" s="120" t="s">
        <v>217</v>
      </c>
      <c r="C182" s="119" t="s">
        <v>217</v>
      </c>
      <c r="D182" s="116" t="str">
        <f t="shared" ref="D182:D185" si="68">IF($B182="N/A","N/A",IF(C182&lt;0,"No","Yes"))</f>
        <v>N/A</v>
      </c>
      <c r="E182" s="119">
        <v>97.883954205999999</v>
      </c>
      <c r="F182" s="116" t="str">
        <f t="shared" ref="F182:F185" si="69">IF($B182="N/A","N/A",IF(E182&lt;0,"No","Yes"))</f>
        <v>N/A</v>
      </c>
      <c r="G182" s="119">
        <v>98.259731532000004</v>
      </c>
      <c r="H182" s="116" t="str">
        <f t="shared" ref="H182:H185" si="70">IF($B182="N/A","N/A",IF(G182&lt;0,"No","Yes"))</f>
        <v>N/A</v>
      </c>
      <c r="I182" s="114" t="s">
        <v>217</v>
      </c>
      <c r="J182" s="114">
        <v>0.38390000000000002</v>
      </c>
      <c r="K182" s="120" t="s">
        <v>732</v>
      </c>
      <c r="L182" s="116" t="str">
        <f t="shared" ref="L182:L213" si="71">IF(J182="Div by 0", "N/A", IF(OR(J182="N/A",K182="N/A"),"N/A", IF(J182&gt;VALUE(MID(K182,1,2)), "No", IF(J182&lt;-1*VALUE(MID(K182,1,2)), "No", "Yes"))))</f>
        <v>Yes</v>
      </c>
    </row>
    <row r="183" spans="1:12" ht="25" x14ac:dyDescent="0.25">
      <c r="A183" s="2" t="s">
        <v>1686</v>
      </c>
      <c r="B183" s="120" t="s">
        <v>217</v>
      </c>
      <c r="C183" s="119" t="s">
        <v>217</v>
      </c>
      <c r="D183" s="116" t="str">
        <f t="shared" si="68"/>
        <v>N/A</v>
      </c>
      <c r="E183" s="119">
        <v>59.245236931999997</v>
      </c>
      <c r="F183" s="116" t="str">
        <f t="shared" si="69"/>
        <v>N/A</v>
      </c>
      <c r="G183" s="119">
        <v>65.729295425999993</v>
      </c>
      <c r="H183" s="116" t="str">
        <f t="shared" si="70"/>
        <v>N/A</v>
      </c>
      <c r="I183" s="114" t="s">
        <v>217</v>
      </c>
      <c r="J183" s="114">
        <v>10.94</v>
      </c>
      <c r="K183" s="120" t="s">
        <v>732</v>
      </c>
      <c r="L183" s="116" t="str">
        <f t="shared" si="71"/>
        <v>Yes</v>
      </c>
    </row>
    <row r="184" spans="1:12" ht="25" x14ac:dyDescent="0.25">
      <c r="A184" s="2" t="s">
        <v>1687</v>
      </c>
      <c r="B184" s="120" t="s">
        <v>217</v>
      </c>
      <c r="C184" s="119" t="s">
        <v>217</v>
      </c>
      <c r="D184" s="116" t="str">
        <f t="shared" si="68"/>
        <v>N/A</v>
      </c>
      <c r="E184" s="119">
        <v>85.332225088000001</v>
      </c>
      <c r="F184" s="116" t="str">
        <f t="shared" si="69"/>
        <v>N/A</v>
      </c>
      <c r="G184" s="119">
        <v>87.053538078000003</v>
      </c>
      <c r="H184" s="116" t="str">
        <f t="shared" si="70"/>
        <v>N/A</v>
      </c>
      <c r="I184" s="114" t="s">
        <v>217</v>
      </c>
      <c r="J184" s="114">
        <v>2.0169999999999999</v>
      </c>
      <c r="K184" s="120" t="s">
        <v>732</v>
      </c>
      <c r="L184" s="116" t="str">
        <f t="shared" si="71"/>
        <v>Yes</v>
      </c>
    </row>
    <row r="185" spans="1:12" ht="25" x14ac:dyDescent="0.25">
      <c r="A185" s="2" t="s">
        <v>1688</v>
      </c>
      <c r="B185" s="120" t="s">
        <v>217</v>
      </c>
      <c r="C185" s="119" t="s">
        <v>217</v>
      </c>
      <c r="D185" s="116" t="str">
        <f t="shared" si="68"/>
        <v>N/A</v>
      </c>
      <c r="E185" s="119">
        <v>87.677727832000002</v>
      </c>
      <c r="F185" s="116" t="str">
        <f t="shared" si="69"/>
        <v>N/A</v>
      </c>
      <c r="G185" s="119">
        <v>88.508098892000007</v>
      </c>
      <c r="H185" s="116" t="str">
        <f t="shared" si="70"/>
        <v>N/A</v>
      </c>
      <c r="I185" s="114" t="s">
        <v>217</v>
      </c>
      <c r="J185" s="114">
        <v>0.94710000000000005</v>
      </c>
      <c r="K185" s="120" t="s">
        <v>732</v>
      </c>
      <c r="L185" s="116" t="str">
        <f t="shared" si="71"/>
        <v>Yes</v>
      </c>
    </row>
    <row r="186" spans="1:12" ht="25" x14ac:dyDescent="0.25">
      <c r="A186" s="2" t="s">
        <v>1689</v>
      </c>
      <c r="B186" s="117" t="s">
        <v>217</v>
      </c>
      <c r="C186" s="119" t="s">
        <v>217</v>
      </c>
      <c r="D186" s="112" t="str">
        <f t="shared" ref="D186:D213" si="72">IF($B186="N/A","N/A",IF(C186&gt;10,"No",IF(C186&lt;-10,"No","Yes")))</f>
        <v>N/A</v>
      </c>
      <c r="E186" s="119">
        <v>4.8749038257999997</v>
      </c>
      <c r="F186" s="112" t="str">
        <f t="shared" ref="F186:F213" si="73">IF($B186="N/A","N/A",IF(E186&gt;10,"No",IF(E186&lt;-10,"No","Yes")))</f>
        <v>N/A</v>
      </c>
      <c r="G186" s="119">
        <v>5.9157258131999999</v>
      </c>
      <c r="H186" s="112" t="str">
        <f t="shared" ref="H186:H213" si="74">IF($B186="N/A","N/A",IF(G186&gt;10,"No",IF(G186&lt;-10,"No","Yes")))</f>
        <v>N/A</v>
      </c>
      <c r="I186" s="114" t="s">
        <v>217</v>
      </c>
      <c r="J186" s="114">
        <v>21.35</v>
      </c>
      <c r="K186" s="115" t="s">
        <v>732</v>
      </c>
      <c r="L186" s="116" t="str">
        <f t="shared" si="71"/>
        <v>Yes</v>
      </c>
    </row>
    <row r="187" spans="1:12" ht="25" x14ac:dyDescent="0.25">
      <c r="A187" s="2" t="s">
        <v>1690</v>
      </c>
      <c r="B187" s="117" t="s">
        <v>217</v>
      </c>
      <c r="C187" s="119" t="s">
        <v>217</v>
      </c>
      <c r="D187" s="112" t="str">
        <f t="shared" si="72"/>
        <v>N/A</v>
      </c>
      <c r="E187" s="119">
        <v>2.9528964000000001E-3</v>
      </c>
      <c r="F187" s="112" t="str">
        <f t="shared" si="73"/>
        <v>N/A</v>
      </c>
      <c r="G187" s="119">
        <v>3.9727470000000004E-3</v>
      </c>
      <c r="H187" s="112" t="str">
        <f t="shared" si="74"/>
        <v>N/A</v>
      </c>
      <c r="I187" s="114" t="s">
        <v>217</v>
      </c>
      <c r="J187" s="114">
        <v>34.54</v>
      </c>
      <c r="K187" s="115" t="s">
        <v>732</v>
      </c>
      <c r="L187" s="116" t="str">
        <f t="shared" si="71"/>
        <v>No</v>
      </c>
    </row>
    <row r="188" spans="1:12" ht="25" x14ac:dyDescent="0.25">
      <c r="A188" s="2" t="s">
        <v>1691</v>
      </c>
      <c r="B188" s="117" t="s">
        <v>217</v>
      </c>
      <c r="C188" s="119" t="s">
        <v>217</v>
      </c>
      <c r="D188" s="112" t="str">
        <f t="shared" si="72"/>
        <v>N/A</v>
      </c>
      <c r="E188" s="119">
        <v>1.34520835E-2</v>
      </c>
      <c r="F188" s="112" t="str">
        <f t="shared" si="73"/>
        <v>N/A</v>
      </c>
      <c r="G188" s="119">
        <v>2.3072491899999999E-2</v>
      </c>
      <c r="H188" s="112" t="str">
        <f t="shared" si="74"/>
        <v>N/A</v>
      </c>
      <c r="I188" s="114" t="s">
        <v>217</v>
      </c>
      <c r="J188" s="114">
        <v>71.52</v>
      </c>
      <c r="K188" s="115" t="s">
        <v>732</v>
      </c>
      <c r="L188" s="116" t="str">
        <f t="shared" si="71"/>
        <v>No</v>
      </c>
    </row>
    <row r="189" spans="1:12" ht="25" x14ac:dyDescent="0.25">
      <c r="A189" s="2" t="s">
        <v>1692</v>
      </c>
      <c r="B189" s="117" t="s">
        <v>217</v>
      </c>
      <c r="C189" s="119" t="s">
        <v>217</v>
      </c>
      <c r="D189" s="112" t="str">
        <f t="shared" si="72"/>
        <v>N/A</v>
      </c>
      <c r="E189" s="119">
        <v>8.2024899000000002E-3</v>
      </c>
      <c r="F189" s="112" t="str">
        <f t="shared" si="73"/>
        <v>N/A</v>
      </c>
      <c r="G189" s="119">
        <v>1.7571765400000001E-2</v>
      </c>
      <c r="H189" s="112" t="str">
        <f t="shared" si="74"/>
        <v>N/A</v>
      </c>
      <c r="I189" s="114" t="s">
        <v>217</v>
      </c>
      <c r="J189" s="114">
        <v>114.2</v>
      </c>
      <c r="K189" s="115" t="s">
        <v>732</v>
      </c>
      <c r="L189" s="116" t="str">
        <f t="shared" si="71"/>
        <v>No</v>
      </c>
    </row>
    <row r="190" spans="1:12" ht="25" x14ac:dyDescent="0.25">
      <c r="A190" s="2" t="s">
        <v>1693</v>
      </c>
      <c r="B190" s="117" t="s">
        <v>217</v>
      </c>
      <c r="C190" s="119" t="s">
        <v>217</v>
      </c>
      <c r="D190" s="112" t="str">
        <f t="shared" si="72"/>
        <v>N/A</v>
      </c>
      <c r="E190" s="119">
        <v>2.1818623299999999E-2</v>
      </c>
      <c r="F190" s="112" t="str">
        <f t="shared" si="73"/>
        <v>N/A</v>
      </c>
      <c r="G190" s="119">
        <v>0.97912932669999997</v>
      </c>
      <c r="H190" s="112" t="str">
        <f t="shared" si="74"/>
        <v>N/A</v>
      </c>
      <c r="I190" s="114" t="s">
        <v>217</v>
      </c>
      <c r="J190" s="114">
        <v>4388</v>
      </c>
      <c r="K190" s="115" t="s">
        <v>732</v>
      </c>
      <c r="L190" s="116" t="str">
        <f t="shared" si="71"/>
        <v>No</v>
      </c>
    </row>
    <row r="191" spans="1:12" ht="25" x14ac:dyDescent="0.25">
      <c r="A191" s="2" t="s">
        <v>1694</v>
      </c>
      <c r="B191" s="117" t="s">
        <v>217</v>
      </c>
      <c r="C191" s="119" t="s">
        <v>217</v>
      </c>
      <c r="D191" s="112" t="str">
        <f t="shared" si="72"/>
        <v>N/A</v>
      </c>
      <c r="E191" s="119">
        <v>69.087440182999998</v>
      </c>
      <c r="F191" s="112" t="str">
        <f t="shared" si="73"/>
        <v>N/A</v>
      </c>
      <c r="G191" s="119">
        <v>76.112330947999993</v>
      </c>
      <c r="H191" s="112" t="str">
        <f t="shared" si="74"/>
        <v>N/A</v>
      </c>
      <c r="I191" s="114" t="s">
        <v>217</v>
      </c>
      <c r="J191" s="114">
        <v>10.17</v>
      </c>
      <c r="K191" s="115" t="s">
        <v>732</v>
      </c>
      <c r="L191" s="116" t="str">
        <f t="shared" si="71"/>
        <v>Yes</v>
      </c>
    </row>
    <row r="192" spans="1:12" ht="25" x14ac:dyDescent="0.25">
      <c r="A192" s="2" t="s">
        <v>1695</v>
      </c>
      <c r="B192" s="117" t="s">
        <v>217</v>
      </c>
      <c r="C192" s="119" t="s">
        <v>217</v>
      </c>
      <c r="D192" s="112" t="str">
        <f t="shared" si="72"/>
        <v>N/A</v>
      </c>
      <c r="E192" s="119">
        <v>35.299579540000003</v>
      </c>
      <c r="F192" s="112" t="str">
        <f t="shared" si="73"/>
        <v>N/A</v>
      </c>
      <c r="G192" s="119">
        <v>36.265067789</v>
      </c>
      <c r="H192" s="112" t="str">
        <f t="shared" si="74"/>
        <v>N/A</v>
      </c>
      <c r="I192" s="114" t="s">
        <v>217</v>
      </c>
      <c r="J192" s="114">
        <v>2.7349999999999999</v>
      </c>
      <c r="K192" s="115" t="s">
        <v>732</v>
      </c>
      <c r="L192" s="116" t="str">
        <f t="shared" si="71"/>
        <v>Yes</v>
      </c>
    </row>
    <row r="193" spans="1:12" ht="25" x14ac:dyDescent="0.25">
      <c r="A193" s="2" t="s">
        <v>1696</v>
      </c>
      <c r="B193" s="117" t="s">
        <v>217</v>
      </c>
      <c r="C193" s="119" t="s">
        <v>217</v>
      </c>
      <c r="D193" s="112" t="str">
        <f t="shared" si="72"/>
        <v>N/A</v>
      </c>
      <c r="E193" s="119">
        <v>24.040841837999999</v>
      </c>
      <c r="F193" s="112" t="str">
        <f t="shared" si="73"/>
        <v>N/A</v>
      </c>
      <c r="G193" s="119">
        <v>27.407981248999999</v>
      </c>
      <c r="H193" s="112" t="str">
        <f t="shared" si="74"/>
        <v>N/A</v>
      </c>
      <c r="I193" s="114" t="s">
        <v>217</v>
      </c>
      <c r="J193" s="114">
        <v>14.01</v>
      </c>
      <c r="K193" s="115" t="s">
        <v>732</v>
      </c>
      <c r="L193" s="116" t="str">
        <f t="shared" si="71"/>
        <v>Yes</v>
      </c>
    </row>
    <row r="194" spans="1:12" ht="25" x14ac:dyDescent="0.25">
      <c r="A194" s="2" t="s">
        <v>1697</v>
      </c>
      <c r="B194" s="117" t="s">
        <v>217</v>
      </c>
      <c r="C194" s="119" t="s">
        <v>217</v>
      </c>
      <c r="D194" s="112" t="str">
        <f t="shared" si="72"/>
        <v>N/A</v>
      </c>
      <c r="E194" s="119">
        <v>28.819120332000001</v>
      </c>
      <c r="F194" s="112" t="str">
        <f t="shared" si="73"/>
        <v>N/A</v>
      </c>
      <c r="G194" s="119">
        <v>36.545757641000002</v>
      </c>
      <c r="H194" s="112" t="str">
        <f t="shared" si="74"/>
        <v>N/A</v>
      </c>
      <c r="I194" s="114" t="s">
        <v>217</v>
      </c>
      <c r="J194" s="114">
        <v>26.81</v>
      </c>
      <c r="K194" s="115" t="s">
        <v>732</v>
      </c>
      <c r="L194" s="116" t="str">
        <f t="shared" si="71"/>
        <v>Yes</v>
      </c>
    </row>
    <row r="195" spans="1:12" ht="25" x14ac:dyDescent="0.25">
      <c r="A195" s="2" t="s">
        <v>1698</v>
      </c>
      <c r="B195" s="117" t="s">
        <v>217</v>
      </c>
      <c r="C195" s="119" t="s">
        <v>217</v>
      </c>
      <c r="D195" s="112" t="str">
        <f t="shared" si="72"/>
        <v>N/A</v>
      </c>
      <c r="E195" s="119">
        <v>2.2514194408999999</v>
      </c>
      <c r="F195" s="112" t="str">
        <f t="shared" si="73"/>
        <v>N/A</v>
      </c>
      <c r="G195" s="119">
        <v>2.2264190729000002</v>
      </c>
      <c r="H195" s="112" t="str">
        <f t="shared" si="74"/>
        <v>N/A</v>
      </c>
      <c r="I195" s="114" t="s">
        <v>217</v>
      </c>
      <c r="J195" s="114">
        <v>-1.1100000000000001</v>
      </c>
      <c r="K195" s="115" t="s">
        <v>732</v>
      </c>
      <c r="L195" s="116" t="str">
        <f t="shared" si="71"/>
        <v>Yes</v>
      </c>
    </row>
    <row r="196" spans="1:12" ht="25" x14ac:dyDescent="0.25">
      <c r="A196" s="2" t="s">
        <v>1699</v>
      </c>
      <c r="B196" s="117" t="s">
        <v>217</v>
      </c>
      <c r="C196" s="119" t="s">
        <v>217</v>
      </c>
      <c r="D196" s="112" t="str">
        <f t="shared" si="72"/>
        <v>N/A</v>
      </c>
      <c r="E196" s="119">
        <v>12.159371098999999</v>
      </c>
      <c r="F196" s="112" t="str">
        <f t="shared" si="73"/>
        <v>N/A</v>
      </c>
      <c r="G196" s="119">
        <v>12.940306421000001</v>
      </c>
      <c r="H196" s="112" t="str">
        <f t="shared" si="74"/>
        <v>N/A</v>
      </c>
      <c r="I196" s="114" t="s">
        <v>217</v>
      </c>
      <c r="J196" s="114">
        <v>6.4219999999999997</v>
      </c>
      <c r="K196" s="115" t="s">
        <v>732</v>
      </c>
      <c r="L196" s="116" t="str">
        <f t="shared" si="71"/>
        <v>Yes</v>
      </c>
    </row>
    <row r="197" spans="1:12" ht="25" x14ac:dyDescent="0.25">
      <c r="A197" s="2" t="s">
        <v>1700</v>
      </c>
      <c r="B197" s="117" t="s">
        <v>217</v>
      </c>
      <c r="C197" s="119" t="s">
        <v>217</v>
      </c>
      <c r="D197" s="112" t="str">
        <f t="shared" si="72"/>
        <v>N/A</v>
      </c>
      <c r="E197" s="119">
        <v>52.552368797</v>
      </c>
      <c r="F197" s="112" t="str">
        <f t="shared" si="73"/>
        <v>N/A</v>
      </c>
      <c r="G197" s="119">
        <v>58.589613710999998</v>
      </c>
      <c r="H197" s="112" t="str">
        <f t="shared" si="74"/>
        <v>N/A</v>
      </c>
      <c r="I197" s="114" t="s">
        <v>217</v>
      </c>
      <c r="J197" s="114">
        <v>11.49</v>
      </c>
      <c r="K197" s="115" t="s">
        <v>732</v>
      </c>
      <c r="L197" s="116" t="str">
        <f t="shared" si="71"/>
        <v>Yes</v>
      </c>
    </row>
    <row r="198" spans="1:12" ht="25" x14ac:dyDescent="0.25">
      <c r="A198" s="2" t="s">
        <v>1701</v>
      </c>
      <c r="B198" s="117" t="s">
        <v>217</v>
      </c>
      <c r="C198" s="119" t="s">
        <v>217</v>
      </c>
      <c r="D198" s="112" t="str">
        <f t="shared" si="72"/>
        <v>N/A</v>
      </c>
      <c r="E198" s="119">
        <v>65.763627206999999</v>
      </c>
      <c r="F198" s="112" t="str">
        <f t="shared" si="73"/>
        <v>N/A</v>
      </c>
      <c r="G198" s="119">
        <v>65.942251538999997</v>
      </c>
      <c r="H198" s="112" t="str">
        <f t="shared" si="74"/>
        <v>N/A</v>
      </c>
      <c r="I198" s="114" t="s">
        <v>217</v>
      </c>
      <c r="J198" s="114">
        <v>0.27160000000000001</v>
      </c>
      <c r="K198" s="115" t="s">
        <v>732</v>
      </c>
      <c r="L198" s="116" t="str">
        <f t="shared" si="71"/>
        <v>Yes</v>
      </c>
    </row>
    <row r="199" spans="1:12" ht="25" x14ac:dyDescent="0.25">
      <c r="A199" s="2" t="s">
        <v>1702</v>
      </c>
      <c r="B199" s="117" t="s">
        <v>217</v>
      </c>
      <c r="C199" s="119" t="s">
        <v>217</v>
      </c>
      <c r="D199" s="112" t="str">
        <f t="shared" si="72"/>
        <v>N/A</v>
      </c>
      <c r="E199" s="119">
        <v>9.6750009433000006</v>
      </c>
      <c r="F199" s="112" t="str">
        <f t="shared" si="73"/>
        <v>N/A</v>
      </c>
      <c r="G199" s="119">
        <v>15.050140651</v>
      </c>
      <c r="H199" s="112" t="str">
        <f t="shared" si="74"/>
        <v>N/A</v>
      </c>
      <c r="I199" s="114" t="s">
        <v>217</v>
      </c>
      <c r="J199" s="114">
        <v>55.56</v>
      </c>
      <c r="K199" s="115" t="s">
        <v>732</v>
      </c>
      <c r="L199" s="116" t="str">
        <f t="shared" si="71"/>
        <v>No</v>
      </c>
    </row>
    <row r="200" spans="1:12" ht="25" x14ac:dyDescent="0.25">
      <c r="A200" s="2" t="s">
        <v>1703</v>
      </c>
      <c r="B200" s="117" t="s">
        <v>217</v>
      </c>
      <c r="C200" s="119" t="s">
        <v>217</v>
      </c>
      <c r="D200" s="112" t="str">
        <f t="shared" si="72"/>
        <v>N/A</v>
      </c>
      <c r="E200" s="119">
        <v>3.6740592973999999</v>
      </c>
      <c r="F200" s="112" t="str">
        <f t="shared" si="73"/>
        <v>N/A</v>
      </c>
      <c r="G200" s="119">
        <v>4.9566130192999998</v>
      </c>
      <c r="H200" s="112" t="str">
        <f t="shared" si="74"/>
        <v>N/A</v>
      </c>
      <c r="I200" s="114" t="s">
        <v>217</v>
      </c>
      <c r="J200" s="114">
        <v>34.909999999999997</v>
      </c>
      <c r="K200" s="115" t="s">
        <v>732</v>
      </c>
      <c r="L200" s="116" t="str">
        <f t="shared" si="71"/>
        <v>No</v>
      </c>
    </row>
    <row r="201" spans="1:12" ht="25" x14ac:dyDescent="0.25">
      <c r="A201" s="2" t="s">
        <v>1704</v>
      </c>
      <c r="B201" s="117" t="s">
        <v>217</v>
      </c>
      <c r="C201" s="119" t="s">
        <v>217</v>
      </c>
      <c r="D201" s="112" t="str">
        <f t="shared" si="72"/>
        <v>N/A</v>
      </c>
      <c r="E201" s="119">
        <v>3.6898080781</v>
      </c>
      <c r="F201" s="112" t="str">
        <f t="shared" si="73"/>
        <v>N/A</v>
      </c>
      <c r="G201" s="119">
        <v>4.0143080009999998</v>
      </c>
      <c r="H201" s="112" t="str">
        <f t="shared" si="74"/>
        <v>N/A</v>
      </c>
      <c r="I201" s="114" t="s">
        <v>217</v>
      </c>
      <c r="J201" s="114">
        <v>8.7940000000000005</v>
      </c>
      <c r="K201" s="115" t="s">
        <v>732</v>
      </c>
      <c r="L201" s="116" t="str">
        <f t="shared" si="71"/>
        <v>Yes</v>
      </c>
    </row>
    <row r="202" spans="1:12" ht="25" x14ac:dyDescent="0.25">
      <c r="A202" s="2" t="s">
        <v>1705</v>
      </c>
      <c r="B202" s="117" t="s">
        <v>217</v>
      </c>
      <c r="C202" s="119" t="s">
        <v>217</v>
      </c>
      <c r="D202" s="112" t="str">
        <f t="shared" si="72"/>
        <v>N/A</v>
      </c>
      <c r="E202" s="119">
        <v>3.3733560159999998</v>
      </c>
      <c r="F202" s="112" t="str">
        <f t="shared" si="73"/>
        <v>N/A</v>
      </c>
      <c r="G202" s="119">
        <v>3.9479936863999998</v>
      </c>
      <c r="H202" s="112" t="str">
        <f t="shared" si="74"/>
        <v>N/A</v>
      </c>
      <c r="I202" s="114" t="s">
        <v>217</v>
      </c>
      <c r="J202" s="114">
        <v>17.03</v>
      </c>
      <c r="K202" s="115" t="s">
        <v>732</v>
      </c>
      <c r="L202" s="116" t="str">
        <f t="shared" si="71"/>
        <v>Yes</v>
      </c>
    </row>
    <row r="203" spans="1:12" ht="25" x14ac:dyDescent="0.25">
      <c r="A203" s="2" t="s">
        <v>1706</v>
      </c>
      <c r="B203" s="117" t="s">
        <v>217</v>
      </c>
      <c r="C203" s="119" t="s">
        <v>217</v>
      </c>
      <c r="D203" s="112" t="str">
        <f t="shared" si="72"/>
        <v>N/A</v>
      </c>
      <c r="E203" s="119">
        <v>2.7888466E-3</v>
      </c>
      <c r="F203" s="112" t="str">
        <f t="shared" si="73"/>
        <v>N/A</v>
      </c>
      <c r="G203" s="119">
        <v>4.1255449E-3</v>
      </c>
      <c r="H203" s="112" t="str">
        <f t="shared" si="74"/>
        <v>N/A</v>
      </c>
      <c r="I203" s="114" t="s">
        <v>217</v>
      </c>
      <c r="J203" s="114">
        <v>47.93</v>
      </c>
      <c r="K203" s="115" t="s">
        <v>732</v>
      </c>
      <c r="L203" s="116" t="str">
        <f t="shared" si="71"/>
        <v>No</v>
      </c>
    </row>
    <row r="204" spans="1:12" ht="25" x14ac:dyDescent="0.25">
      <c r="A204" s="2" t="s">
        <v>1707</v>
      </c>
      <c r="B204" s="117" t="s">
        <v>217</v>
      </c>
      <c r="C204" s="119" t="s">
        <v>217</v>
      </c>
      <c r="D204" s="112" t="str">
        <f t="shared" si="72"/>
        <v>N/A</v>
      </c>
      <c r="E204" s="119">
        <v>4.378653184</v>
      </c>
      <c r="F204" s="112" t="str">
        <f t="shared" si="73"/>
        <v>N/A</v>
      </c>
      <c r="G204" s="119">
        <v>7.6214094388999998</v>
      </c>
      <c r="H204" s="112" t="str">
        <f t="shared" si="74"/>
        <v>N/A</v>
      </c>
      <c r="I204" s="114" t="s">
        <v>217</v>
      </c>
      <c r="J204" s="114">
        <v>74.06</v>
      </c>
      <c r="K204" s="115" t="s">
        <v>732</v>
      </c>
      <c r="L204" s="116" t="str">
        <f t="shared" si="71"/>
        <v>No</v>
      </c>
    </row>
    <row r="205" spans="1:12" ht="25" x14ac:dyDescent="0.25">
      <c r="A205" s="2" t="s">
        <v>1708</v>
      </c>
      <c r="B205" s="117" t="s">
        <v>217</v>
      </c>
      <c r="C205" s="119" t="s">
        <v>217</v>
      </c>
      <c r="D205" s="112" t="str">
        <f t="shared" si="72"/>
        <v>N/A</v>
      </c>
      <c r="E205" s="119">
        <v>2.5591768599999998E-2</v>
      </c>
      <c r="F205" s="112" t="str">
        <f t="shared" si="73"/>
        <v>N/A</v>
      </c>
      <c r="G205" s="119">
        <v>2.1850108300000001E-2</v>
      </c>
      <c r="H205" s="112" t="str">
        <f t="shared" si="74"/>
        <v>N/A</v>
      </c>
      <c r="I205" s="114" t="s">
        <v>217</v>
      </c>
      <c r="J205" s="114">
        <v>-14.6</v>
      </c>
      <c r="K205" s="115" t="s">
        <v>732</v>
      </c>
      <c r="L205" s="116" t="str">
        <f t="shared" si="71"/>
        <v>Yes</v>
      </c>
    </row>
    <row r="206" spans="1:12" ht="25" x14ac:dyDescent="0.25">
      <c r="A206" s="2" t="s">
        <v>1709</v>
      </c>
      <c r="B206" s="117" t="s">
        <v>217</v>
      </c>
      <c r="C206" s="119" t="s">
        <v>217</v>
      </c>
      <c r="D206" s="112" t="str">
        <f t="shared" si="72"/>
        <v>N/A</v>
      </c>
      <c r="E206" s="119">
        <v>17.502473050999999</v>
      </c>
      <c r="F206" s="112" t="str">
        <f t="shared" si="73"/>
        <v>N/A</v>
      </c>
      <c r="G206" s="119">
        <v>23.219330775</v>
      </c>
      <c r="H206" s="112" t="str">
        <f t="shared" si="74"/>
        <v>N/A</v>
      </c>
      <c r="I206" s="114" t="s">
        <v>217</v>
      </c>
      <c r="J206" s="114">
        <v>32.659999999999997</v>
      </c>
      <c r="K206" s="115" t="s">
        <v>732</v>
      </c>
      <c r="L206" s="116" t="str">
        <f t="shared" si="71"/>
        <v>No</v>
      </c>
    </row>
    <row r="207" spans="1:12" ht="25" x14ac:dyDescent="0.25">
      <c r="A207" s="2" t="s">
        <v>1710</v>
      </c>
      <c r="B207" s="117" t="s">
        <v>217</v>
      </c>
      <c r="C207" s="119" t="s">
        <v>217</v>
      </c>
      <c r="D207" s="112" t="str">
        <f t="shared" si="72"/>
        <v>N/A</v>
      </c>
      <c r="E207" s="119">
        <v>6.0698425600000001E-2</v>
      </c>
      <c r="F207" s="112" t="str">
        <f t="shared" si="73"/>
        <v>N/A</v>
      </c>
      <c r="G207" s="119">
        <v>8.0982918700000003E-2</v>
      </c>
      <c r="H207" s="112" t="str">
        <f t="shared" si="74"/>
        <v>N/A</v>
      </c>
      <c r="I207" s="114" t="s">
        <v>217</v>
      </c>
      <c r="J207" s="114">
        <v>33.42</v>
      </c>
      <c r="K207" s="115" t="s">
        <v>732</v>
      </c>
      <c r="L207" s="116" t="str">
        <f t="shared" si="71"/>
        <v>No</v>
      </c>
    </row>
    <row r="208" spans="1:12" ht="25" x14ac:dyDescent="0.25">
      <c r="A208" s="2" t="s">
        <v>1711</v>
      </c>
      <c r="B208" s="117" t="s">
        <v>217</v>
      </c>
      <c r="C208" s="119" t="s">
        <v>217</v>
      </c>
      <c r="D208" s="112" t="str">
        <f t="shared" si="72"/>
        <v>N/A</v>
      </c>
      <c r="E208" s="119">
        <v>18.785014379</v>
      </c>
      <c r="F208" s="112" t="str">
        <f t="shared" si="73"/>
        <v>N/A</v>
      </c>
      <c r="G208" s="119">
        <v>24.019533690999999</v>
      </c>
      <c r="H208" s="112" t="str">
        <f t="shared" si="74"/>
        <v>N/A</v>
      </c>
      <c r="I208" s="114" t="s">
        <v>217</v>
      </c>
      <c r="J208" s="114">
        <v>27.87</v>
      </c>
      <c r="K208" s="115" t="s">
        <v>732</v>
      </c>
      <c r="L208" s="116" t="str">
        <f t="shared" si="71"/>
        <v>Yes</v>
      </c>
    </row>
    <row r="209" spans="1:12" ht="25" x14ac:dyDescent="0.25">
      <c r="A209" s="2" t="s">
        <v>1712</v>
      </c>
      <c r="B209" s="117" t="s">
        <v>217</v>
      </c>
      <c r="C209" s="119" t="s">
        <v>217</v>
      </c>
      <c r="D209" s="112" t="str">
        <f t="shared" si="72"/>
        <v>N/A</v>
      </c>
      <c r="E209" s="119">
        <v>1.0827286699999999E-2</v>
      </c>
      <c r="F209" s="112" t="str">
        <f t="shared" si="73"/>
        <v>N/A</v>
      </c>
      <c r="G209" s="119">
        <v>1.8488553099999999E-2</v>
      </c>
      <c r="H209" s="112" t="str">
        <f t="shared" si="74"/>
        <v>N/A</v>
      </c>
      <c r="I209" s="114" t="s">
        <v>217</v>
      </c>
      <c r="J209" s="114">
        <v>70.760000000000005</v>
      </c>
      <c r="K209" s="115" t="s">
        <v>732</v>
      </c>
      <c r="L209" s="116" t="str">
        <f t="shared" si="71"/>
        <v>No</v>
      </c>
    </row>
    <row r="210" spans="1:12" ht="25" x14ac:dyDescent="0.25">
      <c r="A210" s="2" t="s">
        <v>1713</v>
      </c>
      <c r="B210" s="117" t="s">
        <v>217</v>
      </c>
      <c r="C210" s="119" t="s">
        <v>217</v>
      </c>
      <c r="D210" s="112" t="str">
        <f t="shared" si="72"/>
        <v>N/A</v>
      </c>
      <c r="E210" s="119">
        <v>18.222651668000001</v>
      </c>
      <c r="F210" s="112" t="str">
        <f t="shared" si="73"/>
        <v>N/A</v>
      </c>
      <c r="G210" s="119">
        <v>20.225560347999998</v>
      </c>
      <c r="H210" s="112" t="str">
        <f t="shared" si="74"/>
        <v>N/A</v>
      </c>
      <c r="I210" s="114" t="s">
        <v>217</v>
      </c>
      <c r="J210" s="114">
        <v>10.99</v>
      </c>
      <c r="K210" s="115" t="s">
        <v>732</v>
      </c>
      <c r="L210" s="116" t="str">
        <f t="shared" si="71"/>
        <v>Yes</v>
      </c>
    </row>
    <row r="211" spans="1:12" ht="25" x14ac:dyDescent="0.25">
      <c r="A211" s="2" t="s">
        <v>1714</v>
      </c>
      <c r="B211" s="117" t="s">
        <v>217</v>
      </c>
      <c r="C211" s="119" t="s">
        <v>217</v>
      </c>
      <c r="D211" s="112" t="str">
        <f t="shared" si="72"/>
        <v>N/A</v>
      </c>
      <c r="E211" s="119">
        <v>0.31940495860000001</v>
      </c>
      <c r="F211" s="112" t="str">
        <f t="shared" si="73"/>
        <v>N/A</v>
      </c>
      <c r="G211" s="119">
        <v>0.45900507140000002</v>
      </c>
      <c r="H211" s="112" t="str">
        <f t="shared" si="74"/>
        <v>N/A</v>
      </c>
      <c r="I211" s="114" t="s">
        <v>217</v>
      </c>
      <c r="J211" s="114">
        <v>43.71</v>
      </c>
      <c r="K211" s="115" t="s">
        <v>732</v>
      </c>
      <c r="L211" s="116" t="str">
        <f t="shared" si="71"/>
        <v>No</v>
      </c>
    </row>
    <row r="212" spans="1:12" ht="25" x14ac:dyDescent="0.25">
      <c r="A212" s="2" t="s">
        <v>1715</v>
      </c>
      <c r="B212" s="117" t="s">
        <v>217</v>
      </c>
      <c r="C212" s="119" t="s">
        <v>217</v>
      </c>
      <c r="D212" s="112" t="str">
        <f t="shared" si="72"/>
        <v>N/A</v>
      </c>
      <c r="E212" s="119">
        <v>0</v>
      </c>
      <c r="F212" s="112" t="str">
        <f t="shared" si="73"/>
        <v>N/A</v>
      </c>
      <c r="G212" s="119">
        <v>0</v>
      </c>
      <c r="H212" s="112" t="str">
        <f t="shared" si="74"/>
        <v>N/A</v>
      </c>
      <c r="I212" s="114" t="s">
        <v>217</v>
      </c>
      <c r="J212" s="114" t="s">
        <v>1742</v>
      </c>
      <c r="K212" s="115" t="s">
        <v>732</v>
      </c>
      <c r="L212" s="116" t="str">
        <f t="shared" si="71"/>
        <v>N/A</v>
      </c>
    </row>
    <row r="213" spans="1:12" ht="26.25" customHeight="1" x14ac:dyDescent="0.25">
      <c r="A213" s="2" t="s">
        <v>1716</v>
      </c>
      <c r="B213" s="117" t="s">
        <v>217</v>
      </c>
      <c r="C213" s="119" t="s">
        <v>217</v>
      </c>
      <c r="D213" s="112" t="str">
        <f t="shared" si="72"/>
        <v>N/A</v>
      </c>
      <c r="E213" s="119">
        <v>1.2797524817000001</v>
      </c>
      <c r="F213" s="112" t="str">
        <f t="shared" si="73"/>
        <v>N/A</v>
      </c>
      <c r="G213" s="119">
        <v>1.7883473219999999</v>
      </c>
      <c r="H213" s="112" t="str">
        <f t="shared" si="74"/>
        <v>N/A</v>
      </c>
      <c r="I213" s="114" t="s">
        <v>217</v>
      </c>
      <c r="J213" s="114">
        <v>39.74</v>
      </c>
      <c r="K213" s="115" t="s">
        <v>732</v>
      </c>
      <c r="L213" s="116" t="str">
        <f t="shared" si="71"/>
        <v>No</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140717</v>
      </c>
      <c r="D6" s="11" t="str">
        <f t="shared" ref="D6:D39" si="0">IF($B6="N/A","N/A",IF(C6&gt;10,"No",IF(C6&lt;-10,"No","Yes")))</f>
        <v>N/A</v>
      </c>
      <c r="E6" s="1">
        <v>146375</v>
      </c>
      <c r="F6" s="11" t="str">
        <f t="shared" ref="F6:F39" si="1">IF($B6="N/A","N/A",IF(E6&gt;10,"No",IF(E6&lt;-10,"No","Yes")))</f>
        <v>N/A</v>
      </c>
      <c r="G6" s="1">
        <v>150466</v>
      </c>
      <c r="H6" s="11" t="str">
        <f t="shared" ref="H6:H39" si="2">IF($B6="N/A","N/A",IF(G6&gt;10,"No",IF(G6&lt;-10,"No","Yes")))</f>
        <v>N/A</v>
      </c>
      <c r="I6" s="12">
        <v>4.0209999999999999</v>
      </c>
      <c r="J6" s="12">
        <v>2.7949999999999999</v>
      </c>
      <c r="K6" s="41" t="s">
        <v>732</v>
      </c>
      <c r="L6" s="9" t="str">
        <f t="shared" ref="L6:L39" si="3">IF(J6="Div by 0", "N/A", IF(K6="N/A","N/A", IF(J6&gt;VALUE(MID(K6,1,2)), "No", IF(J6&lt;-1*VALUE(MID(K6,1,2)), "No", "Yes"))))</f>
        <v>Yes</v>
      </c>
    </row>
    <row r="7" spans="1:12" x14ac:dyDescent="0.25">
      <c r="A7" s="16" t="s">
        <v>4</v>
      </c>
      <c r="B7" s="33" t="s">
        <v>217</v>
      </c>
      <c r="C7" s="34">
        <v>106441</v>
      </c>
      <c r="D7" s="11" t="str">
        <f t="shared" si="0"/>
        <v>N/A</v>
      </c>
      <c r="E7" s="34">
        <v>110804</v>
      </c>
      <c r="F7" s="11" t="str">
        <f t="shared" si="1"/>
        <v>N/A</v>
      </c>
      <c r="G7" s="34">
        <v>115389</v>
      </c>
      <c r="H7" s="11" t="str">
        <f t="shared" si="2"/>
        <v>N/A</v>
      </c>
      <c r="I7" s="12">
        <v>4.0990000000000002</v>
      </c>
      <c r="J7" s="12">
        <v>4.1379999999999999</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76.687756703000005</v>
      </c>
      <c r="H8" s="11" t="str">
        <f t="shared" si="2"/>
        <v>N/A</v>
      </c>
      <c r="I8" s="12" t="s">
        <v>217</v>
      </c>
      <c r="J8" s="12" t="s">
        <v>217</v>
      </c>
      <c r="K8" s="41" t="s">
        <v>732</v>
      </c>
      <c r="L8" s="9" t="str">
        <f t="shared" si="3"/>
        <v>No</v>
      </c>
    </row>
    <row r="9" spans="1:12" x14ac:dyDescent="0.25">
      <c r="A9" s="16" t="s">
        <v>83</v>
      </c>
      <c r="B9" s="33" t="s">
        <v>217</v>
      </c>
      <c r="C9" s="34">
        <v>88417.76</v>
      </c>
      <c r="D9" s="11" t="str">
        <f t="shared" si="0"/>
        <v>N/A</v>
      </c>
      <c r="E9" s="34">
        <v>93661.25</v>
      </c>
      <c r="F9" s="11" t="str">
        <f t="shared" si="1"/>
        <v>N/A</v>
      </c>
      <c r="G9" s="34">
        <v>99585.8</v>
      </c>
      <c r="H9" s="11" t="str">
        <f t="shared" si="2"/>
        <v>N/A</v>
      </c>
      <c r="I9" s="12">
        <v>5.93</v>
      </c>
      <c r="J9" s="12">
        <v>6.3259999999999996</v>
      </c>
      <c r="K9" s="41" t="s">
        <v>732</v>
      </c>
      <c r="L9" s="9" t="str">
        <f t="shared" si="3"/>
        <v>Yes</v>
      </c>
    </row>
    <row r="10" spans="1:12" x14ac:dyDescent="0.25">
      <c r="A10" s="16" t="s">
        <v>100</v>
      </c>
      <c r="B10" s="33" t="s">
        <v>217</v>
      </c>
      <c r="C10" s="34">
        <v>2214</v>
      </c>
      <c r="D10" s="11" t="str">
        <f t="shared" si="0"/>
        <v>N/A</v>
      </c>
      <c r="E10" s="34">
        <v>1650</v>
      </c>
      <c r="F10" s="11" t="str">
        <f t="shared" si="1"/>
        <v>N/A</v>
      </c>
      <c r="G10" s="34">
        <v>1684</v>
      </c>
      <c r="H10" s="11" t="str">
        <f t="shared" si="2"/>
        <v>N/A</v>
      </c>
      <c r="I10" s="12">
        <v>-25.5</v>
      </c>
      <c r="J10" s="12">
        <v>2.0609999999999999</v>
      </c>
      <c r="K10" s="41" t="s">
        <v>732</v>
      </c>
      <c r="L10" s="9" t="str">
        <f t="shared" si="3"/>
        <v>Yes</v>
      </c>
    </row>
    <row r="11" spans="1:12" x14ac:dyDescent="0.25">
      <c r="A11" s="16" t="s">
        <v>983</v>
      </c>
      <c r="B11" s="33" t="s">
        <v>217</v>
      </c>
      <c r="C11" s="34">
        <v>94</v>
      </c>
      <c r="D11" s="11" t="str">
        <f t="shared" si="0"/>
        <v>N/A</v>
      </c>
      <c r="E11" s="34">
        <v>89</v>
      </c>
      <c r="F11" s="11" t="str">
        <f t="shared" si="1"/>
        <v>N/A</v>
      </c>
      <c r="G11" s="34">
        <v>68</v>
      </c>
      <c r="H11" s="11" t="str">
        <f t="shared" si="2"/>
        <v>N/A</v>
      </c>
      <c r="I11" s="12">
        <v>-5.32</v>
      </c>
      <c r="J11" s="12">
        <v>-23.6</v>
      </c>
      <c r="K11" s="41" t="s">
        <v>732</v>
      </c>
      <c r="L11" s="9" t="str">
        <f t="shared" si="3"/>
        <v>Yes</v>
      </c>
    </row>
    <row r="12" spans="1:12" x14ac:dyDescent="0.25">
      <c r="A12" s="16" t="s">
        <v>984</v>
      </c>
      <c r="B12" s="33" t="s">
        <v>217</v>
      </c>
      <c r="C12" s="34">
        <v>67</v>
      </c>
      <c r="D12" s="11" t="str">
        <f t="shared" si="0"/>
        <v>N/A</v>
      </c>
      <c r="E12" s="34">
        <v>49</v>
      </c>
      <c r="F12" s="11" t="str">
        <f t="shared" si="1"/>
        <v>N/A</v>
      </c>
      <c r="G12" s="34">
        <v>51</v>
      </c>
      <c r="H12" s="11" t="str">
        <f t="shared" si="2"/>
        <v>N/A</v>
      </c>
      <c r="I12" s="12">
        <v>-26.9</v>
      </c>
      <c r="J12" s="12">
        <v>4.0819999999999999</v>
      </c>
      <c r="K12" s="41" t="s">
        <v>732</v>
      </c>
      <c r="L12" s="9" t="str">
        <f t="shared" si="3"/>
        <v>Yes</v>
      </c>
    </row>
    <row r="13" spans="1:12" x14ac:dyDescent="0.25">
      <c r="A13" s="16" t="s">
        <v>985</v>
      </c>
      <c r="B13" s="33" t="s">
        <v>217</v>
      </c>
      <c r="C13" s="34">
        <v>27</v>
      </c>
      <c r="D13" s="11" t="str">
        <f t="shared" si="0"/>
        <v>N/A</v>
      </c>
      <c r="E13" s="34">
        <v>15</v>
      </c>
      <c r="F13" s="11" t="str">
        <f t="shared" si="1"/>
        <v>N/A</v>
      </c>
      <c r="G13" s="34">
        <v>18</v>
      </c>
      <c r="H13" s="11" t="str">
        <f t="shared" si="2"/>
        <v>N/A</v>
      </c>
      <c r="I13" s="12">
        <v>-44.4</v>
      </c>
      <c r="J13" s="12">
        <v>20</v>
      </c>
      <c r="K13" s="41" t="s">
        <v>732</v>
      </c>
      <c r="L13" s="9" t="str">
        <f t="shared" si="3"/>
        <v>Yes</v>
      </c>
    </row>
    <row r="14" spans="1:12" x14ac:dyDescent="0.25">
      <c r="A14" s="16" t="s">
        <v>986</v>
      </c>
      <c r="B14" s="33" t="s">
        <v>217</v>
      </c>
      <c r="C14" s="34">
        <v>2026</v>
      </c>
      <c r="D14" s="11" t="str">
        <f t="shared" si="0"/>
        <v>N/A</v>
      </c>
      <c r="E14" s="34">
        <v>1497</v>
      </c>
      <c r="F14" s="11" t="str">
        <f t="shared" si="1"/>
        <v>N/A</v>
      </c>
      <c r="G14" s="34">
        <v>1547</v>
      </c>
      <c r="H14" s="11" t="str">
        <f t="shared" si="2"/>
        <v>N/A</v>
      </c>
      <c r="I14" s="12">
        <v>-26.1</v>
      </c>
      <c r="J14" s="12">
        <v>3.34</v>
      </c>
      <c r="K14" s="41" t="s">
        <v>732</v>
      </c>
      <c r="L14" s="9" t="str">
        <f t="shared" si="3"/>
        <v>Yes</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54001</v>
      </c>
      <c r="D16" s="11" t="str">
        <f t="shared" si="0"/>
        <v>N/A</v>
      </c>
      <c r="E16" s="34">
        <v>55555</v>
      </c>
      <c r="F16" s="11" t="str">
        <f t="shared" si="1"/>
        <v>N/A</v>
      </c>
      <c r="G16" s="34">
        <v>59643</v>
      </c>
      <c r="H16" s="11" t="str">
        <f t="shared" si="2"/>
        <v>N/A</v>
      </c>
      <c r="I16" s="12">
        <v>2.8780000000000001</v>
      </c>
      <c r="J16" s="12">
        <v>7.3579999999999997</v>
      </c>
      <c r="K16" s="41" t="s">
        <v>732</v>
      </c>
      <c r="L16" s="9" t="str">
        <f t="shared" si="3"/>
        <v>Yes</v>
      </c>
    </row>
    <row r="17" spans="1:12" x14ac:dyDescent="0.25">
      <c r="A17" s="4" t="s">
        <v>988</v>
      </c>
      <c r="B17" s="33" t="s">
        <v>217</v>
      </c>
      <c r="C17" s="34">
        <v>39727</v>
      </c>
      <c r="D17" s="11" t="str">
        <f t="shared" si="0"/>
        <v>N/A</v>
      </c>
      <c r="E17" s="34">
        <v>40974</v>
      </c>
      <c r="F17" s="11" t="str">
        <f t="shared" si="1"/>
        <v>N/A</v>
      </c>
      <c r="G17" s="34">
        <v>42795</v>
      </c>
      <c r="H17" s="11" t="str">
        <f t="shared" si="2"/>
        <v>N/A</v>
      </c>
      <c r="I17" s="12">
        <v>3.1389999999999998</v>
      </c>
      <c r="J17" s="12">
        <v>4.444</v>
      </c>
      <c r="K17" s="41" t="s">
        <v>732</v>
      </c>
      <c r="L17" s="9" t="str">
        <f t="shared" si="3"/>
        <v>Yes</v>
      </c>
    </row>
    <row r="18" spans="1:12" x14ac:dyDescent="0.25">
      <c r="A18" s="4" t="s">
        <v>989</v>
      </c>
      <c r="B18" s="33" t="s">
        <v>217</v>
      </c>
      <c r="C18" s="34">
        <v>1314</v>
      </c>
      <c r="D18" s="11" t="str">
        <f t="shared" si="0"/>
        <v>N/A</v>
      </c>
      <c r="E18" s="34">
        <v>1477</v>
      </c>
      <c r="F18" s="11" t="str">
        <f t="shared" si="1"/>
        <v>N/A</v>
      </c>
      <c r="G18" s="34">
        <v>1768</v>
      </c>
      <c r="H18" s="11" t="str">
        <f t="shared" si="2"/>
        <v>N/A</v>
      </c>
      <c r="I18" s="12">
        <v>12.4</v>
      </c>
      <c r="J18" s="12">
        <v>19.7</v>
      </c>
      <c r="K18" s="41" t="s">
        <v>732</v>
      </c>
      <c r="L18" s="9" t="str">
        <f t="shared" si="3"/>
        <v>Yes</v>
      </c>
    </row>
    <row r="19" spans="1:12" x14ac:dyDescent="0.25">
      <c r="A19" s="4" t="s">
        <v>990</v>
      </c>
      <c r="B19" s="33" t="s">
        <v>217</v>
      </c>
      <c r="C19" s="34">
        <v>1640</v>
      </c>
      <c r="D19" s="11" t="str">
        <f t="shared" si="0"/>
        <v>N/A</v>
      </c>
      <c r="E19" s="34">
        <v>1794</v>
      </c>
      <c r="F19" s="11" t="str">
        <f t="shared" si="1"/>
        <v>N/A</v>
      </c>
      <c r="G19" s="34">
        <v>2078</v>
      </c>
      <c r="H19" s="11" t="str">
        <f t="shared" si="2"/>
        <v>N/A</v>
      </c>
      <c r="I19" s="12">
        <v>9.39</v>
      </c>
      <c r="J19" s="12">
        <v>15.83</v>
      </c>
      <c r="K19" s="41" t="s">
        <v>732</v>
      </c>
      <c r="L19" s="9" t="str">
        <f t="shared" si="3"/>
        <v>Yes</v>
      </c>
    </row>
    <row r="20" spans="1:12" x14ac:dyDescent="0.25">
      <c r="A20" s="4" t="s">
        <v>991</v>
      </c>
      <c r="B20" s="33" t="s">
        <v>217</v>
      </c>
      <c r="C20" s="34">
        <v>11320</v>
      </c>
      <c r="D20" s="11" t="str">
        <f t="shared" si="0"/>
        <v>N/A</v>
      </c>
      <c r="E20" s="34">
        <v>11310</v>
      </c>
      <c r="F20" s="11" t="str">
        <f t="shared" si="1"/>
        <v>N/A</v>
      </c>
      <c r="G20" s="34">
        <v>13002</v>
      </c>
      <c r="H20" s="11" t="str">
        <f t="shared" si="2"/>
        <v>N/A</v>
      </c>
      <c r="I20" s="12">
        <v>-8.7999999999999995E-2</v>
      </c>
      <c r="J20" s="12">
        <v>14.96</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53562</v>
      </c>
      <c r="D22" s="11" t="str">
        <f t="shared" si="0"/>
        <v>N/A</v>
      </c>
      <c r="E22" s="34">
        <v>57254</v>
      </c>
      <c r="F22" s="11" t="str">
        <f t="shared" si="1"/>
        <v>N/A</v>
      </c>
      <c r="G22" s="34">
        <v>57446</v>
      </c>
      <c r="H22" s="11" t="str">
        <f t="shared" si="2"/>
        <v>N/A</v>
      </c>
      <c r="I22" s="12">
        <v>6.8929999999999998</v>
      </c>
      <c r="J22" s="12">
        <v>0.33529999999999999</v>
      </c>
      <c r="K22" s="41" t="s">
        <v>732</v>
      </c>
      <c r="L22" s="9" t="str">
        <f t="shared" si="3"/>
        <v>Yes</v>
      </c>
    </row>
    <row r="23" spans="1:12" x14ac:dyDescent="0.25">
      <c r="A23" s="4" t="s">
        <v>993</v>
      </c>
      <c r="B23" s="33" t="s">
        <v>217</v>
      </c>
      <c r="C23" s="34">
        <v>31440</v>
      </c>
      <c r="D23" s="11" t="str">
        <f t="shared" si="0"/>
        <v>N/A</v>
      </c>
      <c r="E23" s="34">
        <v>32699</v>
      </c>
      <c r="F23" s="11" t="str">
        <f t="shared" si="1"/>
        <v>N/A</v>
      </c>
      <c r="G23" s="34">
        <v>31006</v>
      </c>
      <c r="H23" s="11" t="str">
        <f t="shared" si="2"/>
        <v>N/A</v>
      </c>
      <c r="I23" s="12">
        <v>4.0039999999999996</v>
      </c>
      <c r="J23" s="12">
        <v>-5.18</v>
      </c>
      <c r="K23" s="41" t="s">
        <v>732</v>
      </c>
      <c r="L23" s="9" t="str">
        <f t="shared" si="3"/>
        <v>Yes</v>
      </c>
    </row>
    <row r="24" spans="1:12" x14ac:dyDescent="0.25">
      <c r="A24" s="4" t="s">
        <v>994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4" t="s">
        <v>995</v>
      </c>
      <c r="B25" s="33" t="s">
        <v>217</v>
      </c>
      <c r="C25" s="34">
        <v>1378</v>
      </c>
      <c r="D25" s="11" t="str">
        <f t="shared" si="0"/>
        <v>N/A</v>
      </c>
      <c r="E25" s="34">
        <v>1943</v>
      </c>
      <c r="F25" s="11" t="str">
        <f t="shared" si="1"/>
        <v>N/A</v>
      </c>
      <c r="G25" s="34">
        <v>2838</v>
      </c>
      <c r="H25" s="11" t="str">
        <f t="shared" si="2"/>
        <v>N/A</v>
      </c>
      <c r="I25" s="12">
        <v>41</v>
      </c>
      <c r="J25" s="12">
        <v>46.06</v>
      </c>
      <c r="K25" s="41" t="s">
        <v>732</v>
      </c>
      <c r="L25" s="9" t="str">
        <f t="shared" si="3"/>
        <v>No</v>
      </c>
    </row>
    <row r="26" spans="1:12" x14ac:dyDescent="0.25">
      <c r="A26" s="4" t="s">
        <v>996</v>
      </c>
      <c r="B26" s="33" t="s">
        <v>217</v>
      </c>
      <c r="C26" s="34">
        <v>9670</v>
      </c>
      <c r="D26" s="11" t="str">
        <f t="shared" si="0"/>
        <v>N/A</v>
      </c>
      <c r="E26" s="34">
        <v>11024</v>
      </c>
      <c r="F26" s="11" t="str">
        <f t="shared" si="1"/>
        <v>N/A</v>
      </c>
      <c r="G26" s="34">
        <v>11441</v>
      </c>
      <c r="H26" s="11" t="str">
        <f t="shared" si="2"/>
        <v>N/A</v>
      </c>
      <c r="I26" s="12">
        <v>14</v>
      </c>
      <c r="J26" s="12">
        <v>3.7829999999999999</v>
      </c>
      <c r="K26" s="41" t="s">
        <v>732</v>
      </c>
      <c r="L26" s="9" t="str">
        <f t="shared" si="3"/>
        <v>Yes</v>
      </c>
    </row>
    <row r="27" spans="1:12" x14ac:dyDescent="0.25">
      <c r="A27" s="4" t="s">
        <v>997</v>
      </c>
      <c r="B27" s="33" t="s">
        <v>217</v>
      </c>
      <c r="C27" s="34">
        <v>4791</v>
      </c>
      <c r="D27" s="11" t="str">
        <f t="shared" si="0"/>
        <v>N/A</v>
      </c>
      <c r="E27" s="34">
        <v>5032</v>
      </c>
      <c r="F27" s="11" t="str">
        <f t="shared" si="1"/>
        <v>N/A</v>
      </c>
      <c r="G27" s="34">
        <v>5371</v>
      </c>
      <c r="H27" s="11" t="str">
        <f t="shared" si="2"/>
        <v>N/A</v>
      </c>
      <c r="I27" s="12">
        <v>5.03</v>
      </c>
      <c r="J27" s="12">
        <v>6.7370000000000001</v>
      </c>
      <c r="K27" s="41" t="s">
        <v>732</v>
      </c>
      <c r="L27" s="9" t="str">
        <f t="shared" si="3"/>
        <v>Yes</v>
      </c>
    </row>
    <row r="28" spans="1:12" x14ac:dyDescent="0.25">
      <c r="A28" s="48" t="s">
        <v>998</v>
      </c>
      <c r="B28" s="33" t="s">
        <v>217</v>
      </c>
      <c r="C28" s="34">
        <v>6151</v>
      </c>
      <c r="D28" s="11" t="str">
        <f t="shared" si="0"/>
        <v>N/A</v>
      </c>
      <c r="E28" s="34">
        <v>6441</v>
      </c>
      <c r="F28" s="11" t="str">
        <f t="shared" si="1"/>
        <v>N/A</v>
      </c>
      <c r="G28" s="34">
        <v>6684</v>
      </c>
      <c r="H28" s="11" t="str">
        <f t="shared" si="2"/>
        <v>N/A</v>
      </c>
      <c r="I28" s="12">
        <v>4.7149999999999999</v>
      </c>
      <c r="J28" s="12">
        <v>3.7730000000000001</v>
      </c>
      <c r="K28" s="41" t="s">
        <v>732</v>
      </c>
      <c r="L28" s="9" t="str">
        <f t="shared" si="3"/>
        <v>Yes</v>
      </c>
    </row>
    <row r="29" spans="1:12" x14ac:dyDescent="0.25">
      <c r="A29" s="48" t="s">
        <v>999</v>
      </c>
      <c r="B29" s="33" t="s">
        <v>217</v>
      </c>
      <c r="C29" s="34">
        <v>132</v>
      </c>
      <c r="D29" s="11" t="str">
        <f t="shared" si="0"/>
        <v>N/A</v>
      </c>
      <c r="E29" s="34">
        <v>115</v>
      </c>
      <c r="F29" s="11" t="str">
        <f t="shared" si="1"/>
        <v>N/A</v>
      </c>
      <c r="G29" s="34">
        <v>106</v>
      </c>
      <c r="H29" s="11" t="str">
        <f t="shared" si="2"/>
        <v>N/A</v>
      </c>
      <c r="I29" s="12">
        <v>-12.9</v>
      </c>
      <c r="J29" s="12">
        <v>-7.83</v>
      </c>
      <c r="K29" s="41" t="s">
        <v>732</v>
      </c>
      <c r="L29" s="9" t="str">
        <f t="shared" si="3"/>
        <v>Yes</v>
      </c>
    </row>
    <row r="30" spans="1:12" x14ac:dyDescent="0.25">
      <c r="A30" s="48" t="s">
        <v>106</v>
      </c>
      <c r="B30" s="33" t="s">
        <v>217</v>
      </c>
      <c r="C30" s="34">
        <v>30940</v>
      </c>
      <c r="D30" s="11" t="str">
        <f t="shared" si="0"/>
        <v>N/A</v>
      </c>
      <c r="E30" s="34">
        <v>31916</v>
      </c>
      <c r="F30" s="11" t="str">
        <f t="shared" si="1"/>
        <v>N/A</v>
      </c>
      <c r="G30" s="34">
        <v>31693</v>
      </c>
      <c r="H30" s="11" t="str">
        <f t="shared" si="2"/>
        <v>N/A</v>
      </c>
      <c r="I30" s="12">
        <v>3.1539999999999999</v>
      </c>
      <c r="J30" s="12">
        <v>-0.69899999999999995</v>
      </c>
      <c r="K30" s="41" t="s">
        <v>732</v>
      </c>
      <c r="L30" s="9" t="str">
        <f t="shared" si="3"/>
        <v>Yes</v>
      </c>
    </row>
    <row r="31" spans="1:12" x14ac:dyDescent="0.25">
      <c r="A31" s="42" t="s">
        <v>1000</v>
      </c>
      <c r="B31" s="33" t="s">
        <v>217</v>
      </c>
      <c r="C31" s="34">
        <v>23730</v>
      </c>
      <c r="D31" s="11" t="str">
        <f t="shared" si="0"/>
        <v>N/A</v>
      </c>
      <c r="E31" s="34">
        <v>23738</v>
      </c>
      <c r="F31" s="11" t="str">
        <f t="shared" si="1"/>
        <v>N/A</v>
      </c>
      <c r="G31" s="34">
        <v>22929</v>
      </c>
      <c r="H31" s="11" t="str">
        <f t="shared" si="2"/>
        <v>N/A</v>
      </c>
      <c r="I31" s="12">
        <v>3.3700000000000001E-2</v>
      </c>
      <c r="J31" s="12">
        <v>-3.41</v>
      </c>
      <c r="K31" s="41" t="s">
        <v>732</v>
      </c>
      <c r="L31" s="9" t="str">
        <f t="shared" si="3"/>
        <v>Yes</v>
      </c>
    </row>
    <row r="32" spans="1:12" x14ac:dyDescent="0.25">
      <c r="A32" s="42" t="s">
        <v>1001</v>
      </c>
      <c r="B32" s="33" t="s">
        <v>217</v>
      </c>
      <c r="C32" s="34">
        <v>0</v>
      </c>
      <c r="D32" s="11" t="str">
        <f t="shared" si="0"/>
        <v>N/A</v>
      </c>
      <c r="E32" s="34">
        <v>0</v>
      </c>
      <c r="F32" s="11" t="str">
        <f t="shared" si="1"/>
        <v>N/A</v>
      </c>
      <c r="G32" s="34">
        <v>0</v>
      </c>
      <c r="H32" s="11" t="str">
        <f t="shared" si="2"/>
        <v>N/A</v>
      </c>
      <c r="I32" s="12" t="s">
        <v>1742</v>
      </c>
      <c r="J32" s="12" t="s">
        <v>1742</v>
      </c>
      <c r="K32" s="41" t="s">
        <v>732</v>
      </c>
      <c r="L32" s="9" t="str">
        <f t="shared" si="3"/>
        <v>N/A</v>
      </c>
    </row>
    <row r="33" spans="1:12" x14ac:dyDescent="0.25">
      <c r="A33" s="42" t="s">
        <v>1002</v>
      </c>
      <c r="B33" s="33" t="s">
        <v>217</v>
      </c>
      <c r="C33" s="34">
        <v>2252</v>
      </c>
      <c r="D33" s="11" t="str">
        <f t="shared" si="0"/>
        <v>N/A</v>
      </c>
      <c r="E33" s="34">
        <v>2963</v>
      </c>
      <c r="F33" s="11" t="str">
        <f t="shared" si="1"/>
        <v>N/A</v>
      </c>
      <c r="G33" s="34">
        <v>3146</v>
      </c>
      <c r="H33" s="11" t="str">
        <f t="shared" si="2"/>
        <v>N/A</v>
      </c>
      <c r="I33" s="12">
        <v>31.57</v>
      </c>
      <c r="J33" s="12">
        <v>6.1760000000000002</v>
      </c>
      <c r="K33" s="41" t="s">
        <v>732</v>
      </c>
      <c r="L33" s="9" t="str">
        <f t="shared" si="3"/>
        <v>Yes</v>
      </c>
    </row>
    <row r="34" spans="1:12" x14ac:dyDescent="0.25">
      <c r="A34" s="42" t="s">
        <v>1003</v>
      </c>
      <c r="B34" s="33" t="s">
        <v>217</v>
      </c>
      <c r="C34" s="34">
        <v>2521</v>
      </c>
      <c r="D34" s="11" t="str">
        <f t="shared" si="0"/>
        <v>N/A</v>
      </c>
      <c r="E34" s="34">
        <v>2728</v>
      </c>
      <c r="F34" s="11" t="str">
        <f t="shared" si="1"/>
        <v>N/A</v>
      </c>
      <c r="G34" s="34">
        <v>2718</v>
      </c>
      <c r="H34" s="11" t="str">
        <f t="shared" si="2"/>
        <v>N/A</v>
      </c>
      <c r="I34" s="12">
        <v>8.2110000000000003</v>
      </c>
      <c r="J34" s="12">
        <v>-0.36699999999999999</v>
      </c>
      <c r="K34" s="41" t="s">
        <v>732</v>
      </c>
      <c r="L34" s="9" t="str">
        <f t="shared" si="3"/>
        <v>Yes</v>
      </c>
    </row>
    <row r="35" spans="1:12" x14ac:dyDescent="0.25">
      <c r="A35" s="42" t="s">
        <v>1004</v>
      </c>
      <c r="B35" s="33" t="s">
        <v>217</v>
      </c>
      <c r="C35" s="34">
        <v>2070</v>
      </c>
      <c r="D35" s="11" t="str">
        <f t="shared" si="0"/>
        <v>N/A</v>
      </c>
      <c r="E35" s="34">
        <v>2167</v>
      </c>
      <c r="F35" s="11" t="str">
        <f t="shared" si="1"/>
        <v>N/A</v>
      </c>
      <c r="G35" s="34">
        <v>2599</v>
      </c>
      <c r="H35" s="11" t="str">
        <f t="shared" si="2"/>
        <v>N/A</v>
      </c>
      <c r="I35" s="12">
        <v>4.6859999999999999</v>
      </c>
      <c r="J35" s="12">
        <v>19.940000000000001</v>
      </c>
      <c r="K35" s="41" t="s">
        <v>732</v>
      </c>
      <c r="L35" s="9" t="str">
        <f t="shared" si="3"/>
        <v>Yes</v>
      </c>
    </row>
    <row r="36" spans="1:12" x14ac:dyDescent="0.25">
      <c r="A36" s="42" t="s">
        <v>1005</v>
      </c>
      <c r="B36" s="33" t="s">
        <v>217</v>
      </c>
      <c r="C36" s="34">
        <v>367</v>
      </c>
      <c r="D36" s="11" t="str">
        <f t="shared" si="0"/>
        <v>N/A</v>
      </c>
      <c r="E36" s="34">
        <v>320</v>
      </c>
      <c r="F36" s="11" t="str">
        <f t="shared" si="1"/>
        <v>N/A</v>
      </c>
      <c r="G36" s="34">
        <v>301</v>
      </c>
      <c r="H36" s="11" t="str">
        <f t="shared" si="2"/>
        <v>N/A</v>
      </c>
      <c r="I36" s="12">
        <v>-12.8</v>
      </c>
      <c r="J36" s="12">
        <v>-5.94</v>
      </c>
      <c r="K36" s="41" t="s">
        <v>732</v>
      </c>
      <c r="L36" s="9" t="str">
        <f t="shared" si="3"/>
        <v>Yes</v>
      </c>
    </row>
    <row r="37" spans="1:12" x14ac:dyDescent="0.25">
      <c r="A37" s="42" t="s">
        <v>122</v>
      </c>
      <c r="B37" s="33" t="s">
        <v>217</v>
      </c>
      <c r="C37" s="34">
        <v>232</v>
      </c>
      <c r="D37" s="11" t="str">
        <f t="shared" si="0"/>
        <v>N/A</v>
      </c>
      <c r="E37" s="34">
        <v>167</v>
      </c>
      <c r="F37" s="11" t="str">
        <f t="shared" si="1"/>
        <v>N/A</v>
      </c>
      <c r="G37" s="34">
        <v>195</v>
      </c>
      <c r="H37" s="11" t="str">
        <f t="shared" si="2"/>
        <v>N/A</v>
      </c>
      <c r="I37" s="12">
        <v>-28</v>
      </c>
      <c r="J37" s="12">
        <v>16.77</v>
      </c>
      <c r="K37" s="41" t="s">
        <v>732</v>
      </c>
      <c r="L37" s="9" t="str">
        <f t="shared" si="3"/>
        <v>Yes</v>
      </c>
    </row>
    <row r="38" spans="1:12" x14ac:dyDescent="0.25">
      <c r="A38" s="42" t="s">
        <v>84</v>
      </c>
      <c r="B38" s="33" t="s">
        <v>217</v>
      </c>
      <c r="C38" s="43">
        <v>1744465968</v>
      </c>
      <c r="D38" s="11" t="str">
        <f t="shared" si="0"/>
        <v>N/A</v>
      </c>
      <c r="E38" s="43">
        <v>1797657408</v>
      </c>
      <c r="F38" s="11" t="str">
        <f t="shared" si="1"/>
        <v>N/A</v>
      </c>
      <c r="G38" s="43">
        <v>1880123418</v>
      </c>
      <c r="H38" s="11" t="str">
        <f t="shared" si="2"/>
        <v>N/A</v>
      </c>
      <c r="I38" s="12">
        <v>3.0489999999999999</v>
      </c>
      <c r="J38" s="12">
        <v>4.5869999999999997</v>
      </c>
      <c r="K38" s="41" t="s">
        <v>732</v>
      </c>
      <c r="L38" s="9" t="str">
        <f t="shared" si="3"/>
        <v>Yes</v>
      </c>
    </row>
    <row r="39" spans="1:12" x14ac:dyDescent="0.25">
      <c r="A39" s="42" t="s">
        <v>1287</v>
      </c>
      <c r="B39" s="33" t="s">
        <v>217</v>
      </c>
      <c r="C39" s="43">
        <v>12396.980948</v>
      </c>
      <c r="D39" s="11" t="str">
        <f t="shared" si="0"/>
        <v>N/A</v>
      </c>
      <c r="E39" s="43">
        <v>12281.177851</v>
      </c>
      <c r="F39" s="11" t="str">
        <f t="shared" si="1"/>
        <v>N/A</v>
      </c>
      <c r="G39" s="43">
        <v>12495.337272000001</v>
      </c>
      <c r="H39" s="11" t="str">
        <f t="shared" si="2"/>
        <v>N/A</v>
      </c>
      <c r="I39" s="12">
        <v>-0.93400000000000005</v>
      </c>
      <c r="J39" s="12">
        <v>1.744</v>
      </c>
      <c r="K39" s="41" t="s">
        <v>732</v>
      </c>
      <c r="L39" s="9" t="str">
        <f t="shared" si="3"/>
        <v>Yes</v>
      </c>
    </row>
    <row r="40" spans="1:12" x14ac:dyDescent="0.25">
      <c r="A40" s="42" t="s">
        <v>1288</v>
      </c>
      <c r="B40" s="33" t="s">
        <v>217</v>
      </c>
      <c r="C40" s="43">
        <v>16389.041516000001</v>
      </c>
      <c r="D40" s="11" t="str">
        <f>IF($B40="N/A","N/A",IF(C40&gt;10,"No",IF(C40&lt;-10,"No","Yes")))</f>
        <v>N/A</v>
      </c>
      <c r="E40" s="43">
        <v>16223.759142000001</v>
      </c>
      <c r="F40" s="11" t="str">
        <f>IF($B40="N/A","N/A",IF(E40&gt;10,"No",IF(E40&lt;-10,"No","Yes")))</f>
        <v>N/A</v>
      </c>
      <c r="G40" s="43">
        <v>16293.783792</v>
      </c>
      <c r="H40" s="11" t="str">
        <f>IF($B40="N/A","N/A",IF(G40&gt;10,"No",IF(G40&lt;-10,"No","Yes")))</f>
        <v>N/A</v>
      </c>
      <c r="I40" s="12">
        <v>-1.01</v>
      </c>
      <c r="J40" s="12">
        <v>0.43159999999999998</v>
      </c>
      <c r="K40" s="41" t="s">
        <v>732</v>
      </c>
      <c r="L40" s="9" t="str">
        <f>IF(J40="Div by 0", "N/A", IF(K40="N/A","N/A", IF(J40&gt;VALUE(MID(K40,1,2)), "No", IF(J40&lt;-1*VALUE(MID(K40,1,2)), "No", "Yes"))))</f>
        <v>Yes</v>
      </c>
    </row>
    <row r="41" spans="1:12" x14ac:dyDescent="0.25">
      <c r="A41" s="42" t="s">
        <v>107</v>
      </c>
      <c r="B41" s="33" t="s">
        <v>217</v>
      </c>
      <c r="C41" s="43">
        <v>218299</v>
      </c>
      <c r="D41" s="11" t="str">
        <f t="shared" ref="D41:D44" si="4">IF($B41="N/A","N/A",IF(C41&gt;10,"No",IF(C41&lt;-10,"No","Yes")))</f>
        <v>N/A</v>
      </c>
      <c r="E41" s="43">
        <v>170167</v>
      </c>
      <c r="F41" s="11" t="str">
        <f t="shared" ref="F41:F44" si="5">IF($B41="N/A","N/A",IF(E41&gt;10,"No",IF(E41&lt;-10,"No","Yes")))</f>
        <v>N/A</v>
      </c>
      <c r="G41" s="43">
        <v>116542</v>
      </c>
      <c r="H41" s="11" t="str">
        <f t="shared" ref="H41:H44" si="6">IF($B41="N/A","N/A",IF(G41&gt;10,"No",IF(G41&lt;-10,"No","Yes")))</f>
        <v>N/A</v>
      </c>
      <c r="I41" s="12">
        <v>-22</v>
      </c>
      <c r="J41" s="12">
        <v>-31.5</v>
      </c>
      <c r="K41" s="41" t="s">
        <v>732</v>
      </c>
      <c r="L41" s="9" t="str">
        <f t="shared" ref="L41:L43" si="7">IF(J41="Div by 0", "N/A", IF(K41="N/A","N/A", IF(J41&gt;VALUE(MID(K41,1,2)), "No", IF(J41&lt;-1*VALUE(MID(K41,1,2)), "No", "Yes"))))</f>
        <v>No</v>
      </c>
    </row>
    <row r="42" spans="1:12" x14ac:dyDescent="0.25">
      <c r="A42" s="42" t="s">
        <v>162</v>
      </c>
      <c r="B42" s="41" t="s">
        <v>221</v>
      </c>
      <c r="C42" s="1">
        <v>154</v>
      </c>
      <c r="D42" s="11" t="str">
        <f>IF($B42="N/A","N/A",IF(C42&gt;0,"No",IF(C42&lt;0,"No","Yes")))</f>
        <v>No</v>
      </c>
      <c r="E42" s="1">
        <v>145</v>
      </c>
      <c r="F42" s="11" t="str">
        <f>IF($B42="N/A","N/A",IF(E42&gt;0,"No",IF(E42&lt;0,"No","Yes")))</f>
        <v>No</v>
      </c>
      <c r="G42" s="1">
        <v>62</v>
      </c>
      <c r="H42" s="11" t="str">
        <f>IF($B42="N/A","N/A",IF(G42&gt;0,"No",IF(G42&lt;0,"No","Yes")))</f>
        <v>No</v>
      </c>
      <c r="I42" s="12">
        <v>-5.84</v>
      </c>
      <c r="J42" s="12">
        <v>-57.2</v>
      </c>
      <c r="K42" s="41" t="s">
        <v>732</v>
      </c>
      <c r="L42" s="9" t="str">
        <f t="shared" si="7"/>
        <v>No</v>
      </c>
    </row>
    <row r="43" spans="1:12" x14ac:dyDescent="0.25">
      <c r="A43" s="42" t="s">
        <v>160</v>
      </c>
      <c r="B43" s="33" t="s">
        <v>217</v>
      </c>
      <c r="C43" s="43">
        <v>218299</v>
      </c>
      <c r="D43" s="11" t="str">
        <f t="shared" si="4"/>
        <v>N/A</v>
      </c>
      <c r="E43" s="43">
        <v>170167</v>
      </c>
      <c r="F43" s="11" t="str">
        <f t="shared" si="5"/>
        <v>N/A</v>
      </c>
      <c r="G43" s="43">
        <v>116542</v>
      </c>
      <c r="H43" s="11" t="str">
        <f t="shared" si="6"/>
        <v>N/A</v>
      </c>
      <c r="I43" s="12">
        <v>-22</v>
      </c>
      <c r="J43" s="12">
        <v>-31.5</v>
      </c>
      <c r="K43" s="41" t="s">
        <v>732</v>
      </c>
      <c r="L43" s="9" t="str">
        <f t="shared" si="7"/>
        <v>No</v>
      </c>
    </row>
    <row r="44" spans="1:12" x14ac:dyDescent="0.25">
      <c r="A44" s="42" t="s">
        <v>1289</v>
      </c>
      <c r="B44" s="33" t="s">
        <v>217</v>
      </c>
      <c r="C44" s="43">
        <v>1417.5259739999999</v>
      </c>
      <c r="D44" s="11" t="str">
        <f t="shared" si="4"/>
        <v>N/A</v>
      </c>
      <c r="E44" s="43">
        <v>1173.5655171999999</v>
      </c>
      <c r="F44" s="11" t="str">
        <f t="shared" si="5"/>
        <v>N/A</v>
      </c>
      <c r="G44" s="43">
        <v>1879.7096773999999</v>
      </c>
      <c r="H44" s="11" t="str">
        <f t="shared" si="6"/>
        <v>N/A</v>
      </c>
      <c r="I44" s="12">
        <v>-17.2</v>
      </c>
      <c r="J44" s="12">
        <v>60.17</v>
      </c>
      <c r="K44" s="41" t="s">
        <v>732</v>
      </c>
      <c r="L44" s="9" t="str">
        <f>IF(J44="Div by 0", "N/A", IF(OR(J44="N/A",K44="N/A"),"N/A", IF(J44&gt;VALUE(MID(K44,1,2)), "No", IF(J44&lt;-1*VALUE(MID(K44,1,2)), "No", "Yes"))))</f>
        <v>No</v>
      </c>
    </row>
    <row r="45" spans="1:12" x14ac:dyDescent="0.25">
      <c r="A45" s="42" t="s">
        <v>1290</v>
      </c>
      <c r="B45" s="33" t="s">
        <v>217</v>
      </c>
      <c r="C45" s="43">
        <v>5718.2384824000001</v>
      </c>
      <c r="D45" s="11" t="str">
        <f t="shared" ref="D45:D71" si="8">IF($B45="N/A","N/A",IF(C45&gt;10,"No",IF(C45&lt;-10,"No","Yes")))</f>
        <v>N/A</v>
      </c>
      <c r="E45" s="43">
        <v>3074.0509090999999</v>
      </c>
      <c r="F45" s="11" t="str">
        <f t="shared" ref="F45:F71" si="9">IF($B45="N/A","N/A",IF(E45&gt;10,"No",IF(E45&lt;-10,"No","Yes")))</f>
        <v>N/A</v>
      </c>
      <c r="G45" s="43">
        <v>2513.8260095000001</v>
      </c>
      <c r="H45" s="11" t="str">
        <f t="shared" ref="H45:H71" si="10">IF($B45="N/A","N/A",IF(G45&gt;10,"No",IF(G45&lt;-10,"No","Yes")))</f>
        <v>N/A</v>
      </c>
      <c r="I45" s="12">
        <v>-46.2</v>
      </c>
      <c r="J45" s="12">
        <v>-18.2</v>
      </c>
      <c r="K45" s="41" t="s">
        <v>732</v>
      </c>
      <c r="L45" s="9" t="str">
        <f t="shared" ref="L45:L71" si="11">IF(J45="Div by 0", "N/A", IF(K45="N/A","N/A", IF(J45&gt;VALUE(MID(K45,1,2)), "No", IF(J45&lt;-1*VALUE(MID(K45,1,2)), "No", "Yes"))))</f>
        <v>Yes</v>
      </c>
    </row>
    <row r="46" spans="1:12" x14ac:dyDescent="0.25">
      <c r="A46" s="42" t="s">
        <v>1291</v>
      </c>
      <c r="B46" s="33" t="s">
        <v>217</v>
      </c>
      <c r="C46" s="43">
        <v>21629.212766000001</v>
      </c>
      <c r="D46" s="11" t="str">
        <f t="shared" si="8"/>
        <v>N/A</v>
      </c>
      <c r="E46" s="43">
        <v>10686.539326</v>
      </c>
      <c r="F46" s="11" t="str">
        <f t="shared" si="9"/>
        <v>N/A</v>
      </c>
      <c r="G46" s="43">
        <v>10483.661765000001</v>
      </c>
      <c r="H46" s="11" t="str">
        <f t="shared" si="10"/>
        <v>N/A</v>
      </c>
      <c r="I46" s="12">
        <v>-50.6</v>
      </c>
      <c r="J46" s="12">
        <v>-1.9</v>
      </c>
      <c r="K46" s="41" t="s">
        <v>732</v>
      </c>
      <c r="L46" s="9" t="str">
        <f t="shared" si="11"/>
        <v>Yes</v>
      </c>
    </row>
    <row r="47" spans="1:12" x14ac:dyDescent="0.25">
      <c r="A47" s="42" t="s">
        <v>1292</v>
      </c>
      <c r="B47" s="33" t="s">
        <v>217</v>
      </c>
      <c r="C47" s="43">
        <v>12002.089551999999</v>
      </c>
      <c r="D47" s="11" t="str">
        <f t="shared" si="8"/>
        <v>N/A</v>
      </c>
      <c r="E47" s="43">
        <v>12122.591837</v>
      </c>
      <c r="F47" s="11" t="str">
        <f t="shared" si="9"/>
        <v>N/A</v>
      </c>
      <c r="G47" s="43">
        <v>13451.372549</v>
      </c>
      <c r="H47" s="11" t="str">
        <f t="shared" si="10"/>
        <v>N/A</v>
      </c>
      <c r="I47" s="12">
        <v>1.004</v>
      </c>
      <c r="J47" s="12">
        <v>10.96</v>
      </c>
      <c r="K47" s="41" t="s">
        <v>732</v>
      </c>
      <c r="L47" s="9" t="str">
        <f t="shared" si="11"/>
        <v>Yes</v>
      </c>
    </row>
    <row r="48" spans="1:12" x14ac:dyDescent="0.25">
      <c r="A48" s="42" t="s">
        <v>1293</v>
      </c>
      <c r="B48" s="33" t="s">
        <v>217</v>
      </c>
      <c r="C48" s="43">
        <v>1642.9629629999999</v>
      </c>
      <c r="D48" s="11" t="str">
        <f t="shared" si="8"/>
        <v>N/A</v>
      </c>
      <c r="E48" s="43">
        <v>23507</v>
      </c>
      <c r="F48" s="11" t="str">
        <f t="shared" si="9"/>
        <v>N/A</v>
      </c>
      <c r="G48" s="43">
        <v>8445.0555555999999</v>
      </c>
      <c r="H48" s="11" t="str">
        <f t="shared" si="10"/>
        <v>N/A</v>
      </c>
      <c r="I48" s="12">
        <v>1331</v>
      </c>
      <c r="J48" s="12">
        <v>-64.099999999999994</v>
      </c>
      <c r="K48" s="41" t="s">
        <v>732</v>
      </c>
      <c r="L48" s="9" t="str">
        <f t="shared" si="11"/>
        <v>No</v>
      </c>
    </row>
    <row r="49" spans="1:12" x14ac:dyDescent="0.25">
      <c r="A49" s="42" t="s">
        <v>1294</v>
      </c>
      <c r="B49" s="33" t="s">
        <v>217</v>
      </c>
      <c r="C49" s="43">
        <v>4826.5222113</v>
      </c>
      <c r="D49" s="11" t="str">
        <f t="shared" si="8"/>
        <v>N/A</v>
      </c>
      <c r="E49" s="43">
        <v>2120.5544421999998</v>
      </c>
      <c r="F49" s="11" t="str">
        <f t="shared" si="9"/>
        <v>N/A</v>
      </c>
      <c r="G49" s="43">
        <v>1733.9127343</v>
      </c>
      <c r="H49" s="11" t="str">
        <f t="shared" si="10"/>
        <v>N/A</v>
      </c>
      <c r="I49" s="12">
        <v>-56.1</v>
      </c>
      <c r="J49" s="12">
        <v>-18.2</v>
      </c>
      <c r="K49" s="41" t="s">
        <v>732</v>
      </c>
      <c r="L49" s="9" t="str">
        <f t="shared" si="11"/>
        <v>Yes</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27730.623728999999</v>
      </c>
      <c r="D51" s="11" t="str">
        <f t="shared" si="8"/>
        <v>N/A</v>
      </c>
      <c r="E51" s="43">
        <v>28103.353326</v>
      </c>
      <c r="F51" s="11" t="str">
        <f t="shared" si="9"/>
        <v>N/A</v>
      </c>
      <c r="G51" s="43">
        <v>27710.119897</v>
      </c>
      <c r="H51" s="11" t="str">
        <f t="shared" si="10"/>
        <v>N/A</v>
      </c>
      <c r="I51" s="12">
        <v>1.3440000000000001</v>
      </c>
      <c r="J51" s="12">
        <v>-1.4</v>
      </c>
      <c r="K51" s="41" t="s">
        <v>732</v>
      </c>
      <c r="L51" s="9" t="str">
        <f t="shared" si="11"/>
        <v>Yes</v>
      </c>
    </row>
    <row r="52" spans="1:12" x14ac:dyDescent="0.25">
      <c r="A52" s="42" t="s">
        <v>1297</v>
      </c>
      <c r="B52" s="33" t="s">
        <v>217</v>
      </c>
      <c r="C52" s="43">
        <v>28182.811387999998</v>
      </c>
      <c r="D52" s="11" t="str">
        <f t="shared" si="8"/>
        <v>N/A</v>
      </c>
      <c r="E52" s="43">
        <v>28577.269171</v>
      </c>
      <c r="F52" s="11" t="str">
        <f t="shared" si="9"/>
        <v>N/A</v>
      </c>
      <c r="G52" s="43">
        <v>28300.635682</v>
      </c>
      <c r="H52" s="11" t="str">
        <f t="shared" si="10"/>
        <v>N/A</v>
      </c>
      <c r="I52" s="12">
        <v>1.4</v>
      </c>
      <c r="J52" s="12">
        <v>-0.96799999999999997</v>
      </c>
      <c r="K52" s="41" t="s">
        <v>732</v>
      </c>
      <c r="L52" s="9" t="str">
        <f t="shared" si="11"/>
        <v>Yes</v>
      </c>
    </row>
    <row r="53" spans="1:12" x14ac:dyDescent="0.25">
      <c r="A53" s="42" t="s">
        <v>1298</v>
      </c>
      <c r="B53" s="33" t="s">
        <v>217</v>
      </c>
      <c r="C53" s="43">
        <v>28294.500760999999</v>
      </c>
      <c r="D53" s="11" t="str">
        <f t="shared" si="8"/>
        <v>N/A</v>
      </c>
      <c r="E53" s="43">
        <v>28673.442789000001</v>
      </c>
      <c r="F53" s="11" t="str">
        <f t="shared" si="9"/>
        <v>N/A</v>
      </c>
      <c r="G53" s="43">
        <v>29075.632353000001</v>
      </c>
      <c r="H53" s="11" t="str">
        <f t="shared" si="10"/>
        <v>N/A</v>
      </c>
      <c r="I53" s="12">
        <v>1.339</v>
      </c>
      <c r="J53" s="12">
        <v>1.403</v>
      </c>
      <c r="K53" s="41" t="s">
        <v>732</v>
      </c>
      <c r="L53" s="9" t="str">
        <f t="shared" si="11"/>
        <v>Yes</v>
      </c>
    </row>
    <row r="54" spans="1:12" x14ac:dyDescent="0.25">
      <c r="A54" s="42" t="s">
        <v>1299</v>
      </c>
      <c r="B54" s="33" t="s">
        <v>217</v>
      </c>
      <c r="C54" s="43">
        <v>21313.517072999999</v>
      </c>
      <c r="D54" s="11" t="str">
        <f t="shared" si="8"/>
        <v>N/A</v>
      </c>
      <c r="E54" s="43">
        <v>22085.061872999999</v>
      </c>
      <c r="F54" s="11" t="str">
        <f t="shared" si="9"/>
        <v>N/A</v>
      </c>
      <c r="G54" s="43">
        <v>20710.671319000001</v>
      </c>
      <c r="H54" s="11" t="str">
        <f t="shared" si="10"/>
        <v>N/A</v>
      </c>
      <c r="I54" s="12">
        <v>3.62</v>
      </c>
      <c r="J54" s="12">
        <v>-6.22</v>
      </c>
      <c r="K54" s="41" t="s">
        <v>732</v>
      </c>
      <c r="L54" s="9" t="str">
        <f t="shared" si="11"/>
        <v>Yes</v>
      </c>
    </row>
    <row r="55" spans="1:12" x14ac:dyDescent="0.25">
      <c r="A55" s="42" t="s">
        <v>1300</v>
      </c>
      <c r="B55" s="33" t="s">
        <v>217</v>
      </c>
      <c r="C55" s="43">
        <v>27007.925972000001</v>
      </c>
      <c r="D55" s="11" t="str">
        <f t="shared" si="8"/>
        <v>N/A</v>
      </c>
      <c r="E55" s="43">
        <v>27266.621662000001</v>
      </c>
      <c r="F55" s="11" t="str">
        <f t="shared" si="9"/>
        <v>N/A</v>
      </c>
      <c r="G55" s="43">
        <v>26699.468081999999</v>
      </c>
      <c r="H55" s="11" t="str">
        <f t="shared" si="10"/>
        <v>N/A</v>
      </c>
      <c r="I55" s="12">
        <v>0.95789999999999997</v>
      </c>
      <c r="J55" s="12">
        <v>-2.08</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3149.3047123000001</v>
      </c>
      <c r="D57" s="11" t="str">
        <f t="shared" si="8"/>
        <v>N/A</v>
      </c>
      <c r="E57" s="43">
        <v>2937.5220072000002</v>
      </c>
      <c r="F57" s="11" t="str">
        <f t="shared" si="9"/>
        <v>N/A</v>
      </c>
      <c r="G57" s="43">
        <v>2850.0432753999999</v>
      </c>
      <c r="H57" s="11" t="str">
        <f t="shared" si="10"/>
        <v>N/A</v>
      </c>
      <c r="I57" s="12">
        <v>-6.72</v>
      </c>
      <c r="J57" s="12">
        <v>-2.98</v>
      </c>
      <c r="K57" s="41" t="s">
        <v>732</v>
      </c>
      <c r="L57" s="9" t="str">
        <f t="shared" si="11"/>
        <v>Yes</v>
      </c>
    </row>
    <row r="58" spans="1:12" x14ac:dyDescent="0.25">
      <c r="A58" s="42" t="s">
        <v>1303</v>
      </c>
      <c r="B58" s="33" t="s">
        <v>217</v>
      </c>
      <c r="C58" s="43">
        <v>2355.1492366000002</v>
      </c>
      <c r="D58" s="11" t="str">
        <f t="shared" si="8"/>
        <v>N/A</v>
      </c>
      <c r="E58" s="43">
        <v>2162.5702314999999</v>
      </c>
      <c r="F58" s="11" t="str">
        <f t="shared" si="9"/>
        <v>N/A</v>
      </c>
      <c r="G58" s="43">
        <v>2098.3120041000002</v>
      </c>
      <c r="H58" s="11" t="str">
        <f t="shared" si="10"/>
        <v>N/A</v>
      </c>
      <c r="I58" s="12">
        <v>-8.18</v>
      </c>
      <c r="J58" s="12">
        <v>-2.97</v>
      </c>
      <c r="K58" s="41" t="s">
        <v>732</v>
      </c>
      <c r="L58" s="9" t="str">
        <f t="shared" si="11"/>
        <v>Yes</v>
      </c>
    </row>
    <row r="59" spans="1:12" x14ac:dyDescent="0.25">
      <c r="A59" s="42" t="s">
        <v>1304</v>
      </c>
      <c r="B59" s="33" t="s">
        <v>217</v>
      </c>
      <c r="C59" s="43" t="s">
        <v>1742</v>
      </c>
      <c r="D59" s="11" t="str">
        <f t="shared" si="8"/>
        <v>N/A</v>
      </c>
      <c r="E59" s="43" t="s">
        <v>1742</v>
      </c>
      <c r="F59" s="11" t="str">
        <f t="shared" si="9"/>
        <v>N/A</v>
      </c>
      <c r="G59" s="43" t="s">
        <v>1742</v>
      </c>
      <c r="H59" s="11" t="str">
        <f t="shared" si="10"/>
        <v>N/A</v>
      </c>
      <c r="I59" s="12" t="s">
        <v>1742</v>
      </c>
      <c r="J59" s="12" t="s">
        <v>1742</v>
      </c>
      <c r="K59" s="41" t="s">
        <v>732</v>
      </c>
      <c r="L59" s="9" t="str">
        <f t="shared" si="11"/>
        <v>N/A</v>
      </c>
    </row>
    <row r="60" spans="1:12" x14ac:dyDescent="0.25">
      <c r="A60" s="42" t="s">
        <v>1305</v>
      </c>
      <c r="B60" s="33" t="s">
        <v>217</v>
      </c>
      <c r="C60" s="43">
        <v>1674.4310594999999</v>
      </c>
      <c r="D60" s="11" t="str">
        <f t="shared" si="8"/>
        <v>N/A</v>
      </c>
      <c r="E60" s="43">
        <v>1489.0818322</v>
      </c>
      <c r="F60" s="11" t="str">
        <f t="shared" si="9"/>
        <v>N/A</v>
      </c>
      <c r="G60" s="43">
        <v>1097.0366455000001</v>
      </c>
      <c r="H60" s="11" t="str">
        <f t="shared" si="10"/>
        <v>N/A</v>
      </c>
      <c r="I60" s="12">
        <v>-11.1</v>
      </c>
      <c r="J60" s="12">
        <v>-26.3</v>
      </c>
      <c r="K60" s="41" t="s">
        <v>732</v>
      </c>
      <c r="L60" s="9" t="str">
        <f t="shared" si="11"/>
        <v>Yes</v>
      </c>
    </row>
    <row r="61" spans="1:12" x14ac:dyDescent="0.25">
      <c r="A61" s="3" t="s">
        <v>1306</v>
      </c>
      <c r="B61" s="33" t="s">
        <v>217</v>
      </c>
      <c r="C61" s="43">
        <v>1093.2343330000001</v>
      </c>
      <c r="D61" s="11" t="str">
        <f t="shared" si="8"/>
        <v>N/A</v>
      </c>
      <c r="E61" s="43">
        <v>1006.7008345</v>
      </c>
      <c r="F61" s="11" t="str">
        <f t="shared" si="9"/>
        <v>N/A</v>
      </c>
      <c r="G61" s="43">
        <v>956.10881916000005</v>
      </c>
      <c r="H61" s="11" t="str">
        <f t="shared" si="10"/>
        <v>N/A</v>
      </c>
      <c r="I61" s="12">
        <v>-7.92</v>
      </c>
      <c r="J61" s="12">
        <v>-5.03</v>
      </c>
      <c r="K61" s="41" t="s">
        <v>732</v>
      </c>
      <c r="L61" s="9" t="str">
        <f t="shared" si="11"/>
        <v>Yes</v>
      </c>
    </row>
    <row r="62" spans="1:12" x14ac:dyDescent="0.25">
      <c r="A62" s="3" t="s">
        <v>1307</v>
      </c>
      <c r="B62" s="33" t="s">
        <v>217</v>
      </c>
      <c r="C62" s="43">
        <v>2412.3936548000001</v>
      </c>
      <c r="D62" s="11" t="str">
        <f t="shared" si="8"/>
        <v>N/A</v>
      </c>
      <c r="E62" s="43">
        <v>2158.2672892999999</v>
      </c>
      <c r="F62" s="11" t="str">
        <f t="shared" si="9"/>
        <v>N/A</v>
      </c>
      <c r="G62" s="43">
        <v>2030.2803947</v>
      </c>
      <c r="H62" s="11" t="str">
        <f t="shared" si="10"/>
        <v>N/A</v>
      </c>
      <c r="I62" s="12">
        <v>-10.5</v>
      </c>
      <c r="J62" s="12">
        <v>-5.93</v>
      </c>
      <c r="K62" s="41" t="s">
        <v>732</v>
      </c>
      <c r="L62" s="9" t="str">
        <f t="shared" si="11"/>
        <v>Yes</v>
      </c>
    </row>
    <row r="63" spans="1:12" x14ac:dyDescent="0.25">
      <c r="A63" s="3" t="s">
        <v>1308</v>
      </c>
      <c r="B63" s="33" t="s">
        <v>217</v>
      </c>
      <c r="C63" s="43">
        <v>11378.789303</v>
      </c>
      <c r="D63" s="11" t="str">
        <f t="shared" si="8"/>
        <v>N/A</v>
      </c>
      <c r="E63" s="43">
        <v>11251.971122000001</v>
      </c>
      <c r="F63" s="11" t="str">
        <f t="shared" si="9"/>
        <v>N/A</v>
      </c>
      <c r="G63" s="43">
        <v>11009.714393</v>
      </c>
      <c r="H63" s="11" t="str">
        <f t="shared" si="10"/>
        <v>N/A</v>
      </c>
      <c r="I63" s="12">
        <v>-1.1100000000000001</v>
      </c>
      <c r="J63" s="12">
        <v>-2.15</v>
      </c>
      <c r="K63" s="41" t="s">
        <v>732</v>
      </c>
      <c r="L63" s="9" t="str">
        <f t="shared" si="11"/>
        <v>Yes</v>
      </c>
    </row>
    <row r="64" spans="1:12" x14ac:dyDescent="0.25">
      <c r="A64" s="3" t="s">
        <v>1309</v>
      </c>
      <c r="B64" s="33" t="s">
        <v>217</v>
      </c>
      <c r="C64" s="43">
        <v>1587.2272727</v>
      </c>
      <c r="D64" s="11" t="str">
        <f t="shared" si="8"/>
        <v>N/A</v>
      </c>
      <c r="E64" s="43">
        <v>1265.2</v>
      </c>
      <c r="F64" s="11" t="str">
        <f t="shared" si="9"/>
        <v>N/A</v>
      </c>
      <c r="G64" s="43">
        <v>1108.7358491</v>
      </c>
      <c r="H64" s="11" t="str">
        <f t="shared" si="10"/>
        <v>N/A</v>
      </c>
      <c r="I64" s="12">
        <v>-20.3</v>
      </c>
      <c r="J64" s="12">
        <v>-12.4</v>
      </c>
      <c r="K64" s="41" t="s">
        <v>732</v>
      </c>
      <c r="L64" s="9" t="str">
        <f t="shared" si="11"/>
        <v>Yes</v>
      </c>
    </row>
    <row r="65" spans="1:12" x14ac:dyDescent="0.25">
      <c r="A65" s="3" t="s">
        <v>1310</v>
      </c>
      <c r="B65" s="33" t="s">
        <v>217</v>
      </c>
      <c r="C65" s="43">
        <v>2121.5680994999998</v>
      </c>
      <c r="D65" s="11" t="str">
        <f t="shared" si="8"/>
        <v>N/A</v>
      </c>
      <c r="E65" s="43">
        <v>1977.6458516</v>
      </c>
      <c r="F65" s="11" t="str">
        <f t="shared" si="9"/>
        <v>N/A</v>
      </c>
      <c r="G65" s="43">
        <v>1875.8674785999999</v>
      </c>
      <c r="H65" s="11" t="str">
        <f t="shared" si="10"/>
        <v>N/A</v>
      </c>
      <c r="I65" s="12">
        <v>-6.78</v>
      </c>
      <c r="J65" s="12">
        <v>-5.15</v>
      </c>
      <c r="K65" s="41" t="s">
        <v>732</v>
      </c>
      <c r="L65" s="9" t="str">
        <f t="shared" si="11"/>
        <v>Yes</v>
      </c>
    </row>
    <row r="66" spans="1:12" x14ac:dyDescent="0.25">
      <c r="A66" s="3" t="s">
        <v>1311</v>
      </c>
      <c r="B66" s="33" t="s">
        <v>217</v>
      </c>
      <c r="C66" s="43">
        <v>2395.7511589000001</v>
      </c>
      <c r="D66" s="11" t="str">
        <f t="shared" si="8"/>
        <v>N/A</v>
      </c>
      <c r="E66" s="43">
        <v>2228.7997725</v>
      </c>
      <c r="F66" s="11" t="str">
        <f t="shared" si="9"/>
        <v>N/A</v>
      </c>
      <c r="G66" s="43">
        <v>2149.3341184000001</v>
      </c>
      <c r="H66" s="11" t="str">
        <f t="shared" si="10"/>
        <v>N/A</v>
      </c>
      <c r="I66" s="12">
        <v>-6.97</v>
      </c>
      <c r="J66" s="12">
        <v>-3.57</v>
      </c>
      <c r="K66" s="41" t="s">
        <v>732</v>
      </c>
      <c r="L66" s="9" t="str">
        <f t="shared" si="11"/>
        <v>Yes</v>
      </c>
    </row>
    <row r="67" spans="1:12" x14ac:dyDescent="0.25">
      <c r="A67" s="3" t="s">
        <v>1312</v>
      </c>
      <c r="B67" s="33" t="s">
        <v>217</v>
      </c>
      <c r="C67" s="43" t="s">
        <v>1742</v>
      </c>
      <c r="D67" s="11" t="str">
        <f t="shared" si="8"/>
        <v>N/A</v>
      </c>
      <c r="E67" s="43" t="s">
        <v>1742</v>
      </c>
      <c r="F67" s="11" t="str">
        <f t="shared" si="9"/>
        <v>N/A</v>
      </c>
      <c r="G67" s="43" t="s">
        <v>1742</v>
      </c>
      <c r="H67" s="11" t="str">
        <f t="shared" si="10"/>
        <v>N/A</v>
      </c>
      <c r="I67" s="12" t="s">
        <v>1742</v>
      </c>
      <c r="J67" s="12" t="s">
        <v>1742</v>
      </c>
      <c r="K67" s="41" t="s">
        <v>732</v>
      </c>
      <c r="L67" s="9" t="str">
        <f t="shared" si="11"/>
        <v>N/A</v>
      </c>
    </row>
    <row r="68" spans="1:12" x14ac:dyDescent="0.25">
      <c r="A68" s="2" t="s">
        <v>1313</v>
      </c>
      <c r="B68" s="33" t="s">
        <v>217</v>
      </c>
      <c r="C68" s="43">
        <v>2025.2939609</v>
      </c>
      <c r="D68" s="11" t="str">
        <f t="shared" si="8"/>
        <v>N/A</v>
      </c>
      <c r="E68" s="43">
        <v>1891.9615255000001</v>
      </c>
      <c r="F68" s="11" t="str">
        <f t="shared" si="9"/>
        <v>N/A</v>
      </c>
      <c r="G68" s="43">
        <v>1726.2317227999999</v>
      </c>
      <c r="H68" s="11" t="str">
        <f t="shared" si="10"/>
        <v>N/A</v>
      </c>
      <c r="I68" s="12">
        <v>-6.58</v>
      </c>
      <c r="J68" s="12">
        <v>-8.76</v>
      </c>
      <c r="K68" s="41" t="s">
        <v>732</v>
      </c>
      <c r="L68" s="9" t="str">
        <f t="shared" si="11"/>
        <v>Yes</v>
      </c>
    </row>
    <row r="69" spans="1:12" x14ac:dyDescent="0.25">
      <c r="A69" s="2" t="s">
        <v>1314</v>
      </c>
      <c r="B69" s="33" t="s">
        <v>217</v>
      </c>
      <c r="C69" s="43">
        <v>733.74256247999995</v>
      </c>
      <c r="D69" s="11" t="str">
        <f t="shared" si="8"/>
        <v>N/A</v>
      </c>
      <c r="E69" s="43">
        <v>804.64149559999998</v>
      </c>
      <c r="F69" s="11" t="str">
        <f t="shared" si="9"/>
        <v>N/A</v>
      </c>
      <c r="G69" s="43">
        <v>748.13760118000005</v>
      </c>
      <c r="H69" s="11" t="str">
        <f t="shared" si="10"/>
        <v>N/A</v>
      </c>
      <c r="I69" s="12">
        <v>9.6630000000000003</v>
      </c>
      <c r="J69" s="12">
        <v>-7.02</v>
      </c>
      <c r="K69" s="41" t="s">
        <v>732</v>
      </c>
      <c r="L69" s="9" t="str">
        <f t="shared" si="11"/>
        <v>Yes</v>
      </c>
    </row>
    <row r="70" spans="1:12" x14ac:dyDescent="0.25">
      <c r="A70" s="42" t="s">
        <v>1315</v>
      </c>
      <c r="B70" s="33" t="s">
        <v>217</v>
      </c>
      <c r="C70" s="43">
        <v>942.02318840999999</v>
      </c>
      <c r="D70" s="11" t="str">
        <f t="shared" si="8"/>
        <v>N/A</v>
      </c>
      <c r="E70" s="43">
        <v>911.69773881000003</v>
      </c>
      <c r="F70" s="11" t="str">
        <f t="shared" si="9"/>
        <v>N/A</v>
      </c>
      <c r="G70" s="43">
        <v>909.1165833</v>
      </c>
      <c r="H70" s="11" t="str">
        <f t="shared" si="10"/>
        <v>N/A</v>
      </c>
      <c r="I70" s="12">
        <v>-3.22</v>
      </c>
      <c r="J70" s="12">
        <v>-0.28299999999999997</v>
      </c>
      <c r="K70" s="41" t="s">
        <v>732</v>
      </c>
      <c r="L70" s="9" t="str">
        <f t="shared" si="11"/>
        <v>Yes</v>
      </c>
    </row>
    <row r="71" spans="1:12" x14ac:dyDescent="0.25">
      <c r="A71" s="42" t="s">
        <v>1316</v>
      </c>
      <c r="B71" s="33" t="s">
        <v>217</v>
      </c>
      <c r="C71" s="43">
        <v>1170.1008174000001</v>
      </c>
      <c r="D71" s="11" t="str">
        <f t="shared" si="8"/>
        <v>N/A</v>
      </c>
      <c r="E71" s="43">
        <v>1358.4468750000001</v>
      </c>
      <c r="F71" s="11" t="str">
        <f t="shared" si="9"/>
        <v>N/A</v>
      </c>
      <c r="G71" s="43">
        <v>1138.9667774</v>
      </c>
      <c r="H71" s="11" t="str">
        <f t="shared" si="10"/>
        <v>N/A</v>
      </c>
      <c r="I71" s="12">
        <v>16.100000000000001</v>
      </c>
      <c r="J71" s="12">
        <v>-16.2</v>
      </c>
      <c r="K71" s="41" t="s">
        <v>732</v>
      </c>
      <c r="L71" s="9" t="str">
        <f t="shared" si="11"/>
        <v>Yes</v>
      </c>
    </row>
    <row r="72" spans="1:12" x14ac:dyDescent="0.25">
      <c r="A72" s="42" t="s">
        <v>1624</v>
      </c>
      <c r="B72" s="33" t="s">
        <v>217</v>
      </c>
      <c r="C72" s="43">
        <v>248032955</v>
      </c>
      <c r="D72" s="11" t="str">
        <f t="shared" ref="D72:D135" si="12">IF($B72="N/A","N/A",IF(C72&gt;10,"No",IF(C72&lt;-10,"No","Yes")))</f>
        <v>N/A</v>
      </c>
      <c r="E72" s="43">
        <v>239133383</v>
      </c>
      <c r="F72" s="11" t="str">
        <f t="shared" ref="F72:F135" si="13">IF($B72="N/A","N/A",IF(E72&gt;10,"No",IF(E72&lt;-10,"No","Yes")))</f>
        <v>N/A</v>
      </c>
      <c r="G72" s="43">
        <v>248473649</v>
      </c>
      <c r="H72" s="11" t="str">
        <f t="shared" ref="H72:H135" si="14">IF($B72="N/A","N/A",IF(G72&gt;10,"No",IF(G72&lt;-10,"No","Yes")))</f>
        <v>N/A</v>
      </c>
      <c r="I72" s="12">
        <v>-3.59</v>
      </c>
      <c r="J72" s="12">
        <v>3.9060000000000001</v>
      </c>
      <c r="K72" s="41" t="s">
        <v>732</v>
      </c>
      <c r="L72" s="9" t="str">
        <f t="shared" ref="L72:L132" si="15">IF(J72="Div by 0", "N/A", IF(K72="N/A","N/A", IF(J72&gt;VALUE(MID(K72,1,2)), "No", IF(J72&lt;-1*VALUE(MID(K72,1,2)), "No", "Yes"))))</f>
        <v>Yes</v>
      </c>
    </row>
    <row r="73" spans="1:12" x14ac:dyDescent="0.25">
      <c r="A73" s="42" t="s">
        <v>1625</v>
      </c>
      <c r="B73" s="33" t="s">
        <v>217</v>
      </c>
      <c r="C73" s="34">
        <v>16323</v>
      </c>
      <c r="D73" s="11" t="str">
        <f t="shared" si="12"/>
        <v>N/A</v>
      </c>
      <c r="E73" s="34">
        <v>16062</v>
      </c>
      <c r="F73" s="11" t="str">
        <f t="shared" si="13"/>
        <v>N/A</v>
      </c>
      <c r="G73" s="34">
        <v>16160</v>
      </c>
      <c r="H73" s="11" t="str">
        <f t="shared" si="14"/>
        <v>N/A</v>
      </c>
      <c r="I73" s="12">
        <v>-1.6</v>
      </c>
      <c r="J73" s="12">
        <v>0.61009999999999998</v>
      </c>
      <c r="K73" s="41" t="s">
        <v>732</v>
      </c>
      <c r="L73" s="9" t="str">
        <f t="shared" si="15"/>
        <v>Yes</v>
      </c>
    </row>
    <row r="74" spans="1:12" x14ac:dyDescent="0.25">
      <c r="A74" s="42" t="s">
        <v>1317</v>
      </c>
      <c r="B74" s="33" t="s">
        <v>217</v>
      </c>
      <c r="C74" s="43">
        <v>15195.304478</v>
      </c>
      <c r="D74" s="11" t="str">
        <f t="shared" si="12"/>
        <v>N/A</v>
      </c>
      <c r="E74" s="43">
        <v>14888.144876</v>
      </c>
      <c r="F74" s="11" t="str">
        <f t="shared" si="13"/>
        <v>N/A</v>
      </c>
      <c r="G74" s="43">
        <v>15375.844616</v>
      </c>
      <c r="H74" s="11" t="str">
        <f t="shared" si="14"/>
        <v>N/A</v>
      </c>
      <c r="I74" s="12">
        <v>-2.02</v>
      </c>
      <c r="J74" s="12">
        <v>3.2759999999999998</v>
      </c>
      <c r="K74" s="41" t="s">
        <v>732</v>
      </c>
      <c r="L74" s="9" t="str">
        <f t="shared" si="15"/>
        <v>Yes</v>
      </c>
    </row>
    <row r="75" spans="1:12" x14ac:dyDescent="0.25">
      <c r="A75" s="42" t="s">
        <v>1318</v>
      </c>
      <c r="B75" s="33" t="s">
        <v>217</v>
      </c>
      <c r="C75" s="34">
        <v>8.9384916988000001</v>
      </c>
      <c r="D75" s="11" t="str">
        <f t="shared" si="12"/>
        <v>N/A</v>
      </c>
      <c r="E75" s="34">
        <v>8.6875233470000008</v>
      </c>
      <c r="F75" s="11" t="str">
        <f t="shared" si="13"/>
        <v>N/A</v>
      </c>
      <c r="G75" s="34">
        <v>8.6762376238000005</v>
      </c>
      <c r="H75" s="11" t="str">
        <f t="shared" si="14"/>
        <v>N/A</v>
      </c>
      <c r="I75" s="12">
        <v>-2.81</v>
      </c>
      <c r="J75" s="12">
        <v>-0.13</v>
      </c>
      <c r="K75" s="41" t="s">
        <v>732</v>
      </c>
      <c r="L75" s="9" t="str">
        <f t="shared" si="15"/>
        <v>Yes</v>
      </c>
    </row>
    <row r="76" spans="1:12" ht="25" x14ac:dyDescent="0.25">
      <c r="A76" s="42" t="s">
        <v>548</v>
      </c>
      <c r="B76" s="33" t="s">
        <v>217</v>
      </c>
      <c r="C76" s="43">
        <v>0</v>
      </c>
      <c r="D76" s="11" t="str">
        <f t="shared" si="12"/>
        <v>N/A</v>
      </c>
      <c r="E76" s="43">
        <v>0</v>
      </c>
      <c r="F76" s="11" t="str">
        <f t="shared" si="13"/>
        <v>N/A</v>
      </c>
      <c r="G76" s="43">
        <v>0</v>
      </c>
      <c r="H76" s="11" t="str">
        <f t="shared" si="14"/>
        <v>N/A</v>
      </c>
      <c r="I76" s="12" t="s">
        <v>1742</v>
      </c>
      <c r="J76" s="12" t="s">
        <v>1742</v>
      </c>
      <c r="K76" s="41" t="s">
        <v>732</v>
      </c>
      <c r="L76" s="9" t="str">
        <f t="shared" si="15"/>
        <v>N/A</v>
      </c>
    </row>
    <row r="77" spans="1:12" x14ac:dyDescent="0.25">
      <c r="A77" s="42" t="s">
        <v>549</v>
      </c>
      <c r="B77" s="33" t="s">
        <v>217</v>
      </c>
      <c r="C77" s="34">
        <v>0</v>
      </c>
      <c r="D77" s="11" t="str">
        <f t="shared" si="12"/>
        <v>N/A</v>
      </c>
      <c r="E77" s="34">
        <v>0</v>
      </c>
      <c r="F77" s="11" t="str">
        <f t="shared" si="13"/>
        <v>N/A</v>
      </c>
      <c r="G77" s="34">
        <v>0</v>
      </c>
      <c r="H77" s="11" t="str">
        <f t="shared" si="14"/>
        <v>N/A</v>
      </c>
      <c r="I77" s="12" t="s">
        <v>1742</v>
      </c>
      <c r="J77" s="12" t="s">
        <v>1742</v>
      </c>
      <c r="K77" s="41" t="s">
        <v>732</v>
      </c>
      <c r="L77" s="9" t="str">
        <f t="shared" si="15"/>
        <v>N/A</v>
      </c>
    </row>
    <row r="78" spans="1:12" x14ac:dyDescent="0.25">
      <c r="A78" s="42" t="s">
        <v>1319</v>
      </c>
      <c r="B78" s="33" t="s">
        <v>217</v>
      </c>
      <c r="C78" s="43" t="s">
        <v>1742</v>
      </c>
      <c r="D78" s="11" t="str">
        <f t="shared" si="12"/>
        <v>N/A</v>
      </c>
      <c r="E78" s="43" t="s">
        <v>1742</v>
      </c>
      <c r="F78" s="11" t="str">
        <f t="shared" si="13"/>
        <v>N/A</v>
      </c>
      <c r="G78" s="43" t="s">
        <v>1742</v>
      </c>
      <c r="H78" s="11" t="str">
        <f t="shared" si="14"/>
        <v>N/A</v>
      </c>
      <c r="I78" s="12" t="s">
        <v>1742</v>
      </c>
      <c r="J78" s="12" t="s">
        <v>1742</v>
      </c>
      <c r="K78" s="41" t="s">
        <v>732</v>
      </c>
      <c r="L78" s="9" t="str">
        <f t="shared" si="15"/>
        <v>N/A</v>
      </c>
    </row>
    <row r="79" spans="1:12" ht="25" x14ac:dyDescent="0.25">
      <c r="A79" s="42" t="s">
        <v>550</v>
      </c>
      <c r="B79" s="33" t="s">
        <v>217</v>
      </c>
      <c r="C79" s="43">
        <v>7138272</v>
      </c>
      <c r="D79" s="11" t="str">
        <f t="shared" si="12"/>
        <v>N/A</v>
      </c>
      <c r="E79" s="43">
        <v>6708868</v>
      </c>
      <c r="F79" s="11" t="str">
        <f t="shared" si="13"/>
        <v>N/A</v>
      </c>
      <c r="G79" s="43">
        <v>6723471</v>
      </c>
      <c r="H79" s="11" t="str">
        <f t="shared" si="14"/>
        <v>N/A</v>
      </c>
      <c r="I79" s="12">
        <v>-6.02</v>
      </c>
      <c r="J79" s="12">
        <v>0.2177</v>
      </c>
      <c r="K79" s="41" t="s">
        <v>732</v>
      </c>
      <c r="L79" s="9" t="str">
        <f t="shared" si="15"/>
        <v>Yes</v>
      </c>
    </row>
    <row r="80" spans="1:12" x14ac:dyDescent="0.25">
      <c r="A80" s="42" t="s">
        <v>551</v>
      </c>
      <c r="B80" s="33" t="s">
        <v>217</v>
      </c>
      <c r="C80" s="34">
        <v>351</v>
      </c>
      <c r="D80" s="11" t="str">
        <f t="shared" si="12"/>
        <v>N/A</v>
      </c>
      <c r="E80" s="34">
        <v>331</v>
      </c>
      <c r="F80" s="11" t="str">
        <f t="shared" si="13"/>
        <v>N/A</v>
      </c>
      <c r="G80" s="34">
        <v>339</v>
      </c>
      <c r="H80" s="11" t="str">
        <f t="shared" si="14"/>
        <v>N/A</v>
      </c>
      <c r="I80" s="12">
        <v>-5.7</v>
      </c>
      <c r="J80" s="12">
        <v>2.4169999999999998</v>
      </c>
      <c r="K80" s="41" t="s">
        <v>732</v>
      </c>
      <c r="L80" s="9" t="str">
        <f t="shared" si="15"/>
        <v>Yes</v>
      </c>
    </row>
    <row r="81" spans="1:12" ht="25" x14ac:dyDescent="0.25">
      <c r="A81" s="42" t="s">
        <v>1320</v>
      </c>
      <c r="B81" s="33" t="s">
        <v>217</v>
      </c>
      <c r="C81" s="43">
        <v>20336.957265000001</v>
      </c>
      <c r="D81" s="11" t="str">
        <f t="shared" si="12"/>
        <v>N/A</v>
      </c>
      <c r="E81" s="43">
        <v>20268.483383999999</v>
      </c>
      <c r="F81" s="11" t="str">
        <f t="shared" si="13"/>
        <v>N/A</v>
      </c>
      <c r="G81" s="43">
        <v>19833.247788000001</v>
      </c>
      <c r="H81" s="11" t="str">
        <f t="shared" si="14"/>
        <v>N/A</v>
      </c>
      <c r="I81" s="12">
        <v>-0.33700000000000002</v>
      </c>
      <c r="J81" s="12">
        <v>-2.15</v>
      </c>
      <c r="K81" s="41" t="s">
        <v>732</v>
      </c>
      <c r="L81" s="9" t="str">
        <f t="shared" si="15"/>
        <v>Yes</v>
      </c>
    </row>
    <row r="82" spans="1:12" x14ac:dyDescent="0.25">
      <c r="A82" s="42" t="s">
        <v>552</v>
      </c>
      <c r="B82" s="33" t="s">
        <v>217</v>
      </c>
      <c r="C82" s="43">
        <v>45429399</v>
      </c>
      <c r="D82" s="11" t="str">
        <f t="shared" si="12"/>
        <v>N/A</v>
      </c>
      <c r="E82" s="43">
        <v>43519007</v>
      </c>
      <c r="F82" s="11" t="str">
        <f t="shared" si="13"/>
        <v>N/A</v>
      </c>
      <c r="G82" s="43">
        <v>47161986</v>
      </c>
      <c r="H82" s="11" t="str">
        <f t="shared" si="14"/>
        <v>N/A</v>
      </c>
      <c r="I82" s="12">
        <v>-4.21</v>
      </c>
      <c r="J82" s="12">
        <v>8.3710000000000004</v>
      </c>
      <c r="K82" s="41" t="s">
        <v>732</v>
      </c>
      <c r="L82" s="9" t="str">
        <f t="shared" si="15"/>
        <v>Yes</v>
      </c>
    </row>
    <row r="83" spans="1:12" x14ac:dyDescent="0.25">
      <c r="A83" s="42" t="s">
        <v>553</v>
      </c>
      <c r="B83" s="33" t="s">
        <v>217</v>
      </c>
      <c r="C83" s="34">
        <v>772</v>
      </c>
      <c r="D83" s="11" t="str">
        <f t="shared" si="12"/>
        <v>N/A</v>
      </c>
      <c r="E83" s="34">
        <v>689</v>
      </c>
      <c r="F83" s="11" t="str">
        <f t="shared" si="13"/>
        <v>N/A</v>
      </c>
      <c r="G83" s="34">
        <v>775</v>
      </c>
      <c r="H83" s="11" t="str">
        <f t="shared" si="14"/>
        <v>N/A</v>
      </c>
      <c r="I83" s="12">
        <v>-10.8</v>
      </c>
      <c r="J83" s="12">
        <v>12.48</v>
      </c>
      <c r="K83" s="41" t="s">
        <v>732</v>
      </c>
      <c r="L83" s="9" t="str">
        <f t="shared" si="15"/>
        <v>Yes</v>
      </c>
    </row>
    <row r="84" spans="1:12" x14ac:dyDescent="0.25">
      <c r="A84" s="42" t="s">
        <v>1321</v>
      </c>
      <c r="B84" s="33" t="s">
        <v>217</v>
      </c>
      <c r="C84" s="43">
        <v>58846.371762000002</v>
      </c>
      <c r="D84" s="11" t="str">
        <f t="shared" si="12"/>
        <v>N/A</v>
      </c>
      <c r="E84" s="43">
        <v>63162.564586</v>
      </c>
      <c r="F84" s="11" t="str">
        <f t="shared" si="13"/>
        <v>N/A</v>
      </c>
      <c r="G84" s="43">
        <v>60854.175483999999</v>
      </c>
      <c r="H84" s="11" t="str">
        <f t="shared" si="14"/>
        <v>N/A</v>
      </c>
      <c r="I84" s="12">
        <v>7.335</v>
      </c>
      <c r="J84" s="12">
        <v>-3.65</v>
      </c>
      <c r="K84" s="41" t="s">
        <v>732</v>
      </c>
      <c r="L84" s="9" t="str">
        <f t="shared" si="15"/>
        <v>Yes</v>
      </c>
    </row>
    <row r="85" spans="1:12" x14ac:dyDescent="0.25">
      <c r="A85" s="42" t="s">
        <v>554</v>
      </c>
      <c r="B85" s="33" t="s">
        <v>217</v>
      </c>
      <c r="C85" s="43">
        <v>42149432</v>
      </c>
      <c r="D85" s="11" t="str">
        <f t="shared" si="12"/>
        <v>N/A</v>
      </c>
      <c r="E85" s="43">
        <v>39781454</v>
      </c>
      <c r="F85" s="11" t="str">
        <f t="shared" si="13"/>
        <v>N/A</v>
      </c>
      <c r="G85" s="43">
        <v>39603340</v>
      </c>
      <c r="H85" s="11" t="str">
        <f t="shared" si="14"/>
        <v>N/A</v>
      </c>
      <c r="I85" s="12">
        <v>-5.62</v>
      </c>
      <c r="J85" s="12">
        <v>-0.44800000000000001</v>
      </c>
      <c r="K85" s="41" t="s">
        <v>732</v>
      </c>
      <c r="L85" s="9" t="str">
        <f t="shared" si="15"/>
        <v>Yes</v>
      </c>
    </row>
    <row r="86" spans="1:12" x14ac:dyDescent="0.25">
      <c r="A86" s="42" t="s">
        <v>555</v>
      </c>
      <c r="B86" s="33" t="s">
        <v>217</v>
      </c>
      <c r="C86" s="34">
        <v>2275</v>
      </c>
      <c r="D86" s="11" t="str">
        <f t="shared" si="12"/>
        <v>N/A</v>
      </c>
      <c r="E86" s="34">
        <v>1828</v>
      </c>
      <c r="F86" s="11" t="str">
        <f t="shared" si="13"/>
        <v>N/A</v>
      </c>
      <c r="G86" s="34">
        <v>1533</v>
      </c>
      <c r="H86" s="11" t="str">
        <f t="shared" si="14"/>
        <v>N/A</v>
      </c>
      <c r="I86" s="12">
        <v>-19.600000000000001</v>
      </c>
      <c r="J86" s="12">
        <v>-16.100000000000001</v>
      </c>
      <c r="K86" s="41" t="s">
        <v>732</v>
      </c>
      <c r="L86" s="9" t="str">
        <f t="shared" si="15"/>
        <v>Yes</v>
      </c>
    </row>
    <row r="87" spans="1:12" x14ac:dyDescent="0.25">
      <c r="A87" s="42" t="s">
        <v>1322</v>
      </c>
      <c r="B87" s="33" t="s">
        <v>217</v>
      </c>
      <c r="C87" s="43">
        <v>18527.222857000001</v>
      </c>
      <c r="D87" s="11" t="str">
        <f t="shared" si="12"/>
        <v>N/A</v>
      </c>
      <c r="E87" s="43">
        <v>21762.283370000001</v>
      </c>
      <c r="F87" s="11" t="str">
        <f t="shared" si="13"/>
        <v>N/A</v>
      </c>
      <c r="G87" s="43">
        <v>25833.881279000001</v>
      </c>
      <c r="H87" s="11" t="str">
        <f t="shared" si="14"/>
        <v>N/A</v>
      </c>
      <c r="I87" s="12">
        <v>17.46</v>
      </c>
      <c r="J87" s="12">
        <v>18.71</v>
      </c>
      <c r="K87" s="41" t="s">
        <v>732</v>
      </c>
      <c r="L87" s="9" t="str">
        <f t="shared" si="15"/>
        <v>Yes</v>
      </c>
    </row>
    <row r="88" spans="1:12" ht="25" x14ac:dyDescent="0.25">
      <c r="A88" s="42" t="s">
        <v>556</v>
      </c>
      <c r="B88" s="33" t="s">
        <v>217</v>
      </c>
      <c r="C88" s="43">
        <v>74833718</v>
      </c>
      <c r="D88" s="11" t="str">
        <f t="shared" si="12"/>
        <v>N/A</v>
      </c>
      <c r="E88" s="43">
        <v>79298574</v>
      </c>
      <c r="F88" s="11" t="str">
        <f t="shared" si="13"/>
        <v>N/A</v>
      </c>
      <c r="G88" s="43">
        <v>82619239</v>
      </c>
      <c r="H88" s="11" t="str">
        <f t="shared" si="14"/>
        <v>N/A</v>
      </c>
      <c r="I88" s="12">
        <v>5.9660000000000002</v>
      </c>
      <c r="J88" s="12">
        <v>4.1879999999999997</v>
      </c>
      <c r="K88" s="41" t="s">
        <v>732</v>
      </c>
      <c r="L88" s="9" t="str">
        <f t="shared" si="15"/>
        <v>Yes</v>
      </c>
    </row>
    <row r="89" spans="1:12" x14ac:dyDescent="0.25">
      <c r="A89" s="42" t="s">
        <v>557</v>
      </c>
      <c r="B89" s="33" t="s">
        <v>217</v>
      </c>
      <c r="C89" s="34">
        <v>78788</v>
      </c>
      <c r="D89" s="11" t="str">
        <f t="shared" si="12"/>
        <v>N/A</v>
      </c>
      <c r="E89" s="34">
        <v>83395</v>
      </c>
      <c r="F89" s="11" t="str">
        <f t="shared" si="13"/>
        <v>N/A</v>
      </c>
      <c r="G89" s="34">
        <v>86049</v>
      </c>
      <c r="H89" s="11" t="str">
        <f t="shared" si="14"/>
        <v>N/A</v>
      </c>
      <c r="I89" s="12">
        <v>5.8470000000000004</v>
      </c>
      <c r="J89" s="12">
        <v>3.1819999999999999</v>
      </c>
      <c r="K89" s="41" t="s">
        <v>732</v>
      </c>
      <c r="L89" s="9" t="str">
        <f t="shared" si="15"/>
        <v>Yes</v>
      </c>
    </row>
    <row r="90" spans="1:12" x14ac:dyDescent="0.25">
      <c r="A90" s="42" t="s">
        <v>1323</v>
      </c>
      <c r="B90" s="33" t="s">
        <v>217</v>
      </c>
      <c r="C90" s="43">
        <v>949.81111337000004</v>
      </c>
      <c r="D90" s="11" t="str">
        <f t="shared" si="12"/>
        <v>N/A</v>
      </c>
      <c r="E90" s="43">
        <v>950.87923736000005</v>
      </c>
      <c r="F90" s="11" t="str">
        <f t="shared" si="13"/>
        <v>N/A</v>
      </c>
      <c r="G90" s="43">
        <v>960.14176806</v>
      </c>
      <c r="H90" s="11" t="str">
        <f t="shared" si="14"/>
        <v>N/A</v>
      </c>
      <c r="I90" s="12">
        <v>0.1125</v>
      </c>
      <c r="J90" s="12">
        <v>0.97409999999999997</v>
      </c>
      <c r="K90" s="41" t="s">
        <v>732</v>
      </c>
      <c r="L90" s="9" t="str">
        <f t="shared" si="15"/>
        <v>Yes</v>
      </c>
    </row>
    <row r="91" spans="1:12" x14ac:dyDescent="0.25">
      <c r="A91" s="42" t="s">
        <v>558</v>
      </c>
      <c r="B91" s="33" t="s">
        <v>217</v>
      </c>
      <c r="C91" s="43">
        <v>11375377</v>
      </c>
      <c r="D91" s="11" t="str">
        <f t="shared" si="12"/>
        <v>N/A</v>
      </c>
      <c r="E91" s="43">
        <v>13278250</v>
      </c>
      <c r="F91" s="11" t="str">
        <f t="shared" si="13"/>
        <v>N/A</v>
      </c>
      <c r="G91" s="43">
        <v>11026602</v>
      </c>
      <c r="H91" s="11" t="str">
        <f t="shared" si="14"/>
        <v>N/A</v>
      </c>
      <c r="I91" s="12">
        <v>16.73</v>
      </c>
      <c r="J91" s="12">
        <v>-17</v>
      </c>
      <c r="K91" s="41" t="s">
        <v>732</v>
      </c>
      <c r="L91" s="9" t="str">
        <f t="shared" si="15"/>
        <v>Yes</v>
      </c>
    </row>
    <row r="92" spans="1:12" x14ac:dyDescent="0.25">
      <c r="A92" s="42" t="s">
        <v>559</v>
      </c>
      <c r="B92" s="33" t="s">
        <v>217</v>
      </c>
      <c r="C92" s="34">
        <v>31614</v>
      </c>
      <c r="D92" s="11" t="str">
        <f t="shared" si="12"/>
        <v>N/A</v>
      </c>
      <c r="E92" s="34">
        <v>35439</v>
      </c>
      <c r="F92" s="11" t="str">
        <f t="shared" si="13"/>
        <v>N/A</v>
      </c>
      <c r="G92" s="34">
        <v>37736</v>
      </c>
      <c r="H92" s="11" t="str">
        <f t="shared" si="14"/>
        <v>N/A</v>
      </c>
      <c r="I92" s="12">
        <v>12.1</v>
      </c>
      <c r="J92" s="12">
        <v>6.4820000000000002</v>
      </c>
      <c r="K92" s="41" t="s">
        <v>732</v>
      </c>
      <c r="L92" s="9" t="str">
        <f t="shared" si="15"/>
        <v>Yes</v>
      </c>
    </row>
    <row r="93" spans="1:12" x14ac:dyDescent="0.25">
      <c r="A93" s="42" t="s">
        <v>1324</v>
      </c>
      <c r="B93" s="33" t="s">
        <v>217</v>
      </c>
      <c r="C93" s="43">
        <v>359.82087050000001</v>
      </c>
      <c r="D93" s="11" t="str">
        <f t="shared" si="12"/>
        <v>N/A</v>
      </c>
      <c r="E93" s="43">
        <v>374.67902593000002</v>
      </c>
      <c r="F93" s="11" t="str">
        <f t="shared" si="13"/>
        <v>N/A</v>
      </c>
      <c r="G93" s="43">
        <v>292.20378418000001</v>
      </c>
      <c r="H93" s="11" t="str">
        <f t="shared" si="14"/>
        <v>N/A</v>
      </c>
      <c r="I93" s="12">
        <v>4.1289999999999996</v>
      </c>
      <c r="J93" s="12">
        <v>-22</v>
      </c>
      <c r="K93" s="41" t="s">
        <v>732</v>
      </c>
      <c r="L93" s="9" t="str">
        <f t="shared" si="15"/>
        <v>Yes</v>
      </c>
    </row>
    <row r="94" spans="1:12" ht="25" x14ac:dyDescent="0.25">
      <c r="A94" s="42" t="s">
        <v>560</v>
      </c>
      <c r="B94" s="33" t="s">
        <v>217</v>
      </c>
      <c r="C94" s="43">
        <v>27331479</v>
      </c>
      <c r="D94" s="11" t="str">
        <f t="shared" si="12"/>
        <v>N/A</v>
      </c>
      <c r="E94" s="43">
        <v>30719980</v>
      </c>
      <c r="F94" s="11" t="str">
        <f t="shared" si="13"/>
        <v>N/A</v>
      </c>
      <c r="G94" s="43">
        <v>34686330</v>
      </c>
      <c r="H94" s="11" t="str">
        <f t="shared" si="14"/>
        <v>N/A</v>
      </c>
      <c r="I94" s="12">
        <v>12.4</v>
      </c>
      <c r="J94" s="12">
        <v>12.91</v>
      </c>
      <c r="K94" s="41" t="s">
        <v>732</v>
      </c>
      <c r="L94" s="9" t="str">
        <f t="shared" si="15"/>
        <v>Yes</v>
      </c>
    </row>
    <row r="95" spans="1:12" x14ac:dyDescent="0.25">
      <c r="A95" s="42" t="s">
        <v>561</v>
      </c>
      <c r="B95" s="33" t="s">
        <v>217</v>
      </c>
      <c r="C95" s="34">
        <v>30711</v>
      </c>
      <c r="D95" s="11" t="str">
        <f t="shared" si="12"/>
        <v>N/A</v>
      </c>
      <c r="E95" s="34">
        <v>32668</v>
      </c>
      <c r="F95" s="11" t="str">
        <f t="shared" si="13"/>
        <v>N/A</v>
      </c>
      <c r="G95" s="34">
        <v>34270</v>
      </c>
      <c r="H95" s="11" t="str">
        <f t="shared" si="14"/>
        <v>N/A</v>
      </c>
      <c r="I95" s="12">
        <v>6.3719999999999999</v>
      </c>
      <c r="J95" s="12">
        <v>4.9039999999999999</v>
      </c>
      <c r="K95" s="41" t="s">
        <v>732</v>
      </c>
      <c r="L95" s="9" t="str">
        <f t="shared" si="15"/>
        <v>Yes</v>
      </c>
    </row>
    <row r="96" spans="1:12" ht="25" x14ac:dyDescent="0.25">
      <c r="A96" s="42" t="s">
        <v>1325</v>
      </c>
      <c r="B96" s="33" t="s">
        <v>217</v>
      </c>
      <c r="C96" s="43">
        <v>889.95731171</v>
      </c>
      <c r="D96" s="11" t="str">
        <f t="shared" si="12"/>
        <v>N/A</v>
      </c>
      <c r="E96" s="43">
        <v>940.36916860999997</v>
      </c>
      <c r="F96" s="11" t="str">
        <f t="shared" si="13"/>
        <v>N/A</v>
      </c>
      <c r="G96" s="43">
        <v>1012.1485264</v>
      </c>
      <c r="H96" s="11" t="str">
        <f t="shared" si="14"/>
        <v>N/A</v>
      </c>
      <c r="I96" s="12">
        <v>5.665</v>
      </c>
      <c r="J96" s="12">
        <v>7.633</v>
      </c>
      <c r="K96" s="41" t="s">
        <v>732</v>
      </c>
      <c r="L96" s="9" t="str">
        <f t="shared" si="15"/>
        <v>Yes</v>
      </c>
    </row>
    <row r="97" spans="1:12" ht="25" x14ac:dyDescent="0.25">
      <c r="A97" s="42" t="s">
        <v>562</v>
      </c>
      <c r="B97" s="33" t="s">
        <v>217</v>
      </c>
      <c r="C97" s="43">
        <v>39329180</v>
      </c>
      <c r="D97" s="11" t="str">
        <f t="shared" si="12"/>
        <v>N/A</v>
      </c>
      <c r="E97" s="43">
        <v>42275878</v>
      </c>
      <c r="F97" s="11" t="str">
        <f t="shared" si="13"/>
        <v>N/A</v>
      </c>
      <c r="G97" s="43">
        <v>48245003</v>
      </c>
      <c r="H97" s="11" t="str">
        <f t="shared" si="14"/>
        <v>N/A</v>
      </c>
      <c r="I97" s="12">
        <v>7.492</v>
      </c>
      <c r="J97" s="12">
        <v>14.12</v>
      </c>
      <c r="K97" s="41" t="s">
        <v>732</v>
      </c>
      <c r="L97" s="9" t="str">
        <f t="shared" si="15"/>
        <v>Yes</v>
      </c>
    </row>
    <row r="98" spans="1:12" x14ac:dyDescent="0.25">
      <c r="A98" s="42" t="s">
        <v>563</v>
      </c>
      <c r="B98" s="33" t="s">
        <v>217</v>
      </c>
      <c r="C98" s="34">
        <v>46308</v>
      </c>
      <c r="D98" s="11" t="str">
        <f t="shared" si="12"/>
        <v>N/A</v>
      </c>
      <c r="E98" s="34">
        <v>49271</v>
      </c>
      <c r="F98" s="11" t="str">
        <f t="shared" si="13"/>
        <v>N/A</v>
      </c>
      <c r="G98" s="34">
        <v>51154</v>
      </c>
      <c r="H98" s="11" t="str">
        <f t="shared" si="14"/>
        <v>N/A</v>
      </c>
      <c r="I98" s="12">
        <v>6.3979999999999997</v>
      </c>
      <c r="J98" s="12">
        <v>3.8220000000000001</v>
      </c>
      <c r="K98" s="41" t="s">
        <v>732</v>
      </c>
      <c r="L98" s="9" t="str">
        <f t="shared" si="15"/>
        <v>Yes</v>
      </c>
    </row>
    <row r="99" spans="1:12" x14ac:dyDescent="0.25">
      <c r="A99" s="42" t="s">
        <v>1326</v>
      </c>
      <c r="B99" s="33" t="s">
        <v>217</v>
      </c>
      <c r="C99" s="43">
        <v>849.29558608000002</v>
      </c>
      <c r="D99" s="11" t="str">
        <f t="shared" si="12"/>
        <v>N/A</v>
      </c>
      <c r="E99" s="43">
        <v>858.02760244000001</v>
      </c>
      <c r="F99" s="11" t="str">
        <f t="shared" si="13"/>
        <v>N/A</v>
      </c>
      <c r="G99" s="43">
        <v>943.13256049999995</v>
      </c>
      <c r="H99" s="11" t="str">
        <f t="shared" si="14"/>
        <v>N/A</v>
      </c>
      <c r="I99" s="12">
        <v>1.028</v>
      </c>
      <c r="J99" s="12">
        <v>9.9190000000000005</v>
      </c>
      <c r="K99" s="41" t="s">
        <v>732</v>
      </c>
      <c r="L99" s="9" t="str">
        <f t="shared" si="15"/>
        <v>Yes</v>
      </c>
    </row>
    <row r="100" spans="1:12" x14ac:dyDescent="0.25">
      <c r="A100" s="42" t="s">
        <v>564</v>
      </c>
      <c r="B100" s="33" t="s">
        <v>217</v>
      </c>
      <c r="C100" s="43">
        <v>14361475</v>
      </c>
      <c r="D100" s="11" t="str">
        <f t="shared" si="12"/>
        <v>N/A</v>
      </c>
      <c r="E100" s="43">
        <v>10017141</v>
      </c>
      <c r="F100" s="11" t="str">
        <f t="shared" si="13"/>
        <v>N/A</v>
      </c>
      <c r="G100" s="43">
        <v>6810257</v>
      </c>
      <c r="H100" s="11" t="str">
        <f t="shared" si="14"/>
        <v>N/A</v>
      </c>
      <c r="I100" s="12">
        <v>-30.2</v>
      </c>
      <c r="J100" s="12">
        <v>-32</v>
      </c>
      <c r="K100" s="41" t="s">
        <v>732</v>
      </c>
      <c r="L100" s="9" t="str">
        <f t="shared" si="15"/>
        <v>No</v>
      </c>
    </row>
    <row r="101" spans="1:12" x14ac:dyDescent="0.25">
      <c r="A101" s="42" t="s">
        <v>565</v>
      </c>
      <c r="B101" s="33" t="s">
        <v>217</v>
      </c>
      <c r="C101" s="34">
        <v>14041</v>
      </c>
      <c r="D101" s="11" t="str">
        <f t="shared" si="12"/>
        <v>N/A</v>
      </c>
      <c r="E101" s="34">
        <v>10014</v>
      </c>
      <c r="F101" s="11" t="str">
        <f t="shared" si="13"/>
        <v>N/A</v>
      </c>
      <c r="G101" s="34">
        <v>3720</v>
      </c>
      <c r="H101" s="11" t="str">
        <f t="shared" si="14"/>
        <v>N/A</v>
      </c>
      <c r="I101" s="12">
        <v>-28.7</v>
      </c>
      <c r="J101" s="12">
        <v>-62.9</v>
      </c>
      <c r="K101" s="41" t="s">
        <v>732</v>
      </c>
      <c r="L101" s="9" t="str">
        <f t="shared" si="15"/>
        <v>No</v>
      </c>
    </row>
    <row r="102" spans="1:12" x14ac:dyDescent="0.25">
      <c r="A102" s="42" t="s">
        <v>1327</v>
      </c>
      <c r="B102" s="33" t="s">
        <v>217</v>
      </c>
      <c r="C102" s="43">
        <v>1022.8242289999999</v>
      </c>
      <c r="D102" s="11" t="str">
        <f t="shared" si="12"/>
        <v>N/A</v>
      </c>
      <c r="E102" s="43">
        <v>1000.3136608999999</v>
      </c>
      <c r="F102" s="11" t="str">
        <f t="shared" si="13"/>
        <v>N/A</v>
      </c>
      <c r="G102" s="43">
        <v>1830.7142472999999</v>
      </c>
      <c r="H102" s="11" t="str">
        <f t="shared" si="14"/>
        <v>N/A</v>
      </c>
      <c r="I102" s="12">
        <v>-2.2000000000000002</v>
      </c>
      <c r="J102" s="12">
        <v>83.01</v>
      </c>
      <c r="K102" s="41" t="s">
        <v>732</v>
      </c>
      <c r="L102" s="9" t="str">
        <f t="shared" si="15"/>
        <v>No</v>
      </c>
    </row>
    <row r="103" spans="1:12" ht="25" x14ac:dyDescent="0.25">
      <c r="A103" s="42" t="s">
        <v>566</v>
      </c>
      <c r="B103" s="33" t="s">
        <v>217</v>
      </c>
      <c r="C103" s="43">
        <v>5814057</v>
      </c>
      <c r="D103" s="11" t="str">
        <f t="shared" si="12"/>
        <v>N/A</v>
      </c>
      <c r="E103" s="43">
        <v>11172007</v>
      </c>
      <c r="F103" s="11" t="str">
        <f t="shared" si="13"/>
        <v>N/A</v>
      </c>
      <c r="G103" s="43">
        <v>12035158</v>
      </c>
      <c r="H103" s="11" t="str">
        <f t="shared" si="14"/>
        <v>N/A</v>
      </c>
      <c r="I103" s="12">
        <v>92.16</v>
      </c>
      <c r="J103" s="12">
        <v>7.726</v>
      </c>
      <c r="K103" s="41" t="s">
        <v>732</v>
      </c>
      <c r="L103" s="9" t="str">
        <f t="shared" si="15"/>
        <v>Yes</v>
      </c>
    </row>
    <row r="104" spans="1:12" x14ac:dyDescent="0.25">
      <c r="A104" s="42" t="s">
        <v>567</v>
      </c>
      <c r="B104" s="33" t="s">
        <v>217</v>
      </c>
      <c r="C104" s="34">
        <v>7841</v>
      </c>
      <c r="D104" s="11" t="str">
        <f t="shared" si="12"/>
        <v>N/A</v>
      </c>
      <c r="E104" s="34">
        <v>11976</v>
      </c>
      <c r="F104" s="11" t="str">
        <f t="shared" si="13"/>
        <v>N/A</v>
      </c>
      <c r="G104" s="34">
        <v>19605</v>
      </c>
      <c r="H104" s="11" t="str">
        <f t="shared" si="14"/>
        <v>N/A</v>
      </c>
      <c r="I104" s="12">
        <v>52.74</v>
      </c>
      <c r="J104" s="12">
        <v>63.7</v>
      </c>
      <c r="K104" s="41" t="s">
        <v>732</v>
      </c>
      <c r="L104" s="9" t="str">
        <f t="shared" si="15"/>
        <v>No</v>
      </c>
    </row>
    <row r="105" spans="1:12" x14ac:dyDescent="0.25">
      <c r="A105" s="42" t="s">
        <v>1328</v>
      </c>
      <c r="B105" s="33" t="s">
        <v>217</v>
      </c>
      <c r="C105" s="43">
        <v>741.49432469999999</v>
      </c>
      <c r="D105" s="11" t="str">
        <f t="shared" si="12"/>
        <v>N/A</v>
      </c>
      <c r="E105" s="43">
        <v>932.86631596999996</v>
      </c>
      <c r="F105" s="11" t="str">
        <f t="shared" si="13"/>
        <v>N/A</v>
      </c>
      <c r="G105" s="43">
        <v>613.88207090000003</v>
      </c>
      <c r="H105" s="11" t="str">
        <f t="shared" si="14"/>
        <v>N/A</v>
      </c>
      <c r="I105" s="12">
        <v>25.81</v>
      </c>
      <c r="J105" s="12">
        <v>-34.200000000000003</v>
      </c>
      <c r="K105" s="41" t="s">
        <v>732</v>
      </c>
      <c r="L105" s="9" t="str">
        <f t="shared" si="15"/>
        <v>No</v>
      </c>
    </row>
    <row r="106" spans="1:12" x14ac:dyDescent="0.25">
      <c r="A106" s="42" t="s">
        <v>568</v>
      </c>
      <c r="B106" s="33" t="s">
        <v>217</v>
      </c>
      <c r="C106" s="43">
        <v>41647357</v>
      </c>
      <c r="D106" s="11" t="str">
        <f t="shared" si="12"/>
        <v>N/A</v>
      </c>
      <c r="E106" s="43">
        <v>43895142</v>
      </c>
      <c r="F106" s="11" t="str">
        <f t="shared" si="13"/>
        <v>N/A</v>
      </c>
      <c r="G106" s="43">
        <v>43130297</v>
      </c>
      <c r="H106" s="11" t="str">
        <f t="shared" si="14"/>
        <v>N/A</v>
      </c>
      <c r="I106" s="12">
        <v>5.3970000000000002</v>
      </c>
      <c r="J106" s="12">
        <v>-1.74</v>
      </c>
      <c r="K106" s="41" t="s">
        <v>732</v>
      </c>
      <c r="L106" s="9" t="str">
        <f t="shared" si="15"/>
        <v>Yes</v>
      </c>
    </row>
    <row r="107" spans="1:12" x14ac:dyDescent="0.25">
      <c r="A107" s="42" t="s">
        <v>569</v>
      </c>
      <c r="B107" s="33" t="s">
        <v>217</v>
      </c>
      <c r="C107" s="34">
        <v>62297</v>
      </c>
      <c r="D107" s="11" t="str">
        <f t="shared" si="12"/>
        <v>N/A</v>
      </c>
      <c r="E107" s="34">
        <v>64626</v>
      </c>
      <c r="F107" s="11" t="str">
        <f t="shared" si="13"/>
        <v>N/A</v>
      </c>
      <c r="G107" s="34">
        <v>66097</v>
      </c>
      <c r="H107" s="11" t="str">
        <f t="shared" si="14"/>
        <v>N/A</v>
      </c>
      <c r="I107" s="12">
        <v>3.7389999999999999</v>
      </c>
      <c r="J107" s="12">
        <v>2.2759999999999998</v>
      </c>
      <c r="K107" s="41" t="s">
        <v>732</v>
      </c>
      <c r="L107" s="9" t="str">
        <f t="shared" si="15"/>
        <v>Yes</v>
      </c>
    </row>
    <row r="108" spans="1:12" x14ac:dyDescent="0.25">
      <c r="A108" s="42" t="s">
        <v>1329</v>
      </c>
      <c r="B108" s="33" t="s">
        <v>217</v>
      </c>
      <c r="C108" s="43">
        <v>668.52909450000004</v>
      </c>
      <c r="D108" s="11" t="str">
        <f t="shared" si="12"/>
        <v>N/A</v>
      </c>
      <c r="E108" s="43">
        <v>679.21799276000002</v>
      </c>
      <c r="F108" s="11" t="str">
        <f t="shared" si="13"/>
        <v>N/A</v>
      </c>
      <c r="G108" s="43">
        <v>652.53032664</v>
      </c>
      <c r="H108" s="11" t="str">
        <f t="shared" si="14"/>
        <v>N/A</v>
      </c>
      <c r="I108" s="12">
        <v>1.599</v>
      </c>
      <c r="J108" s="12">
        <v>-3.93</v>
      </c>
      <c r="K108" s="41" t="s">
        <v>732</v>
      </c>
      <c r="L108" s="9" t="str">
        <f t="shared" si="15"/>
        <v>Yes</v>
      </c>
    </row>
    <row r="109" spans="1:12" x14ac:dyDescent="0.25">
      <c r="A109" s="42" t="s">
        <v>570</v>
      </c>
      <c r="B109" s="33" t="s">
        <v>217</v>
      </c>
      <c r="C109" s="43">
        <v>196723384</v>
      </c>
      <c r="D109" s="11" t="str">
        <f t="shared" si="12"/>
        <v>N/A</v>
      </c>
      <c r="E109" s="43">
        <v>194558371</v>
      </c>
      <c r="F109" s="11" t="str">
        <f t="shared" si="13"/>
        <v>N/A</v>
      </c>
      <c r="G109" s="43">
        <v>208128438</v>
      </c>
      <c r="H109" s="11" t="str">
        <f t="shared" si="14"/>
        <v>N/A</v>
      </c>
      <c r="I109" s="12">
        <v>-1.1000000000000001</v>
      </c>
      <c r="J109" s="12">
        <v>6.9749999999999996</v>
      </c>
      <c r="K109" s="41" t="s">
        <v>732</v>
      </c>
      <c r="L109" s="9" t="str">
        <f t="shared" si="15"/>
        <v>Yes</v>
      </c>
    </row>
    <row r="110" spans="1:12" x14ac:dyDescent="0.25">
      <c r="A110" s="42" t="s">
        <v>571</v>
      </c>
      <c r="B110" s="33" t="s">
        <v>217</v>
      </c>
      <c r="C110" s="34">
        <v>78131</v>
      </c>
      <c r="D110" s="11" t="str">
        <f t="shared" si="12"/>
        <v>N/A</v>
      </c>
      <c r="E110" s="34">
        <v>79941</v>
      </c>
      <c r="F110" s="11" t="str">
        <f t="shared" si="13"/>
        <v>N/A</v>
      </c>
      <c r="G110" s="34">
        <v>84643</v>
      </c>
      <c r="H110" s="11" t="str">
        <f t="shared" si="14"/>
        <v>N/A</v>
      </c>
      <c r="I110" s="12">
        <v>2.3170000000000002</v>
      </c>
      <c r="J110" s="12">
        <v>5.8819999999999997</v>
      </c>
      <c r="K110" s="41" t="s">
        <v>732</v>
      </c>
      <c r="L110" s="9" t="str">
        <f t="shared" si="15"/>
        <v>Yes</v>
      </c>
    </row>
    <row r="111" spans="1:12" x14ac:dyDescent="0.25">
      <c r="A111" s="42" t="s">
        <v>1330</v>
      </c>
      <c r="B111" s="33" t="s">
        <v>217</v>
      </c>
      <c r="C111" s="43">
        <v>2517.8659431000001</v>
      </c>
      <c r="D111" s="11" t="str">
        <f t="shared" si="12"/>
        <v>N/A</v>
      </c>
      <c r="E111" s="43">
        <v>2433.7745461999998</v>
      </c>
      <c r="F111" s="11" t="str">
        <f t="shared" si="13"/>
        <v>N/A</v>
      </c>
      <c r="G111" s="43">
        <v>2458.8972272000001</v>
      </c>
      <c r="H111" s="11" t="str">
        <f t="shared" si="14"/>
        <v>N/A</v>
      </c>
      <c r="I111" s="12">
        <v>-3.34</v>
      </c>
      <c r="J111" s="12">
        <v>1.032</v>
      </c>
      <c r="K111" s="41" t="s">
        <v>732</v>
      </c>
      <c r="L111" s="9" t="str">
        <f t="shared" si="15"/>
        <v>Yes</v>
      </c>
    </row>
    <row r="112" spans="1:12" ht="25" x14ac:dyDescent="0.25">
      <c r="A112" s="42" t="s">
        <v>572</v>
      </c>
      <c r="B112" s="33" t="s">
        <v>217</v>
      </c>
      <c r="C112" s="43">
        <v>83121637</v>
      </c>
      <c r="D112" s="11" t="str">
        <f t="shared" si="12"/>
        <v>N/A</v>
      </c>
      <c r="E112" s="43">
        <v>92743201</v>
      </c>
      <c r="F112" s="11" t="str">
        <f t="shared" si="13"/>
        <v>N/A</v>
      </c>
      <c r="G112" s="43">
        <v>104114462</v>
      </c>
      <c r="H112" s="11" t="str">
        <f t="shared" si="14"/>
        <v>N/A</v>
      </c>
      <c r="I112" s="12">
        <v>11.58</v>
      </c>
      <c r="J112" s="12">
        <v>12.26</v>
      </c>
      <c r="K112" s="41" t="s">
        <v>732</v>
      </c>
      <c r="L112" s="9" t="str">
        <f t="shared" si="15"/>
        <v>Yes</v>
      </c>
    </row>
    <row r="113" spans="1:12" x14ac:dyDescent="0.25">
      <c r="A113" s="42" t="s">
        <v>573</v>
      </c>
      <c r="B113" s="33" t="s">
        <v>217</v>
      </c>
      <c r="C113" s="34">
        <v>34209</v>
      </c>
      <c r="D113" s="11" t="str">
        <f t="shared" si="12"/>
        <v>N/A</v>
      </c>
      <c r="E113" s="34">
        <v>37632</v>
      </c>
      <c r="F113" s="11" t="str">
        <f t="shared" si="13"/>
        <v>N/A</v>
      </c>
      <c r="G113" s="34">
        <v>39630</v>
      </c>
      <c r="H113" s="11" t="str">
        <f t="shared" si="14"/>
        <v>N/A</v>
      </c>
      <c r="I113" s="12">
        <v>10.01</v>
      </c>
      <c r="J113" s="12">
        <v>5.3090000000000002</v>
      </c>
      <c r="K113" s="41" t="s">
        <v>732</v>
      </c>
      <c r="L113" s="9" t="str">
        <f t="shared" si="15"/>
        <v>Yes</v>
      </c>
    </row>
    <row r="114" spans="1:12" ht="25" x14ac:dyDescent="0.25">
      <c r="A114" s="42" t="s">
        <v>1331</v>
      </c>
      <c r="B114" s="33" t="s">
        <v>217</v>
      </c>
      <c r="C114" s="43">
        <v>2429.8177965</v>
      </c>
      <c r="D114" s="11" t="str">
        <f t="shared" si="12"/>
        <v>N/A</v>
      </c>
      <c r="E114" s="43">
        <v>2464.4770674000001</v>
      </c>
      <c r="F114" s="11" t="str">
        <f t="shared" si="13"/>
        <v>N/A</v>
      </c>
      <c r="G114" s="43">
        <v>2627.1628059999998</v>
      </c>
      <c r="H114" s="11" t="str">
        <f t="shared" si="14"/>
        <v>N/A</v>
      </c>
      <c r="I114" s="12">
        <v>1.4259999999999999</v>
      </c>
      <c r="J114" s="12">
        <v>6.601</v>
      </c>
      <c r="K114" s="41" t="s">
        <v>732</v>
      </c>
      <c r="L114" s="9" t="str">
        <f t="shared" si="15"/>
        <v>Yes</v>
      </c>
    </row>
    <row r="115" spans="1:12" ht="25" x14ac:dyDescent="0.25">
      <c r="A115" s="42" t="s">
        <v>574</v>
      </c>
      <c r="B115" s="33" t="s">
        <v>217</v>
      </c>
      <c r="C115" s="43">
        <v>12315648</v>
      </c>
      <c r="D115" s="11" t="str">
        <f t="shared" si="12"/>
        <v>N/A</v>
      </c>
      <c r="E115" s="43">
        <v>13208922</v>
      </c>
      <c r="F115" s="11" t="str">
        <f t="shared" si="13"/>
        <v>N/A</v>
      </c>
      <c r="G115" s="43">
        <v>14054932</v>
      </c>
      <c r="H115" s="11" t="str">
        <f t="shared" si="14"/>
        <v>N/A</v>
      </c>
      <c r="I115" s="12">
        <v>7.2530000000000001</v>
      </c>
      <c r="J115" s="12">
        <v>6.4050000000000002</v>
      </c>
      <c r="K115" s="41" t="s">
        <v>732</v>
      </c>
      <c r="L115" s="9" t="str">
        <f t="shared" si="15"/>
        <v>Yes</v>
      </c>
    </row>
    <row r="116" spans="1:12" x14ac:dyDescent="0.25">
      <c r="A116" s="3" t="s">
        <v>575</v>
      </c>
      <c r="B116" s="33" t="s">
        <v>217</v>
      </c>
      <c r="C116" s="34">
        <v>10631</v>
      </c>
      <c r="D116" s="11" t="str">
        <f t="shared" si="12"/>
        <v>N/A</v>
      </c>
      <c r="E116" s="34">
        <v>10783</v>
      </c>
      <c r="F116" s="11" t="str">
        <f t="shared" si="13"/>
        <v>N/A</v>
      </c>
      <c r="G116" s="34">
        <v>11423</v>
      </c>
      <c r="H116" s="11" t="str">
        <f t="shared" si="14"/>
        <v>N/A</v>
      </c>
      <c r="I116" s="12">
        <v>1.43</v>
      </c>
      <c r="J116" s="12">
        <v>5.9349999999999996</v>
      </c>
      <c r="K116" s="41" t="s">
        <v>732</v>
      </c>
      <c r="L116" s="9" t="str">
        <f t="shared" si="15"/>
        <v>Yes</v>
      </c>
    </row>
    <row r="117" spans="1:12" ht="25" x14ac:dyDescent="0.25">
      <c r="A117" s="3" t="s">
        <v>1332</v>
      </c>
      <c r="B117" s="33" t="s">
        <v>217</v>
      </c>
      <c r="C117" s="43">
        <v>1158.4656193999999</v>
      </c>
      <c r="D117" s="11" t="str">
        <f t="shared" si="12"/>
        <v>N/A</v>
      </c>
      <c r="E117" s="43">
        <v>1224.9765371000001</v>
      </c>
      <c r="F117" s="11" t="str">
        <f t="shared" si="13"/>
        <v>N/A</v>
      </c>
      <c r="G117" s="43">
        <v>1230.4063731000001</v>
      </c>
      <c r="H117" s="11" t="str">
        <f t="shared" si="14"/>
        <v>N/A</v>
      </c>
      <c r="I117" s="12">
        <v>5.7409999999999997</v>
      </c>
      <c r="J117" s="12">
        <v>0.44330000000000003</v>
      </c>
      <c r="K117" s="41" t="s">
        <v>732</v>
      </c>
      <c r="L117" s="9" t="str">
        <f t="shared" si="15"/>
        <v>Yes</v>
      </c>
    </row>
    <row r="118" spans="1:12" ht="25" x14ac:dyDescent="0.25">
      <c r="A118" s="4" t="s">
        <v>576</v>
      </c>
      <c r="B118" s="33" t="s">
        <v>217</v>
      </c>
      <c r="C118" s="43">
        <v>357682363</v>
      </c>
      <c r="D118" s="11" t="str">
        <f t="shared" si="12"/>
        <v>N/A</v>
      </c>
      <c r="E118" s="43">
        <v>381308460</v>
      </c>
      <c r="F118" s="11" t="str">
        <f t="shared" si="13"/>
        <v>N/A</v>
      </c>
      <c r="G118" s="43">
        <v>388075359</v>
      </c>
      <c r="H118" s="11" t="str">
        <f t="shared" si="14"/>
        <v>N/A</v>
      </c>
      <c r="I118" s="12">
        <v>6.6050000000000004</v>
      </c>
      <c r="J118" s="12">
        <v>1.7749999999999999</v>
      </c>
      <c r="K118" s="41" t="s">
        <v>732</v>
      </c>
      <c r="L118" s="9" t="str">
        <f t="shared" si="15"/>
        <v>Yes</v>
      </c>
    </row>
    <row r="119" spans="1:12" x14ac:dyDescent="0.25">
      <c r="A119" s="4" t="s">
        <v>577</v>
      </c>
      <c r="B119" s="33" t="s">
        <v>217</v>
      </c>
      <c r="C119" s="34">
        <v>17440</v>
      </c>
      <c r="D119" s="11" t="str">
        <f t="shared" si="12"/>
        <v>N/A</v>
      </c>
      <c r="E119" s="34">
        <v>18465</v>
      </c>
      <c r="F119" s="11" t="str">
        <f t="shared" si="13"/>
        <v>N/A</v>
      </c>
      <c r="G119" s="34">
        <v>19251</v>
      </c>
      <c r="H119" s="11" t="str">
        <f t="shared" si="14"/>
        <v>N/A</v>
      </c>
      <c r="I119" s="12">
        <v>5.8769999999999998</v>
      </c>
      <c r="J119" s="12">
        <v>4.2569999999999997</v>
      </c>
      <c r="K119" s="41" t="s">
        <v>732</v>
      </c>
      <c r="L119" s="9" t="str">
        <f t="shared" si="15"/>
        <v>Yes</v>
      </c>
    </row>
    <row r="120" spans="1:12" ht="25" x14ac:dyDescent="0.25">
      <c r="A120" s="4" t="s">
        <v>1333</v>
      </c>
      <c r="B120" s="33" t="s">
        <v>217</v>
      </c>
      <c r="C120" s="43">
        <v>20509.309805000001</v>
      </c>
      <c r="D120" s="11" t="str">
        <f t="shared" si="12"/>
        <v>N/A</v>
      </c>
      <c r="E120" s="43">
        <v>20650.336311999999</v>
      </c>
      <c r="F120" s="11" t="str">
        <f t="shared" si="13"/>
        <v>N/A</v>
      </c>
      <c r="G120" s="43">
        <v>20158.711703000001</v>
      </c>
      <c r="H120" s="11" t="str">
        <f t="shared" si="14"/>
        <v>N/A</v>
      </c>
      <c r="I120" s="12">
        <v>0.68759999999999999</v>
      </c>
      <c r="J120" s="12">
        <v>-2.38</v>
      </c>
      <c r="K120" s="41" t="s">
        <v>732</v>
      </c>
      <c r="L120" s="9" t="str">
        <f t="shared" si="15"/>
        <v>Yes</v>
      </c>
    </row>
    <row r="121" spans="1:12" ht="25" x14ac:dyDescent="0.25">
      <c r="A121" s="4" t="s">
        <v>578</v>
      </c>
      <c r="B121" s="33" t="s">
        <v>217</v>
      </c>
      <c r="C121" s="43">
        <v>70014846</v>
      </c>
      <c r="D121" s="11" t="str">
        <f t="shared" si="12"/>
        <v>N/A</v>
      </c>
      <c r="E121" s="43">
        <v>74174698</v>
      </c>
      <c r="F121" s="11" t="str">
        <f t="shared" si="13"/>
        <v>N/A</v>
      </c>
      <c r="G121" s="43">
        <v>75122565</v>
      </c>
      <c r="H121" s="11" t="str">
        <f t="shared" si="14"/>
        <v>N/A</v>
      </c>
      <c r="I121" s="12">
        <v>5.9409999999999998</v>
      </c>
      <c r="J121" s="12">
        <v>1.278</v>
      </c>
      <c r="K121" s="41" t="s">
        <v>732</v>
      </c>
      <c r="L121" s="9" t="str">
        <f t="shared" si="15"/>
        <v>Yes</v>
      </c>
    </row>
    <row r="122" spans="1:12" x14ac:dyDescent="0.25">
      <c r="A122" s="4" t="s">
        <v>579</v>
      </c>
      <c r="B122" s="33" t="s">
        <v>217</v>
      </c>
      <c r="C122" s="34">
        <v>25618</v>
      </c>
      <c r="D122" s="11" t="str">
        <f t="shared" si="12"/>
        <v>N/A</v>
      </c>
      <c r="E122" s="34">
        <v>25157</v>
      </c>
      <c r="F122" s="11" t="str">
        <f t="shared" si="13"/>
        <v>N/A</v>
      </c>
      <c r="G122" s="34">
        <v>25652</v>
      </c>
      <c r="H122" s="11" t="str">
        <f t="shared" si="14"/>
        <v>N/A</v>
      </c>
      <c r="I122" s="12">
        <v>-1.8</v>
      </c>
      <c r="J122" s="12">
        <v>1.968</v>
      </c>
      <c r="K122" s="41" t="s">
        <v>732</v>
      </c>
      <c r="L122" s="9" t="str">
        <f t="shared" si="15"/>
        <v>Yes</v>
      </c>
    </row>
    <row r="123" spans="1:12" ht="25" x14ac:dyDescent="0.25">
      <c r="A123" s="4" t="s">
        <v>1334</v>
      </c>
      <c r="B123" s="33" t="s">
        <v>217</v>
      </c>
      <c r="C123" s="43">
        <v>2733.0332579000001</v>
      </c>
      <c r="D123" s="11" t="str">
        <f t="shared" si="12"/>
        <v>N/A</v>
      </c>
      <c r="E123" s="43">
        <v>2948.4715188999999</v>
      </c>
      <c r="F123" s="11" t="str">
        <f t="shared" si="13"/>
        <v>N/A</v>
      </c>
      <c r="G123" s="43">
        <v>2928.5266256</v>
      </c>
      <c r="H123" s="11" t="str">
        <f t="shared" si="14"/>
        <v>N/A</v>
      </c>
      <c r="I123" s="12">
        <v>7.883</v>
      </c>
      <c r="J123" s="12">
        <v>-0.67600000000000005</v>
      </c>
      <c r="K123" s="41" t="s">
        <v>732</v>
      </c>
      <c r="L123" s="9" t="str">
        <f t="shared" si="15"/>
        <v>Yes</v>
      </c>
    </row>
    <row r="124" spans="1:12" ht="25" x14ac:dyDescent="0.25">
      <c r="A124" s="4" t="s">
        <v>580</v>
      </c>
      <c r="B124" s="33" t="s">
        <v>217</v>
      </c>
      <c r="C124" s="43">
        <v>43294932</v>
      </c>
      <c r="D124" s="11" t="str">
        <f t="shared" si="12"/>
        <v>N/A</v>
      </c>
      <c r="E124" s="43">
        <v>10927682</v>
      </c>
      <c r="F124" s="11" t="str">
        <f t="shared" si="13"/>
        <v>N/A</v>
      </c>
      <c r="G124" s="43">
        <v>11556160</v>
      </c>
      <c r="H124" s="11" t="str">
        <f t="shared" si="14"/>
        <v>N/A</v>
      </c>
      <c r="I124" s="12">
        <v>-74.8</v>
      </c>
      <c r="J124" s="12">
        <v>5.7510000000000003</v>
      </c>
      <c r="K124" s="41" t="s">
        <v>732</v>
      </c>
      <c r="L124" s="9" t="str">
        <f t="shared" si="15"/>
        <v>Yes</v>
      </c>
    </row>
    <row r="125" spans="1:12" x14ac:dyDescent="0.25">
      <c r="A125" s="2" t="s">
        <v>581</v>
      </c>
      <c r="B125" s="33" t="s">
        <v>217</v>
      </c>
      <c r="C125" s="34">
        <v>2929</v>
      </c>
      <c r="D125" s="11" t="str">
        <f t="shared" si="12"/>
        <v>N/A</v>
      </c>
      <c r="E125" s="34">
        <v>2991</v>
      </c>
      <c r="F125" s="11" t="str">
        <f t="shared" si="13"/>
        <v>N/A</v>
      </c>
      <c r="G125" s="34">
        <v>3083</v>
      </c>
      <c r="H125" s="11" t="str">
        <f t="shared" si="14"/>
        <v>N/A</v>
      </c>
      <c r="I125" s="12">
        <v>2.117</v>
      </c>
      <c r="J125" s="12">
        <v>3.0760000000000001</v>
      </c>
      <c r="K125" s="41" t="s">
        <v>732</v>
      </c>
      <c r="L125" s="9" t="str">
        <f t="shared" si="15"/>
        <v>Yes</v>
      </c>
    </row>
    <row r="126" spans="1:12" ht="25" x14ac:dyDescent="0.25">
      <c r="A126" s="2" t="s">
        <v>1335</v>
      </c>
      <c r="B126" s="33" t="s">
        <v>217</v>
      </c>
      <c r="C126" s="43">
        <v>14781.472175000001</v>
      </c>
      <c r="D126" s="11" t="str">
        <f t="shared" si="12"/>
        <v>N/A</v>
      </c>
      <c r="E126" s="43">
        <v>3653.5212304000001</v>
      </c>
      <c r="F126" s="11" t="str">
        <f t="shared" si="13"/>
        <v>N/A</v>
      </c>
      <c r="G126" s="43">
        <v>3748.3490106999998</v>
      </c>
      <c r="H126" s="11" t="str">
        <f t="shared" si="14"/>
        <v>N/A</v>
      </c>
      <c r="I126" s="12">
        <v>-75.3</v>
      </c>
      <c r="J126" s="12">
        <v>2.5960000000000001</v>
      </c>
      <c r="K126" s="41" t="s">
        <v>732</v>
      </c>
      <c r="L126" s="9" t="str">
        <f t="shared" si="15"/>
        <v>Yes</v>
      </c>
    </row>
    <row r="127" spans="1:12" ht="25" x14ac:dyDescent="0.25">
      <c r="A127" s="2" t="s">
        <v>582</v>
      </c>
      <c r="B127" s="33" t="s">
        <v>217</v>
      </c>
      <c r="C127" s="43">
        <v>6548198</v>
      </c>
      <c r="D127" s="11" t="str">
        <f t="shared" si="12"/>
        <v>N/A</v>
      </c>
      <c r="E127" s="43">
        <v>7497413</v>
      </c>
      <c r="F127" s="11" t="str">
        <f t="shared" si="13"/>
        <v>N/A</v>
      </c>
      <c r="G127" s="43">
        <v>8363174</v>
      </c>
      <c r="H127" s="11" t="str">
        <f t="shared" si="14"/>
        <v>N/A</v>
      </c>
      <c r="I127" s="12">
        <v>14.5</v>
      </c>
      <c r="J127" s="12">
        <v>11.55</v>
      </c>
      <c r="K127" s="41" t="s">
        <v>732</v>
      </c>
      <c r="L127" s="9" t="str">
        <f t="shared" si="15"/>
        <v>Yes</v>
      </c>
    </row>
    <row r="128" spans="1:12" x14ac:dyDescent="0.25">
      <c r="A128" s="2" t="s">
        <v>583</v>
      </c>
      <c r="B128" s="33" t="s">
        <v>217</v>
      </c>
      <c r="C128" s="34">
        <v>5632</v>
      </c>
      <c r="D128" s="11" t="str">
        <f t="shared" si="12"/>
        <v>N/A</v>
      </c>
      <c r="E128" s="34">
        <v>6992</v>
      </c>
      <c r="F128" s="11" t="str">
        <f t="shared" si="13"/>
        <v>N/A</v>
      </c>
      <c r="G128" s="34">
        <v>7787</v>
      </c>
      <c r="H128" s="11" t="str">
        <f t="shared" si="14"/>
        <v>N/A</v>
      </c>
      <c r="I128" s="12">
        <v>24.15</v>
      </c>
      <c r="J128" s="12">
        <v>11.37</v>
      </c>
      <c r="K128" s="41" t="s">
        <v>732</v>
      </c>
      <c r="L128" s="9" t="str">
        <f t="shared" si="15"/>
        <v>Yes</v>
      </c>
    </row>
    <row r="129" spans="1:12" ht="25" x14ac:dyDescent="0.25">
      <c r="A129" s="2" t="s">
        <v>1336</v>
      </c>
      <c r="B129" s="33" t="s">
        <v>217</v>
      </c>
      <c r="C129" s="43">
        <v>1162.6772017000001</v>
      </c>
      <c r="D129" s="11" t="str">
        <f t="shared" si="12"/>
        <v>N/A</v>
      </c>
      <c r="E129" s="43">
        <v>1072.2844680000001</v>
      </c>
      <c r="F129" s="11" t="str">
        <f t="shared" si="13"/>
        <v>N/A</v>
      </c>
      <c r="G129" s="43">
        <v>1073.9917812000001</v>
      </c>
      <c r="H129" s="11" t="str">
        <f t="shared" si="14"/>
        <v>N/A</v>
      </c>
      <c r="I129" s="12">
        <v>-7.77</v>
      </c>
      <c r="J129" s="12">
        <v>0.15920000000000001</v>
      </c>
      <c r="K129" s="41" t="s">
        <v>732</v>
      </c>
      <c r="L129" s="9" t="str">
        <f t="shared" si="15"/>
        <v>Yes</v>
      </c>
    </row>
    <row r="130" spans="1:12" x14ac:dyDescent="0.25">
      <c r="A130" s="2" t="s">
        <v>584</v>
      </c>
      <c r="B130" s="33" t="s">
        <v>217</v>
      </c>
      <c r="C130" s="43">
        <v>2799009</v>
      </c>
      <c r="D130" s="11" t="str">
        <f t="shared" si="12"/>
        <v>N/A</v>
      </c>
      <c r="E130" s="43">
        <v>3357872</v>
      </c>
      <c r="F130" s="11" t="str">
        <f t="shared" si="13"/>
        <v>N/A</v>
      </c>
      <c r="G130" s="43">
        <v>3768231</v>
      </c>
      <c r="H130" s="11" t="str">
        <f t="shared" si="14"/>
        <v>N/A</v>
      </c>
      <c r="I130" s="12">
        <v>19.97</v>
      </c>
      <c r="J130" s="12">
        <v>12.22</v>
      </c>
      <c r="K130" s="41" t="s">
        <v>732</v>
      </c>
      <c r="L130" s="9" t="str">
        <f t="shared" si="15"/>
        <v>Yes</v>
      </c>
    </row>
    <row r="131" spans="1:12" x14ac:dyDescent="0.25">
      <c r="A131" s="2" t="s">
        <v>585</v>
      </c>
      <c r="B131" s="33" t="s">
        <v>217</v>
      </c>
      <c r="C131" s="34">
        <v>314</v>
      </c>
      <c r="D131" s="11" t="str">
        <f t="shared" si="12"/>
        <v>N/A</v>
      </c>
      <c r="E131" s="34">
        <v>368</v>
      </c>
      <c r="F131" s="11" t="str">
        <f t="shared" si="13"/>
        <v>N/A</v>
      </c>
      <c r="G131" s="34">
        <v>381</v>
      </c>
      <c r="H131" s="11" t="str">
        <f t="shared" si="14"/>
        <v>N/A</v>
      </c>
      <c r="I131" s="12">
        <v>17.2</v>
      </c>
      <c r="J131" s="12">
        <v>3.5329999999999999</v>
      </c>
      <c r="K131" s="41" t="s">
        <v>732</v>
      </c>
      <c r="L131" s="9" t="str">
        <f t="shared" si="15"/>
        <v>Yes</v>
      </c>
    </row>
    <row r="132" spans="1:12" x14ac:dyDescent="0.25">
      <c r="A132" s="2" t="s">
        <v>1337</v>
      </c>
      <c r="B132" s="33" t="s">
        <v>217</v>
      </c>
      <c r="C132" s="43">
        <v>8914.0414013000009</v>
      </c>
      <c r="D132" s="11" t="str">
        <f t="shared" si="12"/>
        <v>N/A</v>
      </c>
      <c r="E132" s="43">
        <v>9124.6521739</v>
      </c>
      <c r="F132" s="11" t="str">
        <f t="shared" si="13"/>
        <v>N/A</v>
      </c>
      <c r="G132" s="43">
        <v>9890.3700786999998</v>
      </c>
      <c r="H132" s="11" t="str">
        <f t="shared" si="14"/>
        <v>N/A</v>
      </c>
      <c r="I132" s="12">
        <v>2.363</v>
      </c>
      <c r="J132" s="12">
        <v>8.3919999999999995</v>
      </c>
      <c r="K132" s="41" t="s">
        <v>732</v>
      </c>
      <c r="L132" s="9" t="str">
        <f t="shared" si="15"/>
        <v>Yes</v>
      </c>
    </row>
    <row r="133" spans="1:12" ht="25" x14ac:dyDescent="0.25">
      <c r="A133" s="2" t="s">
        <v>586</v>
      </c>
      <c r="B133" s="33" t="s">
        <v>217</v>
      </c>
      <c r="C133" s="43">
        <v>3554191</v>
      </c>
      <c r="D133" s="11" t="str">
        <f t="shared" si="12"/>
        <v>N/A</v>
      </c>
      <c r="E133" s="43">
        <v>4024049</v>
      </c>
      <c r="F133" s="11" t="str">
        <f t="shared" si="13"/>
        <v>N/A</v>
      </c>
      <c r="G133" s="43">
        <v>5165764</v>
      </c>
      <c r="H133" s="11" t="str">
        <f t="shared" si="14"/>
        <v>N/A</v>
      </c>
      <c r="I133" s="12">
        <v>13.22</v>
      </c>
      <c r="J133" s="12">
        <v>28.37</v>
      </c>
      <c r="K133" s="41" t="s">
        <v>732</v>
      </c>
      <c r="L133" s="9" t="str">
        <f>IF(J133="Div by 0", "N/A", IF(OR(J133="N/A",K133="N/A"),"N/A", IF(J133&gt;VALUE(MID(K133,1,2)), "No", IF(J133&lt;-1*VALUE(MID(K133,1,2)), "No", "Yes"))))</f>
        <v>Yes</v>
      </c>
    </row>
    <row r="134" spans="1:12" x14ac:dyDescent="0.25">
      <c r="A134" s="2" t="s">
        <v>587</v>
      </c>
      <c r="B134" s="33" t="s">
        <v>217</v>
      </c>
      <c r="C134" s="34">
        <v>19382</v>
      </c>
      <c r="D134" s="11" t="str">
        <f t="shared" si="12"/>
        <v>N/A</v>
      </c>
      <c r="E134" s="34">
        <v>22645</v>
      </c>
      <c r="F134" s="11" t="str">
        <f t="shared" si="13"/>
        <v>N/A</v>
      </c>
      <c r="G134" s="34">
        <v>25547</v>
      </c>
      <c r="H134" s="11" t="str">
        <f t="shared" si="14"/>
        <v>N/A</v>
      </c>
      <c r="I134" s="12">
        <v>16.84</v>
      </c>
      <c r="J134" s="12">
        <v>12.82</v>
      </c>
      <c r="K134" s="41" t="s">
        <v>732</v>
      </c>
      <c r="L134" s="9" t="str">
        <f t="shared" ref="L134:L138" si="16">IF(J134="Div by 0", "N/A", IF(OR(J134="N/A",K134="N/A"),"N/A", IF(J134&gt;VALUE(MID(K134,1,2)), "No", IF(J134&lt;-1*VALUE(MID(K134,1,2)), "No", "Yes"))))</f>
        <v>Yes</v>
      </c>
    </row>
    <row r="135" spans="1:12" ht="25" x14ac:dyDescent="0.25">
      <c r="A135" s="2" t="s">
        <v>1338</v>
      </c>
      <c r="B135" s="33" t="s">
        <v>217</v>
      </c>
      <c r="C135" s="43">
        <v>183.3758642</v>
      </c>
      <c r="D135" s="11" t="str">
        <f t="shared" si="12"/>
        <v>N/A</v>
      </c>
      <c r="E135" s="43">
        <v>177.70143519999999</v>
      </c>
      <c r="F135" s="11" t="str">
        <f t="shared" si="13"/>
        <v>N/A</v>
      </c>
      <c r="G135" s="43">
        <v>202.20628644999999</v>
      </c>
      <c r="H135" s="11" t="str">
        <f t="shared" si="14"/>
        <v>N/A</v>
      </c>
      <c r="I135" s="12">
        <v>-3.09</v>
      </c>
      <c r="J135" s="12">
        <v>13.79</v>
      </c>
      <c r="K135" s="41" t="s">
        <v>732</v>
      </c>
      <c r="L135" s="9" t="str">
        <f t="shared" si="16"/>
        <v>Yes</v>
      </c>
    </row>
    <row r="136" spans="1:12" ht="25" x14ac:dyDescent="0.25">
      <c r="A136" s="2" t="s">
        <v>588</v>
      </c>
      <c r="B136" s="33" t="s">
        <v>217</v>
      </c>
      <c r="C136" s="43">
        <v>48840210</v>
      </c>
      <c r="D136" s="11" t="str">
        <f t="shared" ref="D136:D150" si="17">IF($B136="N/A","N/A",IF(C136&gt;10,"No",IF(C136&lt;-10,"No","Yes")))</f>
        <v>N/A</v>
      </c>
      <c r="E136" s="43">
        <v>54096110</v>
      </c>
      <c r="F136" s="11" t="str">
        <f t="shared" ref="F136:F150" si="18">IF($B136="N/A","N/A",IF(E136&gt;10,"No",IF(E136&lt;-10,"No","Yes")))</f>
        <v>N/A</v>
      </c>
      <c r="G136" s="43">
        <v>59405446</v>
      </c>
      <c r="H136" s="11" t="str">
        <f t="shared" ref="H136:H150" si="19">IF($B136="N/A","N/A",IF(G136&gt;10,"No",IF(G136&lt;-10,"No","Yes")))</f>
        <v>N/A</v>
      </c>
      <c r="I136" s="12">
        <v>10.76</v>
      </c>
      <c r="J136" s="12">
        <v>9.8149999999999995</v>
      </c>
      <c r="K136" s="41" t="s">
        <v>732</v>
      </c>
      <c r="L136" s="9" t="str">
        <f t="shared" si="16"/>
        <v>Yes</v>
      </c>
    </row>
    <row r="137" spans="1:12" x14ac:dyDescent="0.25">
      <c r="A137" s="2" t="s">
        <v>589</v>
      </c>
      <c r="B137" s="33" t="s">
        <v>217</v>
      </c>
      <c r="C137" s="34">
        <v>463</v>
      </c>
      <c r="D137" s="11" t="str">
        <f t="shared" si="17"/>
        <v>N/A</v>
      </c>
      <c r="E137" s="34">
        <v>495</v>
      </c>
      <c r="F137" s="11" t="str">
        <f t="shared" si="18"/>
        <v>N/A</v>
      </c>
      <c r="G137" s="34">
        <v>515</v>
      </c>
      <c r="H137" s="11" t="str">
        <f t="shared" si="19"/>
        <v>N/A</v>
      </c>
      <c r="I137" s="12">
        <v>6.9109999999999996</v>
      </c>
      <c r="J137" s="12">
        <v>4.04</v>
      </c>
      <c r="K137" s="41" t="s">
        <v>732</v>
      </c>
      <c r="L137" s="9" t="str">
        <f t="shared" si="16"/>
        <v>Yes</v>
      </c>
    </row>
    <row r="138" spans="1:12" ht="25" x14ac:dyDescent="0.25">
      <c r="A138" s="2" t="s">
        <v>1339</v>
      </c>
      <c r="B138" s="33" t="s">
        <v>217</v>
      </c>
      <c r="C138" s="43">
        <v>105486.41469000001</v>
      </c>
      <c r="D138" s="11" t="str">
        <f t="shared" si="17"/>
        <v>N/A</v>
      </c>
      <c r="E138" s="43">
        <v>109285.07071</v>
      </c>
      <c r="F138" s="11" t="str">
        <f t="shared" si="18"/>
        <v>N/A</v>
      </c>
      <c r="G138" s="43">
        <v>115350.38058</v>
      </c>
      <c r="H138" s="11" t="str">
        <f t="shared" si="19"/>
        <v>N/A</v>
      </c>
      <c r="I138" s="12">
        <v>3.601</v>
      </c>
      <c r="J138" s="12">
        <v>5.55</v>
      </c>
      <c r="K138" s="41" t="s">
        <v>732</v>
      </c>
      <c r="L138" s="9" t="str">
        <f t="shared" si="16"/>
        <v>Yes</v>
      </c>
    </row>
    <row r="139" spans="1:12" ht="25" x14ac:dyDescent="0.25">
      <c r="A139" s="2" t="s">
        <v>590</v>
      </c>
      <c r="B139" s="33" t="s">
        <v>217</v>
      </c>
      <c r="C139" s="43">
        <v>115977155</v>
      </c>
      <c r="D139" s="11" t="str">
        <f t="shared" si="17"/>
        <v>N/A</v>
      </c>
      <c r="E139" s="43">
        <v>117971801</v>
      </c>
      <c r="F139" s="11" t="str">
        <f t="shared" si="18"/>
        <v>N/A</v>
      </c>
      <c r="G139" s="43">
        <v>127517025</v>
      </c>
      <c r="H139" s="11" t="str">
        <f t="shared" si="19"/>
        <v>N/A</v>
      </c>
      <c r="I139" s="12">
        <v>1.72</v>
      </c>
      <c r="J139" s="12">
        <v>8.0909999999999993</v>
      </c>
      <c r="K139" s="41" t="s">
        <v>732</v>
      </c>
      <c r="L139" s="9" t="str">
        <f t="shared" ref="L139:L150" si="20">IF(J139="Div by 0", "N/A", IF(K139="N/A","N/A", IF(J139&gt;VALUE(MID(K139,1,2)), "No", IF(J139&lt;-1*VALUE(MID(K139,1,2)), "No", "Yes"))))</f>
        <v>Yes</v>
      </c>
    </row>
    <row r="140" spans="1:12" x14ac:dyDescent="0.25">
      <c r="A140" s="2" t="s">
        <v>591</v>
      </c>
      <c r="B140" s="33" t="s">
        <v>217</v>
      </c>
      <c r="C140" s="34">
        <v>39119</v>
      </c>
      <c r="D140" s="11" t="str">
        <f t="shared" si="17"/>
        <v>N/A</v>
      </c>
      <c r="E140" s="34">
        <v>39527</v>
      </c>
      <c r="F140" s="11" t="str">
        <f t="shared" si="18"/>
        <v>N/A</v>
      </c>
      <c r="G140" s="34">
        <v>40470</v>
      </c>
      <c r="H140" s="11" t="str">
        <f t="shared" si="19"/>
        <v>N/A</v>
      </c>
      <c r="I140" s="12">
        <v>1.0429999999999999</v>
      </c>
      <c r="J140" s="12">
        <v>2.3860000000000001</v>
      </c>
      <c r="K140" s="41" t="s">
        <v>732</v>
      </c>
      <c r="L140" s="9" t="str">
        <f t="shared" si="20"/>
        <v>Yes</v>
      </c>
    </row>
    <row r="141" spans="1:12" ht="25" x14ac:dyDescent="0.25">
      <c r="A141" s="2" t="s">
        <v>1340</v>
      </c>
      <c r="B141" s="33" t="s">
        <v>217</v>
      </c>
      <c r="C141" s="43">
        <v>2964.7269869000002</v>
      </c>
      <c r="D141" s="11" t="str">
        <f t="shared" si="17"/>
        <v>N/A</v>
      </c>
      <c r="E141" s="43">
        <v>2984.5877753999998</v>
      </c>
      <c r="F141" s="11" t="str">
        <f t="shared" si="18"/>
        <v>N/A</v>
      </c>
      <c r="G141" s="43">
        <v>3150.9025204</v>
      </c>
      <c r="H141" s="11" t="str">
        <f t="shared" si="19"/>
        <v>N/A</v>
      </c>
      <c r="I141" s="12">
        <v>0.66990000000000005</v>
      </c>
      <c r="J141" s="12">
        <v>5.5720000000000001</v>
      </c>
      <c r="K141" s="41" t="s">
        <v>732</v>
      </c>
      <c r="L141" s="9" t="str">
        <f t="shared" si="20"/>
        <v>Yes</v>
      </c>
    </row>
    <row r="142" spans="1:12" ht="25" x14ac:dyDescent="0.25">
      <c r="A142" s="2" t="s">
        <v>592</v>
      </c>
      <c r="B142" s="33" t="s">
        <v>217</v>
      </c>
      <c r="C142" s="43">
        <v>159241754</v>
      </c>
      <c r="D142" s="11" t="str">
        <f t="shared" si="17"/>
        <v>N/A</v>
      </c>
      <c r="E142" s="43">
        <v>158812907</v>
      </c>
      <c r="F142" s="11" t="str">
        <f t="shared" si="18"/>
        <v>N/A</v>
      </c>
      <c r="G142" s="43">
        <v>159707309</v>
      </c>
      <c r="H142" s="11" t="str">
        <f t="shared" si="19"/>
        <v>N/A</v>
      </c>
      <c r="I142" s="12">
        <v>-0.26900000000000002</v>
      </c>
      <c r="J142" s="12">
        <v>0.56320000000000003</v>
      </c>
      <c r="K142" s="41" t="s">
        <v>732</v>
      </c>
      <c r="L142" s="9" t="str">
        <f t="shared" si="20"/>
        <v>Yes</v>
      </c>
    </row>
    <row r="143" spans="1:12" x14ac:dyDescent="0.25">
      <c r="A143" s="3" t="s">
        <v>593</v>
      </c>
      <c r="B143" s="33" t="s">
        <v>217</v>
      </c>
      <c r="C143" s="34">
        <v>2847</v>
      </c>
      <c r="D143" s="11" t="str">
        <f t="shared" si="17"/>
        <v>N/A</v>
      </c>
      <c r="E143" s="34">
        <v>2847</v>
      </c>
      <c r="F143" s="11" t="str">
        <f t="shared" si="18"/>
        <v>N/A</v>
      </c>
      <c r="G143" s="34">
        <v>2843</v>
      </c>
      <c r="H143" s="11" t="str">
        <f t="shared" si="19"/>
        <v>N/A</v>
      </c>
      <c r="I143" s="12">
        <v>0</v>
      </c>
      <c r="J143" s="12">
        <v>-0.14000000000000001</v>
      </c>
      <c r="K143" s="41" t="s">
        <v>732</v>
      </c>
      <c r="L143" s="9" t="str">
        <f t="shared" si="20"/>
        <v>Yes</v>
      </c>
    </row>
    <row r="144" spans="1:12" ht="25" x14ac:dyDescent="0.25">
      <c r="A144" s="3" t="s">
        <v>1341</v>
      </c>
      <c r="B144" s="33" t="s">
        <v>217</v>
      </c>
      <c r="C144" s="43">
        <v>55933.176677000003</v>
      </c>
      <c r="D144" s="11" t="str">
        <f t="shared" si="17"/>
        <v>N/A</v>
      </c>
      <c r="E144" s="43">
        <v>55782.545486000003</v>
      </c>
      <c r="F144" s="11" t="str">
        <f t="shared" si="18"/>
        <v>N/A</v>
      </c>
      <c r="G144" s="43">
        <v>56175.627505999997</v>
      </c>
      <c r="H144" s="11" t="str">
        <f t="shared" si="19"/>
        <v>N/A</v>
      </c>
      <c r="I144" s="12">
        <v>-0.26900000000000002</v>
      </c>
      <c r="J144" s="12">
        <v>0.70469999999999999</v>
      </c>
      <c r="K144" s="41" t="s">
        <v>732</v>
      </c>
      <c r="L144" s="9" t="str">
        <f t="shared" si="20"/>
        <v>Yes</v>
      </c>
    </row>
    <row r="145" spans="1:12" ht="25" x14ac:dyDescent="0.25">
      <c r="A145" s="2" t="s">
        <v>594</v>
      </c>
      <c r="B145" s="33" t="s">
        <v>217</v>
      </c>
      <c r="C145" s="43">
        <v>84603508</v>
      </c>
      <c r="D145" s="11" t="str">
        <f t="shared" si="17"/>
        <v>N/A</v>
      </c>
      <c r="E145" s="43">
        <v>88437400</v>
      </c>
      <c r="F145" s="11" t="str">
        <f t="shared" si="18"/>
        <v>N/A</v>
      </c>
      <c r="G145" s="43">
        <v>95952518</v>
      </c>
      <c r="H145" s="11" t="str">
        <f t="shared" si="19"/>
        <v>N/A</v>
      </c>
      <c r="I145" s="12">
        <v>4.532</v>
      </c>
      <c r="J145" s="12">
        <v>8.4979999999999993</v>
      </c>
      <c r="K145" s="41" t="s">
        <v>732</v>
      </c>
      <c r="L145" s="9" t="str">
        <f t="shared" si="20"/>
        <v>Yes</v>
      </c>
    </row>
    <row r="146" spans="1:12" x14ac:dyDescent="0.25">
      <c r="A146" s="2" t="s">
        <v>595</v>
      </c>
      <c r="B146" s="33" t="s">
        <v>217</v>
      </c>
      <c r="C146" s="34">
        <v>33268</v>
      </c>
      <c r="D146" s="11" t="str">
        <f t="shared" si="17"/>
        <v>N/A</v>
      </c>
      <c r="E146" s="34">
        <v>34438</v>
      </c>
      <c r="F146" s="11" t="str">
        <f t="shared" si="18"/>
        <v>N/A</v>
      </c>
      <c r="G146" s="34">
        <v>32673</v>
      </c>
      <c r="H146" s="11" t="str">
        <f t="shared" si="19"/>
        <v>N/A</v>
      </c>
      <c r="I146" s="12">
        <v>3.5169999999999999</v>
      </c>
      <c r="J146" s="12">
        <v>-5.13</v>
      </c>
      <c r="K146" s="41" t="s">
        <v>732</v>
      </c>
      <c r="L146" s="9" t="str">
        <f t="shared" si="20"/>
        <v>Yes</v>
      </c>
    </row>
    <row r="147" spans="1:12" ht="25" x14ac:dyDescent="0.25">
      <c r="A147" s="2" t="s">
        <v>1342</v>
      </c>
      <c r="B147" s="33" t="s">
        <v>217</v>
      </c>
      <c r="C147" s="43">
        <v>2543.0896957999998</v>
      </c>
      <c r="D147" s="11" t="str">
        <f t="shared" si="17"/>
        <v>N/A</v>
      </c>
      <c r="E147" s="43">
        <v>2568.0178872000001</v>
      </c>
      <c r="F147" s="11" t="str">
        <f t="shared" si="18"/>
        <v>N/A</v>
      </c>
      <c r="G147" s="43">
        <v>2936.7526091999998</v>
      </c>
      <c r="H147" s="11" t="str">
        <f t="shared" si="19"/>
        <v>N/A</v>
      </c>
      <c r="I147" s="12">
        <v>0.98019999999999996</v>
      </c>
      <c r="J147" s="12">
        <v>14.36</v>
      </c>
      <c r="K147" s="41" t="s">
        <v>732</v>
      </c>
      <c r="L147" s="9" t="str">
        <f t="shared" si="20"/>
        <v>Yes</v>
      </c>
    </row>
    <row r="148" spans="1:12" ht="25" x14ac:dyDescent="0.25">
      <c r="A148" s="2" t="s">
        <v>596</v>
      </c>
      <c r="B148" s="33" t="s">
        <v>217</v>
      </c>
      <c r="C148" s="43">
        <v>1859567</v>
      </c>
      <c r="D148" s="11" t="str">
        <f t="shared" si="17"/>
        <v>N/A</v>
      </c>
      <c r="E148" s="43">
        <v>36179914</v>
      </c>
      <c r="F148" s="11" t="str">
        <f t="shared" si="18"/>
        <v>N/A</v>
      </c>
      <c r="G148" s="43">
        <v>38188302</v>
      </c>
      <c r="H148" s="11" t="str">
        <f t="shared" si="19"/>
        <v>N/A</v>
      </c>
      <c r="I148" s="12">
        <v>1846</v>
      </c>
      <c r="J148" s="12">
        <v>5.5510000000000002</v>
      </c>
      <c r="K148" s="41" t="s">
        <v>732</v>
      </c>
      <c r="L148" s="9" t="str">
        <f t="shared" si="20"/>
        <v>Yes</v>
      </c>
    </row>
    <row r="149" spans="1:12" x14ac:dyDescent="0.25">
      <c r="A149" s="2" t="s">
        <v>597</v>
      </c>
      <c r="B149" s="33" t="s">
        <v>217</v>
      </c>
      <c r="C149" s="34">
        <v>273</v>
      </c>
      <c r="D149" s="11" t="str">
        <f t="shared" si="17"/>
        <v>N/A</v>
      </c>
      <c r="E149" s="34">
        <v>2575</v>
      </c>
      <c r="F149" s="11" t="str">
        <f t="shared" si="18"/>
        <v>N/A</v>
      </c>
      <c r="G149" s="34">
        <v>2711</v>
      </c>
      <c r="H149" s="11" t="str">
        <f t="shared" si="19"/>
        <v>N/A</v>
      </c>
      <c r="I149" s="12">
        <v>843.2</v>
      </c>
      <c r="J149" s="12">
        <v>5.282</v>
      </c>
      <c r="K149" s="41" t="s">
        <v>732</v>
      </c>
      <c r="L149" s="9" t="str">
        <f t="shared" si="20"/>
        <v>Yes</v>
      </c>
    </row>
    <row r="150" spans="1:12" ht="25" x14ac:dyDescent="0.25">
      <c r="A150" s="4" t="s">
        <v>1343</v>
      </c>
      <c r="B150" s="33" t="s">
        <v>217</v>
      </c>
      <c r="C150" s="43">
        <v>6811.6007325999999</v>
      </c>
      <c r="D150" s="11" t="str">
        <f t="shared" si="17"/>
        <v>N/A</v>
      </c>
      <c r="E150" s="43">
        <v>14050.452039</v>
      </c>
      <c r="F150" s="11" t="str">
        <f t="shared" si="18"/>
        <v>N/A</v>
      </c>
      <c r="G150" s="43">
        <v>14086.426411</v>
      </c>
      <c r="H150" s="11" t="str">
        <f t="shared" si="19"/>
        <v>N/A</v>
      </c>
      <c r="I150" s="12">
        <v>106.3</v>
      </c>
      <c r="J150" s="12">
        <v>0.25600000000000001</v>
      </c>
      <c r="K150" s="41" t="s">
        <v>732</v>
      </c>
      <c r="L150" s="9" t="str">
        <f t="shared" si="20"/>
        <v>Yes</v>
      </c>
    </row>
    <row r="151" spans="1:12" x14ac:dyDescent="0.25">
      <c r="A151" s="4" t="s">
        <v>1344</v>
      </c>
      <c r="B151" s="33" t="s">
        <v>217</v>
      </c>
      <c r="C151" s="43">
        <v>1762.6367461</v>
      </c>
      <c r="D151" s="11" t="str">
        <f t="shared" ref="D151:D170" si="21">IF($B151="N/A","N/A",IF(C151&gt;10,"No",IF(C151&lt;-10,"No","Yes")))</f>
        <v>N/A</v>
      </c>
      <c r="E151" s="43">
        <v>1633.7037267000001</v>
      </c>
      <c r="F151" s="11" t="str">
        <f t="shared" ref="F151:F170" si="22">IF($B151="N/A","N/A",IF(E151&gt;10,"No",IF(E151&lt;-10,"No","Yes")))</f>
        <v>N/A</v>
      </c>
      <c r="G151" s="43">
        <v>1651.3607658999999</v>
      </c>
      <c r="H151" s="11" t="str">
        <f t="shared" ref="H151:H170" si="23">IF($B151="N/A","N/A",IF(G151&gt;10,"No",IF(G151&lt;-10,"No","Yes")))</f>
        <v>N/A</v>
      </c>
      <c r="I151" s="12">
        <v>-7.31</v>
      </c>
      <c r="J151" s="12">
        <v>1.081</v>
      </c>
      <c r="K151" s="41" t="s">
        <v>732</v>
      </c>
      <c r="L151" s="9" t="str">
        <f t="shared" ref="L151:L170" si="24">IF(J151="Div by 0", "N/A", IF(K151="N/A","N/A", IF(J151&gt;VALUE(MID(K151,1,2)), "No", IF(J151&lt;-1*VALUE(MID(K151,1,2)), "No", "Yes"))))</f>
        <v>Yes</v>
      </c>
    </row>
    <row r="152" spans="1:12" ht="25" x14ac:dyDescent="0.25">
      <c r="A152" s="4" t="s">
        <v>1345</v>
      </c>
      <c r="B152" s="33" t="s">
        <v>217</v>
      </c>
      <c r="C152" s="43">
        <v>1965.1404697</v>
      </c>
      <c r="D152" s="11" t="str">
        <f t="shared" si="21"/>
        <v>N/A</v>
      </c>
      <c r="E152" s="43">
        <v>1004.7830303</v>
      </c>
      <c r="F152" s="11" t="str">
        <f t="shared" si="22"/>
        <v>N/A</v>
      </c>
      <c r="G152" s="43">
        <v>568.91211400999998</v>
      </c>
      <c r="H152" s="11" t="str">
        <f t="shared" si="23"/>
        <v>N/A</v>
      </c>
      <c r="I152" s="12">
        <v>-48.9</v>
      </c>
      <c r="J152" s="12">
        <v>-43.4</v>
      </c>
      <c r="K152" s="41" t="s">
        <v>732</v>
      </c>
      <c r="L152" s="9" t="str">
        <f t="shared" si="24"/>
        <v>No</v>
      </c>
    </row>
    <row r="153" spans="1:12" ht="25" x14ac:dyDescent="0.25">
      <c r="A153" s="4" t="s">
        <v>1346</v>
      </c>
      <c r="B153" s="33" t="s">
        <v>217</v>
      </c>
      <c r="C153" s="43">
        <v>3575.9735190000001</v>
      </c>
      <c r="D153" s="11" t="str">
        <f t="shared" si="21"/>
        <v>N/A</v>
      </c>
      <c r="E153" s="43">
        <v>3514.6690306999999</v>
      </c>
      <c r="F153" s="11" t="str">
        <f t="shared" si="22"/>
        <v>N/A</v>
      </c>
      <c r="G153" s="43">
        <v>3528.475848</v>
      </c>
      <c r="H153" s="11" t="str">
        <f t="shared" si="23"/>
        <v>N/A</v>
      </c>
      <c r="I153" s="12">
        <v>-1.71</v>
      </c>
      <c r="J153" s="12">
        <v>0.39279999999999998</v>
      </c>
      <c r="K153" s="41" t="s">
        <v>732</v>
      </c>
      <c r="L153" s="9" t="str">
        <f t="shared" si="24"/>
        <v>Yes</v>
      </c>
    </row>
    <row r="154" spans="1:12" ht="25" x14ac:dyDescent="0.25">
      <c r="A154" s="4" t="s">
        <v>1347</v>
      </c>
      <c r="B154" s="33" t="s">
        <v>217</v>
      </c>
      <c r="C154" s="43">
        <v>578.65456854000001</v>
      </c>
      <c r="D154" s="11" t="str">
        <f t="shared" si="21"/>
        <v>N/A</v>
      </c>
      <c r="E154" s="43">
        <v>458.28097600000001</v>
      </c>
      <c r="F154" s="11" t="str">
        <f t="shared" si="22"/>
        <v>N/A</v>
      </c>
      <c r="G154" s="43">
        <v>384.23035546</v>
      </c>
      <c r="H154" s="11" t="str">
        <f t="shared" si="23"/>
        <v>N/A</v>
      </c>
      <c r="I154" s="12">
        <v>-20.8</v>
      </c>
      <c r="J154" s="12">
        <v>-16.2</v>
      </c>
      <c r="K154" s="41" t="s">
        <v>732</v>
      </c>
      <c r="L154" s="9" t="str">
        <f t="shared" si="24"/>
        <v>Yes</v>
      </c>
    </row>
    <row r="155" spans="1:12" ht="25" x14ac:dyDescent="0.25">
      <c r="A155" s="2" t="s">
        <v>1348</v>
      </c>
      <c r="B155" s="33" t="s">
        <v>217</v>
      </c>
      <c r="C155" s="43">
        <v>632.90536522000002</v>
      </c>
      <c r="D155" s="11" t="str">
        <f t="shared" si="21"/>
        <v>N/A</v>
      </c>
      <c r="E155" s="43">
        <v>500.67784182999998</v>
      </c>
      <c r="F155" s="11" t="str">
        <f t="shared" si="22"/>
        <v>N/A</v>
      </c>
      <c r="G155" s="43">
        <v>473.10822579000001</v>
      </c>
      <c r="H155" s="11" t="str">
        <f t="shared" si="23"/>
        <v>N/A</v>
      </c>
      <c r="I155" s="12">
        <v>-20.9</v>
      </c>
      <c r="J155" s="12">
        <v>-5.51</v>
      </c>
      <c r="K155" s="41" t="s">
        <v>732</v>
      </c>
      <c r="L155" s="9" t="str">
        <f t="shared" si="24"/>
        <v>Yes</v>
      </c>
    </row>
    <row r="156" spans="1:12" x14ac:dyDescent="0.25">
      <c r="A156" s="2" t="s">
        <v>1349</v>
      </c>
      <c r="B156" s="33" t="s">
        <v>217</v>
      </c>
      <c r="C156" s="43">
        <v>673.10348429999999</v>
      </c>
      <c r="D156" s="11" t="str">
        <f t="shared" si="21"/>
        <v>N/A</v>
      </c>
      <c r="E156" s="43">
        <v>614.92282835000003</v>
      </c>
      <c r="F156" s="11" t="str">
        <f t="shared" si="22"/>
        <v>N/A</v>
      </c>
      <c r="G156" s="43">
        <v>621.32838647999995</v>
      </c>
      <c r="H156" s="11" t="str">
        <f t="shared" si="23"/>
        <v>N/A</v>
      </c>
      <c r="I156" s="12">
        <v>-8.64</v>
      </c>
      <c r="J156" s="12">
        <v>1.042</v>
      </c>
      <c r="K156" s="41" t="s">
        <v>732</v>
      </c>
      <c r="L156" s="9" t="str">
        <f t="shared" si="24"/>
        <v>Yes</v>
      </c>
    </row>
    <row r="157" spans="1:12" ht="25" x14ac:dyDescent="0.25">
      <c r="A157" s="2" t="s">
        <v>1350</v>
      </c>
      <c r="B157" s="33" t="s">
        <v>217</v>
      </c>
      <c r="C157" s="43">
        <v>909.62646792999999</v>
      </c>
      <c r="D157" s="11" t="str">
        <f t="shared" si="21"/>
        <v>N/A</v>
      </c>
      <c r="E157" s="43">
        <v>638.69575757999996</v>
      </c>
      <c r="F157" s="11" t="str">
        <f t="shared" si="22"/>
        <v>N/A</v>
      </c>
      <c r="G157" s="43">
        <v>718.26603324999996</v>
      </c>
      <c r="H157" s="11" t="str">
        <f t="shared" si="23"/>
        <v>N/A</v>
      </c>
      <c r="I157" s="12">
        <v>-29.8</v>
      </c>
      <c r="J157" s="12">
        <v>12.46</v>
      </c>
      <c r="K157" s="41" t="s">
        <v>732</v>
      </c>
      <c r="L157" s="9" t="str">
        <f t="shared" si="24"/>
        <v>Yes</v>
      </c>
    </row>
    <row r="158" spans="1:12" ht="25" x14ac:dyDescent="0.25">
      <c r="A158" s="2" t="s">
        <v>1351</v>
      </c>
      <c r="B158" s="33" t="s">
        <v>217</v>
      </c>
      <c r="C158" s="43">
        <v>1603.7630044</v>
      </c>
      <c r="D158" s="11" t="str">
        <f t="shared" si="21"/>
        <v>N/A</v>
      </c>
      <c r="E158" s="43">
        <v>1535.80117</v>
      </c>
      <c r="F158" s="11" t="str">
        <f t="shared" si="22"/>
        <v>N/A</v>
      </c>
      <c r="G158" s="43">
        <v>1493.3613164999999</v>
      </c>
      <c r="H158" s="11" t="str">
        <f t="shared" si="23"/>
        <v>N/A</v>
      </c>
      <c r="I158" s="12">
        <v>-4.24</v>
      </c>
      <c r="J158" s="12">
        <v>-2.76</v>
      </c>
      <c r="K158" s="41" t="s">
        <v>732</v>
      </c>
      <c r="L158" s="9" t="str">
        <f t="shared" si="24"/>
        <v>Yes</v>
      </c>
    </row>
    <row r="159" spans="1:12" ht="25" x14ac:dyDescent="0.25">
      <c r="A159" s="2" t="s">
        <v>1352</v>
      </c>
      <c r="B159" s="33" t="s">
        <v>217</v>
      </c>
      <c r="C159" s="43">
        <v>93.608155034999996</v>
      </c>
      <c r="D159" s="11" t="str">
        <f t="shared" si="21"/>
        <v>N/A</v>
      </c>
      <c r="E159" s="43">
        <v>50.743948021000001</v>
      </c>
      <c r="F159" s="11" t="str">
        <f t="shared" si="22"/>
        <v>N/A</v>
      </c>
      <c r="G159" s="43">
        <v>48.519566201000004</v>
      </c>
      <c r="H159" s="11" t="str">
        <f t="shared" si="23"/>
        <v>N/A</v>
      </c>
      <c r="I159" s="12">
        <v>-45.8</v>
      </c>
      <c r="J159" s="12">
        <v>-4.38</v>
      </c>
      <c r="K159" s="41" t="s">
        <v>732</v>
      </c>
      <c r="L159" s="9" t="str">
        <f t="shared" si="24"/>
        <v>Yes</v>
      </c>
    </row>
    <row r="160" spans="1:12" ht="25" x14ac:dyDescent="0.25">
      <c r="A160" s="4" t="s">
        <v>1353</v>
      </c>
      <c r="B160" s="33" t="s">
        <v>217</v>
      </c>
      <c r="C160" s="43">
        <v>35.053135099999999</v>
      </c>
      <c r="D160" s="11" t="str">
        <f t="shared" si="21"/>
        <v>N/A</v>
      </c>
      <c r="E160" s="43">
        <v>22.833469105999999</v>
      </c>
      <c r="F160" s="11" t="str">
        <f t="shared" si="22"/>
        <v>N/A</v>
      </c>
      <c r="G160" s="43">
        <v>13.360458145000001</v>
      </c>
      <c r="H160" s="11" t="str">
        <f t="shared" si="23"/>
        <v>N/A</v>
      </c>
      <c r="I160" s="12">
        <v>-34.9</v>
      </c>
      <c r="J160" s="12">
        <v>-41.5</v>
      </c>
      <c r="K160" s="41" t="s">
        <v>732</v>
      </c>
      <c r="L160" s="9" t="str">
        <f t="shared" si="24"/>
        <v>No</v>
      </c>
    </row>
    <row r="161" spans="1:12" x14ac:dyDescent="0.25">
      <c r="A161" s="4" t="s">
        <v>1354</v>
      </c>
      <c r="B161" s="33" t="s">
        <v>217</v>
      </c>
      <c r="C161" s="43">
        <v>1398.0072344</v>
      </c>
      <c r="D161" s="11" t="str">
        <f t="shared" si="21"/>
        <v>N/A</v>
      </c>
      <c r="E161" s="43">
        <v>1329.1775986</v>
      </c>
      <c r="F161" s="11" t="str">
        <f t="shared" si="22"/>
        <v>N/A</v>
      </c>
      <c r="G161" s="43">
        <v>1383.2256987999999</v>
      </c>
      <c r="H161" s="11" t="str">
        <f t="shared" si="23"/>
        <v>N/A</v>
      </c>
      <c r="I161" s="12">
        <v>-4.92</v>
      </c>
      <c r="J161" s="12">
        <v>4.0659999999999998</v>
      </c>
      <c r="K161" s="41" t="s">
        <v>732</v>
      </c>
      <c r="L161" s="9" t="str">
        <f t="shared" si="24"/>
        <v>Yes</v>
      </c>
    </row>
    <row r="162" spans="1:12" x14ac:dyDescent="0.25">
      <c r="A162" s="4" t="s">
        <v>1355</v>
      </c>
      <c r="B162" s="33" t="s">
        <v>217</v>
      </c>
      <c r="C162" s="43">
        <v>444.02484191999997</v>
      </c>
      <c r="D162" s="11" t="str">
        <f t="shared" si="21"/>
        <v>N/A</v>
      </c>
      <c r="E162" s="43">
        <v>174.49515152000001</v>
      </c>
      <c r="F162" s="11" t="str">
        <f t="shared" si="22"/>
        <v>N/A</v>
      </c>
      <c r="G162" s="43">
        <v>163.90914488999999</v>
      </c>
      <c r="H162" s="11" t="str">
        <f t="shared" si="23"/>
        <v>N/A</v>
      </c>
      <c r="I162" s="12">
        <v>-60.7</v>
      </c>
      <c r="J162" s="12">
        <v>-6.07</v>
      </c>
      <c r="K162" s="41" t="s">
        <v>732</v>
      </c>
      <c r="L162" s="9" t="str">
        <f t="shared" si="24"/>
        <v>Yes</v>
      </c>
    </row>
    <row r="163" spans="1:12" x14ac:dyDescent="0.25">
      <c r="A163" s="4" t="s">
        <v>1356</v>
      </c>
      <c r="B163" s="33" t="s">
        <v>217</v>
      </c>
      <c r="C163" s="43">
        <v>3144.3742152999998</v>
      </c>
      <c r="D163" s="11" t="str">
        <f t="shared" si="21"/>
        <v>N/A</v>
      </c>
      <c r="E163" s="43">
        <v>3056.0128341</v>
      </c>
      <c r="F163" s="11" t="str">
        <f t="shared" si="22"/>
        <v>N/A</v>
      </c>
      <c r="G163" s="43">
        <v>3061.9627114999998</v>
      </c>
      <c r="H163" s="11" t="str">
        <f t="shared" si="23"/>
        <v>N/A</v>
      </c>
      <c r="I163" s="12">
        <v>-2.81</v>
      </c>
      <c r="J163" s="12">
        <v>0.19470000000000001</v>
      </c>
      <c r="K163" s="41" t="s">
        <v>732</v>
      </c>
      <c r="L163" s="9" t="str">
        <f t="shared" si="24"/>
        <v>Yes</v>
      </c>
    </row>
    <row r="164" spans="1:12" x14ac:dyDescent="0.25">
      <c r="A164" s="4" t="s">
        <v>1357</v>
      </c>
      <c r="B164" s="33" t="s">
        <v>217</v>
      </c>
      <c r="C164" s="43">
        <v>322.35379560000001</v>
      </c>
      <c r="D164" s="11" t="str">
        <f t="shared" si="21"/>
        <v>N/A</v>
      </c>
      <c r="E164" s="43">
        <v>274.87075139000001</v>
      </c>
      <c r="F164" s="11" t="str">
        <f t="shared" si="22"/>
        <v>N/A</v>
      </c>
      <c r="G164" s="43">
        <v>279.13381262000001</v>
      </c>
      <c r="H164" s="11" t="str">
        <f t="shared" si="23"/>
        <v>N/A</v>
      </c>
      <c r="I164" s="12">
        <v>-14.7</v>
      </c>
      <c r="J164" s="12">
        <v>1.5509999999999999</v>
      </c>
      <c r="K164" s="41" t="s">
        <v>732</v>
      </c>
      <c r="L164" s="9" t="str">
        <f t="shared" si="24"/>
        <v>Yes</v>
      </c>
    </row>
    <row r="165" spans="1:12" x14ac:dyDescent="0.25">
      <c r="A165" s="4" t="s">
        <v>1358</v>
      </c>
      <c r="B165" s="33" t="s">
        <v>217</v>
      </c>
      <c r="C165" s="43">
        <v>280.38290239000003</v>
      </c>
      <c r="D165" s="11" t="str">
        <f t="shared" si="21"/>
        <v>N/A</v>
      </c>
      <c r="E165" s="43">
        <v>274.35176713999999</v>
      </c>
      <c r="F165" s="11" t="str">
        <f t="shared" si="22"/>
        <v>N/A</v>
      </c>
      <c r="G165" s="43">
        <v>290.05307166</v>
      </c>
      <c r="H165" s="11" t="str">
        <f t="shared" si="23"/>
        <v>N/A</v>
      </c>
      <c r="I165" s="12">
        <v>-2.15</v>
      </c>
      <c r="J165" s="12">
        <v>5.7229999999999999</v>
      </c>
      <c r="K165" s="41" t="s">
        <v>732</v>
      </c>
      <c r="L165" s="9" t="str">
        <f t="shared" si="24"/>
        <v>Yes</v>
      </c>
    </row>
    <row r="166" spans="1:12" x14ac:dyDescent="0.25">
      <c r="A166" s="4" t="s">
        <v>1359</v>
      </c>
      <c r="B166" s="33" t="s">
        <v>217</v>
      </c>
      <c r="C166" s="43">
        <v>8563.2334828000003</v>
      </c>
      <c r="D166" s="11" t="str">
        <f t="shared" si="21"/>
        <v>N/A</v>
      </c>
      <c r="E166" s="43">
        <v>8703.3736977000008</v>
      </c>
      <c r="F166" s="11" t="str">
        <f t="shared" si="22"/>
        <v>N/A</v>
      </c>
      <c r="G166" s="43">
        <v>8839.4224209999993</v>
      </c>
      <c r="H166" s="11" t="str">
        <f t="shared" si="23"/>
        <v>N/A</v>
      </c>
      <c r="I166" s="12">
        <v>1.637</v>
      </c>
      <c r="J166" s="12">
        <v>1.5629999999999999</v>
      </c>
      <c r="K166" s="41" t="s">
        <v>732</v>
      </c>
      <c r="L166" s="9" t="str">
        <f t="shared" si="24"/>
        <v>Yes</v>
      </c>
    </row>
    <row r="167" spans="1:12" x14ac:dyDescent="0.25">
      <c r="A167" s="42" t="s">
        <v>1360</v>
      </c>
      <c r="B167" s="33" t="s">
        <v>217</v>
      </c>
      <c r="C167" s="43">
        <v>2399.4467027999999</v>
      </c>
      <c r="D167" s="11" t="str">
        <f t="shared" si="21"/>
        <v>N/A</v>
      </c>
      <c r="E167" s="43">
        <v>1256.0769697000001</v>
      </c>
      <c r="F167" s="11" t="str">
        <f t="shared" si="22"/>
        <v>N/A</v>
      </c>
      <c r="G167" s="43">
        <v>1062.7387173</v>
      </c>
      <c r="H167" s="11" t="str">
        <f t="shared" si="23"/>
        <v>N/A</v>
      </c>
      <c r="I167" s="12">
        <v>-47.7</v>
      </c>
      <c r="J167" s="12">
        <v>-15.4</v>
      </c>
      <c r="K167" s="41" t="s">
        <v>732</v>
      </c>
      <c r="L167" s="9" t="str">
        <f t="shared" si="24"/>
        <v>Yes</v>
      </c>
    </row>
    <row r="168" spans="1:12" x14ac:dyDescent="0.25">
      <c r="A168" s="42" t="s">
        <v>1361</v>
      </c>
      <c r="B168" s="33" t="s">
        <v>217</v>
      </c>
      <c r="C168" s="43">
        <v>19406.512991</v>
      </c>
      <c r="D168" s="11" t="str">
        <f t="shared" si="21"/>
        <v>N/A</v>
      </c>
      <c r="E168" s="43">
        <v>19996.870290999999</v>
      </c>
      <c r="F168" s="11" t="str">
        <f t="shared" si="22"/>
        <v>N/A</v>
      </c>
      <c r="G168" s="43">
        <v>19626.320021</v>
      </c>
      <c r="H168" s="11" t="str">
        <f t="shared" si="23"/>
        <v>N/A</v>
      </c>
      <c r="I168" s="12">
        <v>3.0419999999999998</v>
      </c>
      <c r="J168" s="12">
        <v>-1.85</v>
      </c>
      <c r="K168" s="41" t="s">
        <v>732</v>
      </c>
      <c r="L168" s="9" t="str">
        <f t="shared" si="24"/>
        <v>Yes</v>
      </c>
    </row>
    <row r="169" spans="1:12" x14ac:dyDescent="0.25">
      <c r="A169" s="42" t="s">
        <v>1362</v>
      </c>
      <c r="B169" s="33" t="s">
        <v>217</v>
      </c>
      <c r="C169" s="43">
        <v>2154.6881930999998</v>
      </c>
      <c r="D169" s="11" t="str">
        <f t="shared" si="21"/>
        <v>N/A</v>
      </c>
      <c r="E169" s="43">
        <v>2153.6263318000001</v>
      </c>
      <c r="F169" s="11" t="str">
        <f t="shared" si="22"/>
        <v>N/A</v>
      </c>
      <c r="G169" s="43">
        <v>2138.1595410999998</v>
      </c>
      <c r="H169" s="11" t="str">
        <f t="shared" si="23"/>
        <v>N/A</v>
      </c>
      <c r="I169" s="12">
        <v>-4.9000000000000002E-2</v>
      </c>
      <c r="J169" s="12">
        <v>-0.71799999999999997</v>
      </c>
      <c r="K169" s="41" t="s">
        <v>732</v>
      </c>
      <c r="L169" s="9" t="str">
        <f t="shared" si="24"/>
        <v>Yes</v>
      </c>
    </row>
    <row r="170" spans="1:12" x14ac:dyDescent="0.25">
      <c r="A170" s="42" t="s">
        <v>1363</v>
      </c>
      <c r="B170" s="33" t="s">
        <v>217</v>
      </c>
      <c r="C170" s="43">
        <v>1173.2266967999999</v>
      </c>
      <c r="D170" s="11" t="str">
        <f t="shared" si="21"/>
        <v>N/A</v>
      </c>
      <c r="E170" s="43">
        <v>1179.7827735000001</v>
      </c>
      <c r="F170" s="11" t="str">
        <f t="shared" si="22"/>
        <v>N/A</v>
      </c>
      <c r="G170" s="43">
        <v>1099.3457229999999</v>
      </c>
      <c r="H170" s="11" t="str">
        <f t="shared" si="23"/>
        <v>N/A</v>
      </c>
      <c r="I170" s="12">
        <v>0.55879999999999996</v>
      </c>
      <c r="J170" s="12">
        <v>-6.82</v>
      </c>
      <c r="K170" s="41" t="s">
        <v>732</v>
      </c>
      <c r="L170" s="9" t="str">
        <f t="shared" si="24"/>
        <v>Yes</v>
      </c>
    </row>
    <row r="171" spans="1:12" x14ac:dyDescent="0.25">
      <c r="A171" s="42" t="s">
        <v>85</v>
      </c>
      <c r="B171" s="33" t="s">
        <v>217</v>
      </c>
      <c r="C171" s="8">
        <v>11.599877769000001</v>
      </c>
      <c r="D171" s="11" t="str">
        <f t="shared" ref="D171:D202" si="25">IF($B171="N/A","N/A",IF(C171&gt;10,"No",IF(C171&lt;-10,"No","Yes")))</f>
        <v>N/A</v>
      </c>
      <c r="E171" s="8">
        <v>10.973185312</v>
      </c>
      <c r="F171" s="11" t="str">
        <f t="shared" ref="F171:F202" si="26">IF($B171="N/A","N/A",IF(E171&gt;10,"No",IF(E171&lt;-10,"No","Yes")))</f>
        <v>N/A</v>
      </c>
      <c r="G171" s="8">
        <v>10.739967833</v>
      </c>
      <c r="H171" s="11" t="str">
        <f t="shared" ref="H171:H202" si="27">IF($B171="N/A","N/A",IF(G171&gt;10,"No",IF(G171&lt;-10,"No","Yes")))</f>
        <v>N/A</v>
      </c>
      <c r="I171" s="12">
        <v>-5.4</v>
      </c>
      <c r="J171" s="12">
        <v>-2.13</v>
      </c>
      <c r="K171" s="41" t="s">
        <v>732</v>
      </c>
      <c r="L171" s="9" t="str">
        <f t="shared" ref="L171:L202" si="28">IF(J171="Div by 0", "N/A", IF(K171="N/A","N/A", IF(J171&gt;VALUE(MID(K171,1,2)), "No", IF(J171&lt;-1*VALUE(MID(K171,1,2)), "No", "Yes"))))</f>
        <v>Yes</v>
      </c>
    </row>
    <row r="172" spans="1:12" x14ac:dyDescent="0.25">
      <c r="A172" s="42" t="s">
        <v>465</v>
      </c>
      <c r="B172" s="33" t="s">
        <v>217</v>
      </c>
      <c r="C172" s="8">
        <v>10.388437218</v>
      </c>
      <c r="D172" s="11" t="str">
        <f t="shared" si="25"/>
        <v>N/A</v>
      </c>
      <c r="E172" s="8">
        <v>4.0606060605999996</v>
      </c>
      <c r="F172" s="11" t="str">
        <f t="shared" si="26"/>
        <v>N/A</v>
      </c>
      <c r="G172" s="8">
        <v>2.7315914489000002</v>
      </c>
      <c r="H172" s="11" t="str">
        <f t="shared" si="27"/>
        <v>N/A</v>
      </c>
      <c r="I172" s="12">
        <v>-60.9</v>
      </c>
      <c r="J172" s="12">
        <v>-32.700000000000003</v>
      </c>
      <c r="K172" s="41" t="s">
        <v>732</v>
      </c>
      <c r="L172" s="9" t="str">
        <f t="shared" si="28"/>
        <v>No</v>
      </c>
    </row>
    <row r="173" spans="1:12" x14ac:dyDescent="0.25">
      <c r="A173" s="42" t="s">
        <v>466</v>
      </c>
      <c r="B173" s="33" t="s">
        <v>217</v>
      </c>
      <c r="C173" s="8">
        <v>16.649691671999999</v>
      </c>
      <c r="D173" s="11" t="str">
        <f t="shared" si="25"/>
        <v>N/A</v>
      </c>
      <c r="E173" s="8">
        <v>16.718567186000001</v>
      </c>
      <c r="F173" s="11" t="str">
        <f t="shared" si="26"/>
        <v>N/A</v>
      </c>
      <c r="G173" s="8">
        <v>16.773133477999998</v>
      </c>
      <c r="H173" s="11" t="str">
        <f t="shared" si="27"/>
        <v>N/A</v>
      </c>
      <c r="I173" s="12">
        <v>0.41370000000000001</v>
      </c>
      <c r="J173" s="12">
        <v>0.32640000000000002</v>
      </c>
      <c r="K173" s="41" t="s">
        <v>732</v>
      </c>
      <c r="L173" s="9" t="str">
        <f t="shared" si="28"/>
        <v>Yes</v>
      </c>
    </row>
    <row r="174" spans="1:12" x14ac:dyDescent="0.25">
      <c r="A174" s="2" t="s">
        <v>467</v>
      </c>
      <c r="B174" s="33" t="s">
        <v>217</v>
      </c>
      <c r="C174" s="8">
        <v>7.9982076845999996</v>
      </c>
      <c r="D174" s="11" t="str">
        <f t="shared" si="25"/>
        <v>N/A</v>
      </c>
      <c r="E174" s="8">
        <v>7.3811436755999997</v>
      </c>
      <c r="F174" s="11" t="str">
        <f t="shared" si="26"/>
        <v>N/A</v>
      </c>
      <c r="G174" s="8">
        <v>6.6827977579000004</v>
      </c>
      <c r="H174" s="11" t="str">
        <f t="shared" si="27"/>
        <v>N/A</v>
      </c>
      <c r="I174" s="12">
        <v>-7.72</v>
      </c>
      <c r="J174" s="12">
        <v>-9.4600000000000009</v>
      </c>
      <c r="K174" s="41" t="s">
        <v>732</v>
      </c>
      <c r="L174" s="9" t="str">
        <f t="shared" si="28"/>
        <v>Yes</v>
      </c>
    </row>
    <row r="175" spans="1:12" x14ac:dyDescent="0.25">
      <c r="A175" s="2" t="s">
        <v>468</v>
      </c>
      <c r="B175" s="33" t="s">
        <v>217</v>
      </c>
      <c r="C175" s="8">
        <v>9.1079508727</v>
      </c>
      <c r="D175" s="11" t="str">
        <f t="shared" si="25"/>
        <v>N/A</v>
      </c>
      <c r="E175" s="8">
        <v>7.7735305176000002</v>
      </c>
      <c r="F175" s="11" t="str">
        <f t="shared" si="26"/>
        <v>N/A</v>
      </c>
      <c r="G175" s="8">
        <v>7.1656201685000003</v>
      </c>
      <c r="H175" s="11" t="str">
        <f t="shared" si="27"/>
        <v>N/A</v>
      </c>
      <c r="I175" s="12">
        <v>-14.7</v>
      </c>
      <c r="J175" s="12">
        <v>-7.82</v>
      </c>
      <c r="K175" s="41" t="s">
        <v>732</v>
      </c>
      <c r="L175" s="9" t="str">
        <f t="shared" si="28"/>
        <v>Yes</v>
      </c>
    </row>
    <row r="176" spans="1:12" x14ac:dyDescent="0.25">
      <c r="A176" s="2" t="s">
        <v>1364</v>
      </c>
      <c r="B176" s="33" t="s">
        <v>217</v>
      </c>
      <c r="C176" s="8">
        <v>2.3685837531999998</v>
      </c>
      <c r="D176" s="11" t="str">
        <f t="shared" si="25"/>
        <v>N/A</v>
      </c>
      <c r="E176" s="8">
        <v>1.9169940221999999</v>
      </c>
      <c r="F176" s="11" t="str">
        <f t="shared" si="26"/>
        <v>N/A</v>
      </c>
      <c r="G176" s="8">
        <v>1.7379341511999999</v>
      </c>
      <c r="H176" s="11" t="str">
        <f t="shared" si="27"/>
        <v>N/A</v>
      </c>
      <c r="I176" s="12">
        <v>-19.100000000000001</v>
      </c>
      <c r="J176" s="12">
        <v>-9.34</v>
      </c>
      <c r="K176" s="41" t="s">
        <v>732</v>
      </c>
      <c r="L176" s="9" t="str">
        <f t="shared" si="28"/>
        <v>Yes</v>
      </c>
    </row>
    <row r="177" spans="1:12" x14ac:dyDescent="0.25">
      <c r="A177" s="2" t="s">
        <v>1365</v>
      </c>
      <c r="B177" s="33" t="s">
        <v>217</v>
      </c>
      <c r="C177" s="8">
        <v>3.3423667570000002</v>
      </c>
      <c r="D177" s="11" t="str">
        <f t="shared" si="25"/>
        <v>N/A</v>
      </c>
      <c r="E177" s="8">
        <v>3.4545454544999998</v>
      </c>
      <c r="F177" s="11" t="str">
        <f t="shared" si="26"/>
        <v>N/A</v>
      </c>
      <c r="G177" s="8">
        <v>2.4940617576999999</v>
      </c>
      <c r="H177" s="11" t="str">
        <f t="shared" si="27"/>
        <v>N/A</v>
      </c>
      <c r="I177" s="12">
        <v>3.3559999999999999</v>
      </c>
      <c r="J177" s="12">
        <v>-27.8</v>
      </c>
      <c r="K177" s="41" t="s">
        <v>732</v>
      </c>
      <c r="L177" s="9" t="str">
        <f t="shared" si="28"/>
        <v>Yes</v>
      </c>
    </row>
    <row r="178" spans="1:12" x14ac:dyDescent="0.25">
      <c r="A178" s="2" t="s">
        <v>1366</v>
      </c>
      <c r="B178" s="33" t="s">
        <v>217</v>
      </c>
      <c r="C178" s="8">
        <v>5.0684246587999997</v>
      </c>
      <c r="D178" s="11" t="str">
        <f t="shared" si="25"/>
        <v>N/A</v>
      </c>
      <c r="E178" s="8">
        <v>4.3866438664</v>
      </c>
      <c r="F178" s="11" t="str">
        <f t="shared" si="26"/>
        <v>N/A</v>
      </c>
      <c r="G178" s="8">
        <v>4.0105293161000004</v>
      </c>
      <c r="H178" s="11" t="str">
        <f t="shared" si="27"/>
        <v>N/A</v>
      </c>
      <c r="I178" s="12">
        <v>-13.5</v>
      </c>
      <c r="J178" s="12">
        <v>-8.57</v>
      </c>
      <c r="K178" s="41" t="s">
        <v>732</v>
      </c>
      <c r="L178" s="9" t="str">
        <f t="shared" si="28"/>
        <v>Yes</v>
      </c>
    </row>
    <row r="179" spans="1:12" x14ac:dyDescent="0.25">
      <c r="A179" s="2" t="s">
        <v>1367</v>
      </c>
      <c r="B179" s="33" t="s">
        <v>217</v>
      </c>
      <c r="C179" s="8">
        <v>0.7206601695</v>
      </c>
      <c r="D179" s="11" t="str">
        <f t="shared" si="25"/>
        <v>N/A</v>
      </c>
      <c r="E179" s="8">
        <v>0.41394487720000001</v>
      </c>
      <c r="F179" s="11" t="str">
        <f t="shared" si="26"/>
        <v>N/A</v>
      </c>
      <c r="G179" s="8">
        <v>0.26633708179999999</v>
      </c>
      <c r="H179" s="11" t="str">
        <f t="shared" si="27"/>
        <v>N/A</v>
      </c>
      <c r="I179" s="12">
        <v>-42.6</v>
      </c>
      <c r="J179" s="12">
        <v>-35.700000000000003</v>
      </c>
      <c r="K179" s="41" t="s">
        <v>732</v>
      </c>
      <c r="L179" s="9" t="str">
        <f t="shared" si="28"/>
        <v>No</v>
      </c>
    </row>
    <row r="180" spans="1:12" x14ac:dyDescent="0.25">
      <c r="A180" s="2" t="s">
        <v>1368</v>
      </c>
      <c r="B180" s="33" t="s">
        <v>217</v>
      </c>
      <c r="C180" s="8">
        <v>0.43956043960000002</v>
      </c>
      <c r="D180" s="11" t="str">
        <f t="shared" si="25"/>
        <v>N/A</v>
      </c>
      <c r="E180" s="8">
        <v>0.23499185359999999</v>
      </c>
      <c r="F180" s="11" t="str">
        <f t="shared" si="26"/>
        <v>N/A</v>
      </c>
      <c r="G180" s="8">
        <v>8.8347584600000001E-2</v>
      </c>
      <c r="H180" s="11" t="str">
        <f t="shared" si="27"/>
        <v>N/A</v>
      </c>
      <c r="I180" s="12">
        <v>-46.5</v>
      </c>
      <c r="J180" s="12">
        <v>-62.4</v>
      </c>
      <c r="K180" s="41" t="s">
        <v>732</v>
      </c>
      <c r="L180" s="9" t="str">
        <f t="shared" si="28"/>
        <v>No</v>
      </c>
    </row>
    <row r="181" spans="1:12" x14ac:dyDescent="0.25">
      <c r="A181" s="2" t="s">
        <v>86</v>
      </c>
      <c r="B181" s="33" t="s">
        <v>217</v>
      </c>
      <c r="C181" s="8">
        <v>3.0003000299999999E-2</v>
      </c>
      <c r="D181" s="11" t="str">
        <f t="shared" si="25"/>
        <v>N/A</v>
      </c>
      <c r="E181" s="8">
        <v>0</v>
      </c>
      <c r="F181" s="11" t="str">
        <f t="shared" si="26"/>
        <v>N/A</v>
      </c>
      <c r="G181" s="8">
        <v>0</v>
      </c>
      <c r="H181" s="11" t="str">
        <f t="shared" si="27"/>
        <v>N/A</v>
      </c>
      <c r="I181" s="12">
        <v>-100</v>
      </c>
      <c r="J181" s="12" t="s">
        <v>1742</v>
      </c>
      <c r="K181" s="41" t="s">
        <v>732</v>
      </c>
      <c r="L181" s="9" t="str">
        <f t="shared" si="28"/>
        <v>N/A</v>
      </c>
    </row>
    <row r="182" spans="1:12" x14ac:dyDescent="0.25">
      <c r="A182" s="2" t="s">
        <v>87</v>
      </c>
      <c r="B182" s="33" t="s">
        <v>217</v>
      </c>
      <c r="C182" s="8">
        <v>55.523497515999999</v>
      </c>
      <c r="D182" s="11" t="str">
        <f t="shared" si="25"/>
        <v>N/A</v>
      </c>
      <c r="E182" s="8">
        <v>54.613834330000003</v>
      </c>
      <c r="F182" s="11" t="str">
        <f t="shared" si="26"/>
        <v>N/A</v>
      </c>
      <c r="G182" s="8">
        <v>56.253904536999997</v>
      </c>
      <c r="H182" s="11" t="str">
        <f t="shared" si="27"/>
        <v>N/A</v>
      </c>
      <c r="I182" s="12">
        <v>-1.64</v>
      </c>
      <c r="J182" s="12">
        <v>3.0030000000000001</v>
      </c>
      <c r="K182" s="41" t="s">
        <v>732</v>
      </c>
      <c r="L182" s="9" t="str">
        <f t="shared" si="28"/>
        <v>Yes</v>
      </c>
    </row>
    <row r="183" spans="1:12" x14ac:dyDescent="0.25">
      <c r="A183" s="2" t="s">
        <v>469</v>
      </c>
      <c r="B183" s="33" t="s">
        <v>217</v>
      </c>
      <c r="C183" s="8">
        <v>27.551942186000002</v>
      </c>
      <c r="D183" s="11" t="str">
        <f t="shared" si="25"/>
        <v>N/A</v>
      </c>
      <c r="E183" s="8">
        <v>10.727272727000001</v>
      </c>
      <c r="F183" s="11" t="str">
        <f t="shared" si="26"/>
        <v>N/A</v>
      </c>
      <c r="G183" s="8">
        <v>9.9762470308999998</v>
      </c>
      <c r="H183" s="11" t="str">
        <f t="shared" si="27"/>
        <v>N/A</v>
      </c>
      <c r="I183" s="12">
        <v>-61.1</v>
      </c>
      <c r="J183" s="12">
        <v>-7</v>
      </c>
      <c r="K183" s="41" t="s">
        <v>732</v>
      </c>
      <c r="L183" s="9" t="str">
        <f t="shared" si="28"/>
        <v>Yes</v>
      </c>
    </row>
    <row r="184" spans="1:12" x14ac:dyDescent="0.25">
      <c r="A184" s="2" t="s">
        <v>470</v>
      </c>
      <c r="B184" s="33" t="s">
        <v>217</v>
      </c>
      <c r="C184" s="8">
        <v>84.065109905</v>
      </c>
      <c r="D184" s="11" t="str">
        <f t="shared" si="25"/>
        <v>N/A</v>
      </c>
      <c r="E184" s="8">
        <v>83.963639635999996</v>
      </c>
      <c r="F184" s="11" t="str">
        <f t="shared" si="26"/>
        <v>N/A</v>
      </c>
      <c r="G184" s="8">
        <v>83.986385661</v>
      </c>
      <c r="H184" s="11" t="str">
        <f t="shared" si="27"/>
        <v>N/A</v>
      </c>
      <c r="I184" s="12">
        <v>-0.121</v>
      </c>
      <c r="J184" s="12">
        <v>2.7099999999999999E-2</v>
      </c>
      <c r="K184" s="41" t="s">
        <v>732</v>
      </c>
      <c r="L184" s="9" t="str">
        <f t="shared" si="28"/>
        <v>Yes</v>
      </c>
    </row>
    <row r="185" spans="1:12" x14ac:dyDescent="0.25">
      <c r="A185" s="2" t="s">
        <v>471</v>
      </c>
      <c r="B185" s="33" t="s">
        <v>217</v>
      </c>
      <c r="C185" s="8">
        <v>37.976550539999998</v>
      </c>
      <c r="D185" s="11" t="str">
        <f t="shared" si="25"/>
        <v>N/A</v>
      </c>
      <c r="E185" s="8">
        <v>37.719635308999997</v>
      </c>
      <c r="F185" s="11" t="str">
        <f t="shared" si="26"/>
        <v>N/A</v>
      </c>
      <c r="G185" s="8">
        <v>38.956585314999998</v>
      </c>
      <c r="H185" s="11" t="str">
        <f t="shared" si="27"/>
        <v>N/A</v>
      </c>
      <c r="I185" s="12">
        <v>-0.67700000000000005</v>
      </c>
      <c r="J185" s="12">
        <v>3.2789999999999999</v>
      </c>
      <c r="K185" s="41" t="s">
        <v>732</v>
      </c>
      <c r="L185" s="9" t="str">
        <f t="shared" si="28"/>
        <v>Yes</v>
      </c>
    </row>
    <row r="186" spans="1:12" x14ac:dyDescent="0.25">
      <c r="A186" s="2" t="s">
        <v>472</v>
      </c>
      <c r="B186" s="33" t="s">
        <v>217</v>
      </c>
      <c r="C186" s="8">
        <v>38.086619263000003</v>
      </c>
      <c r="D186" s="11" t="str">
        <f t="shared" si="25"/>
        <v>N/A</v>
      </c>
      <c r="E186" s="8">
        <v>36.101015165</v>
      </c>
      <c r="F186" s="11" t="str">
        <f t="shared" si="26"/>
        <v>N/A</v>
      </c>
      <c r="G186" s="8">
        <v>37.875871644</v>
      </c>
      <c r="H186" s="11" t="str">
        <f t="shared" si="27"/>
        <v>N/A</v>
      </c>
      <c r="I186" s="12">
        <v>-5.21</v>
      </c>
      <c r="J186" s="12">
        <v>4.9160000000000004</v>
      </c>
      <c r="K186" s="41" t="s">
        <v>732</v>
      </c>
      <c r="L186" s="9" t="str">
        <f t="shared" si="28"/>
        <v>Yes</v>
      </c>
    </row>
    <row r="187" spans="1:12" x14ac:dyDescent="0.25">
      <c r="A187" s="2" t="s">
        <v>116</v>
      </c>
      <c r="B187" s="33" t="s">
        <v>217</v>
      </c>
      <c r="C187" s="8">
        <v>73.130467534000005</v>
      </c>
      <c r="D187" s="11" t="str">
        <f t="shared" si="25"/>
        <v>N/A</v>
      </c>
      <c r="E187" s="8">
        <v>73.108795900999993</v>
      </c>
      <c r="F187" s="11" t="str">
        <f t="shared" si="26"/>
        <v>N/A</v>
      </c>
      <c r="G187" s="8">
        <v>73.877819574</v>
      </c>
      <c r="H187" s="11" t="str">
        <f t="shared" si="27"/>
        <v>N/A</v>
      </c>
      <c r="I187" s="12">
        <v>-0.03</v>
      </c>
      <c r="J187" s="12">
        <v>1.052</v>
      </c>
      <c r="K187" s="41" t="s">
        <v>732</v>
      </c>
      <c r="L187" s="9" t="str">
        <f t="shared" si="28"/>
        <v>Yes</v>
      </c>
    </row>
    <row r="188" spans="1:12" x14ac:dyDescent="0.25">
      <c r="A188" s="2" t="s">
        <v>473</v>
      </c>
      <c r="B188" s="33" t="s">
        <v>217</v>
      </c>
      <c r="C188" s="8">
        <v>30.984643179999999</v>
      </c>
      <c r="D188" s="11" t="str">
        <f t="shared" si="25"/>
        <v>N/A</v>
      </c>
      <c r="E188" s="8">
        <v>13.939393939</v>
      </c>
      <c r="F188" s="11" t="str">
        <f t="shared" si="26"/>
        <v>N/A</v>
      </c>
      <c r="G188" s="8">
        <v>13.895486935999999</v>
      </c>
      <c r="H188" s="11" t="str">
        <f t="shared" si="27"/>
        <v>N/A</v>
      </c>
      <c r="I188" s="12">
        <v>-55</v>
      </c>
      <c r="J188" s="12">
        <v>-0.315</v>
      </c>
      <c r="K188" s="41" t="s">
        <v>732</v>
      </c>
      <c r="L188" s="9" t="str">
        <f t="shared" si="28"/>
        <v>Yes</v>
      </c>
    </row>
    <row r="189" spans="1:12" x14ac:dyDescent="0.25">
      <c r="A189" s="2" t="s">
        <v>474</v>
      </c>
      <c r="B189" s="33" t="s">
        <v>217</v>
      </c>
      <c r="C189" s="8">
        <v>94.324179181999995</v>
      </c>
      <c r="D189" s="11" t="str">
        <f t="shared" si="25"/>
        <v>N/A</v>
      </c>
      <c r="E189" s="8">
        <v>94.601746016999996</v>
      </c>
      <c r="F189" s="11" t="str">
        <f t="shared" si="26"/>
        <v>N/A</v>
      </c>
      <c r="G189" s="8">
        <v>94.160253507999997</v>
      </c>
      <c r="H189" s="11" t="str">
        <f t="shared" si="27"/>
        <v>N/A</v>
      </c>
      <c r="I189" s="12">
        <v>0.29430000000000001</v>
      </c>
      <c r="J189" s="12">
        <v>-0.46700000000000003</v>
      </c>
      <c r="K189" s="41" t="s">
        <v>732</v>
      </c>
      <c r="L189" s="9" t="str">
        <f t="shared" si="28"/>
        <v>Yes</v>
      </c>
    </row>
    <row r="190" spans="1:12" x14ac:dyDescent="0.25">
      <c r="A190" s="2" t="s">
        <v>475</v>
      </c>
      <c r="B190" s="33" t="s">
        <v>217</v>
      </c>
      <c r="C190" s="8">
        <v>60.927523244</v>
      </c>
      <c r="D190" s="11" t="str">
        <f t="shared" si="25"/>
        <v>N/A</v>
      </c>
      <c r="E190" s="8">
        <v>61.251615608000002</v>
      </c>
      <c r="F190" s="11" t="str">
        <f t="shared" si="26"/>
        <v>N/A</v>
      </c>
      <c r="G190" s="8">
        <v>62.089614595</v>
      </c>
      <c r="H190" s="11" t="str">
        <f t="shared" si="27"/>
        <v>N/A</v>
      </c>
      <c r="I190" s="12">
        <v>0.53190000000000004</v>
      </c>
      <c r="J190" s="12">
        <v>1.3680000000000001</v>
      </c>
      <c r="K190" s="41" t="s">
        <v>732</v>
      </c>
      <c r="L190" s="9" t="str">
        <f t="shared" si="28"/>
        <v>Yes</v>
      </c>
    </row>
    <row r="191" spans="1:12" x14ac:dyDescent="0.25">
      <c r="A191" s="2" t="s">
        <v>476</v>
      </c>
      <c r="B191" s="33" t="s">
        <v>217</v>
      </c>
      <c r="C191" s="8">
        <v>60.281189398999999</v>
      </c>
      <c r="D191" s="11" t="str">
        <f t="shared" si="25"/>
        <v>N/A</v>
      </c>
      <c r="E191" s="8">
        <v>60.026319088000001</v>
      </c>
      <c r="F191" s="11" t="str">
        <f t="shared" si="26"/>
        <v>N/A</v>
      </c>
      <c r="G191" s="8">
        <v>60.262518536999998</v>
      </c>
      <c r="H191" s="11" t="str">
        <f t="shared" si="27"/>
        <v>N/A</v>
      </c>
      <c r="I191" s="12">
        <v>-0.42299999999999999</v>
      </c>
      <c r="J191" s="12">
        <v>0.39350000000000002</v>
      </c>
      <c r="K191" s="41" t="s">
        <v>732</v>
      </c>
      <c r="L191" s="9" t="str">
        <f t="shared" si="28"/>
        <v>Yes</v>
      </c>
    </row>
    <row r="192" spans="1:12" x14ac:dyDescent="0.25">
      <c r="A192" s="2" t="s">
        <v>1369</v>
      </c>
      <c r="B192" s="33" t="s">
        <v>217</v>
      </c>
      <c r="C192" s="34">
        <v>8.9384916988000001</v>
      </c>
      <c r="D192" s="11" t="str">
        <f t="shared" si="25"/>
        <v>N/A</v>
      </c>
      <c r="E192" s="34">
        <v>8.6875233470000008</v>
      </c>
      <c r="F192" s="11" t="str">
        <f t="shared" si="26"/>
        <v>N/A</v>
      </c>
      <c r="G192" s="34">
        <v>8.6762376238000005</v>
      </c>
      <c r="H192" s="11" t="str">
        <f t="shared" si="27"/>
        <v>N/A</v>
      </c>
      <c r="I192" s="12">
        <v>-2.81</v>
      </c>
      <c r="J192" s="12">
        <v>-0.13</v>
      </c>
      <c r="K192" s="41" t="s">
        <v>732</v>
      </c>
      <c r="L192" s="9" t="str">
        <f t="shared" si="28"/>
        <v>Yes</v>
      </c>
    </row>
    <row r="193" spans="1:12" x14ac:dyDescent="0.25">
      <c r="A193" s="2" t="s">
        <v>1370</v>
      </c>
      <c r="B193" s="33" t="s">
        <v>217</v>
      </c>
      <c r="C193" s="34">
        <v>9.4391304347999991</v>
      </c>
      <c r="D193" s="11" t="str">
        <f t="shared" si="25"/>
        <v>N/A</v>
      </c>
      <c r="E193" s="34">
        <v>14.955223881</v>
      </c>
      <c r="F193" s="11" t="str">
        <f t="shared" si="26"/>
        <v>N/A</v>
      </c>
      <c r="G193" s="34">
        <v>9.9347826087000008</v>
      </c>
      <c r="H193" s="11" t="str">
        <f t="shared" si="27"/>
        <v>N/A</v>
      </c>
      <c r="I193" s="12">
        <v>58.44</v>
      </c>
      <c r="J193" s="12">
        <v>-33.6</v>
      </c>
      <c r="K193" s="41" t="s">
        <v>732</v>
      </c>
      <c r="L193" s="9" t="str">
        <f t="shared" si="28"/>
        <v>No</v>
      </c>
    </row>
    <row r="194" spans="1:12" x14ac:dyDescent="0.25">
      <c r="A194" s="2" t="s">
        <v>1371</v>
      </c>
      <c r="B194" s="33" t="s">
        <v>217</v>
      </c>
      <c r="C194" s="34">
        <v>12.653764876</v>
      </c>
      <c r="D194" s="11" t="str">
        <f t="shared" si="25"/>
        <v>N/A</v>
      </c>
      <c r="E194" s="34">
        <v>11.976421189</v>
      </c>
      <c r="F194" s="11" t="str">
        <f t="shared" si="26"/>
        <v>N/A</v>
      </c>
      <c r="G194" s="34">
        <v>11.532187125</v>
      </c>
      <c r="H194" s="11" t="str">
        <f t="shared" si="27"/>
        <v>N/A</v>
      </c>
      <c r="I194" s="12">
        <v>-5.35</v>
      </c>
      <c r="J194" s="12">
        <v>-3.71</v>
      </c>
      <c r="K194" s="41" t="s">
        <v>732</v>
      </c>
      <c r="L194" s="9" t="str">
        <f t="shared" si="28"/>
        <v>Yes</v>
      </c>
    </row>
    <row r="195" spans="1:12" x14ac:dyDescent="0.25">
      <c r="A195" s="2" t="s">
        <v>1372</v>
      </c>
      <c r="B195" s="33" t="s">
        <v>217</v>
      </c>
      <c r="C195" s="34">
        <v>4.4843604107999999</v>
      </c>
      <c r="D195" s="11" t="str">
        <f t="shared" si="25"/>
        <v>N/A</v>
      </c>
      <c r="E195" s="34">
        <v>4.2162801704000001</v>
      </c>
      <c r="F195" s="11" t="str">
        <f t="shared" si="26"/>
        <v>N/A</v>
      </c>
      <c r="G195" s="34">
        <v>4.0690283927999999</v>
      </c>
      <c r="H195" s="11" t="str">
        <f t="shared" si="27"/>
        <v>N/A</v>
      </c>
      <c r="I195" s="12">
        <v>-5.98</v>
      </c>
      <c r="J195" s="12">
        <v>-3.49</v>
      </c>
      <c r="K195" s="41" t="s">
        <v>732</v>
      </c>
      <c r="L195" s="9" t="str">
        <f t="shared" si="28"/>
        <v>Yes</v>
      </c>
    </row>
    <row r="196" spans="1:12" x14ac:dyDescent="0.25">
      <c r="A196" s="2" t="s">
        <v>1373</v>
      </c>
      <c r="B196" s="33" t="s">
        <v>217</v>
      </c>
      <c r="C196" s="34">
        <v>3.8151171043000001</v>
      </c>
      <c r="D196" s="11" t="str">
        <f t="shared" si="25"/>
        <v>N/A</v>
      </c>
      <c r="E196" s="34">
        <v>3.8218460298000001</v>
      </c>
      <c r="F196" s="11" t="str">
        <f t="shared" si="26"/>
        <v>N/A</v>
      </c>
      <c r="G196" s="34">
        <v>3.8582122413</v>
      </c>
      <c r="H196" s="11" t="str">
        <f t="shared" si="27"/>
        <v>N/A</v>
      </c>
      <c r="I196" s="12">
        <v>0.1764</v>
      </c>
      <c r="J196" s="12">
        <v>0.95150000000000001</v>
      </c>
      <c r="K196" s="41" t="s">
        <v>732</v>
      </c>
      <c r="L196" s="9" t="str">
        <f t="shared" si="28"/>
        <v>Yes</v>
      </c>
    </row>
    <row r="197" spans="1:12" x14ac:dyDescent="0.25">
      <c r="A197" s="2" t="s">
        <v>1374</v>
      </c>
      <c r="B197" s="33" t="s">
        <v>217</v>
      </c>
      <c r="C197" s="34">
        <v>94.096609661000002</v>
      </c>
      <c r="D197" s="11" t="str">
        <f t="shared" si="25"/>
        <v>N/A</v>
      </c>
      <c r="E197" s="34">
        <v>113.24590164</v>
      </c>
      <c r="F197" s="11" t="str">
        <f t="shared" si="26"/>
        <v>N/A</v>
      </c>
      <c r="G197" s="34">
        <v>121.59847035999999</v>
      </c>
      <c r="H197" s="11" t="str">
        <f t="shared" si="27"/>
        <v>N/A</v>
      </c>
      <c r="I197" s="12">
        <v>20.350000000000001</v>
      </c>
      <c r="J197" s="12">
        <v>7.3760000000000003</v>
      </c>
      <c r="K197" s="41" t="s">
        <v>732</v>
      </c>
      <c r="L197" s="9" t="str">
        <f t="shared" si="28"/>
        <v>Yes</v>
      </c>
    </row>
    <row r="198" spans="1:12" x14ac:dyDescent="0.25">
      <c r="A198" s="2" t="s">
        <v>1375</v>
      </c>
      <c r="B198" s="33" t="s">
        <v>217</v>
      </c>
      <c r="C198" s="34">
        <v>124.7027027</v>
      </c>
      <c r="D198" s="11" t="str">
        <f t="shared" si="25"/>
        <v>N/A</v>
      </c>
      <c r="E198" s="34">
        <v>104.52631579</v>
      </c>
      <c r="F198" s="11" t="str">
        <f t="shared" si="26"/>
        <v>N/A</v>
      </c>
      <c r="G198" s="34">
        <v>149.42857143000001</v>
      </c>
      <c r="H198" s="11" t="str">
        <f t="shared" si="27"/>
        <v>N/A</v>
      </c>
      <c r="I198" s="12">
        <v>-16.2</v>
      </c>
      <c r="J198" s="12">
        <v>42.96</v>
      </c>
      <c r="K198" s="41" t="s">
        <v>732</v>
      </c>
      <c r="L198" s="9" t="str">
        <f t="shared" si="28"/>
        <v>No</v>
      </c>
    </row>
    <row r="199" spans="1:12" x14ac:dyDescent="0.25">
      <c r="A199" s="2" t="s">
        <v>1376</v>
      </c>
      <c r="B199" s="33" t="s">
        <v>217</v>
      </c>
      <c r="C199" s="34">
        <v>108.61782974</v>
      </c>
      <c r="D199" s="11" t="str">
        <f t="shared" si="25"/>
        <v>N/A</v>
      </c>
      <c r="E199" s="34">
        <v>125.66926549</v>
      </c>
      <c r="F199" s="11" t="str">
        <f t="shared" si="26"/>
        <v>N/A</v>
      </c>
      <c r="G199" s="34">
        <v>127.89632107</v>
      </c>
      <c r="H199" s="11" t="str">
        <f t="shared" si="27"/>
        <v>N/A</v>
      </c>
      <c r="I199" s="12">
        <v>15.7</v>
      </c>
      <c r="J199" s="12">
        <v>1.772</v>
      </c>
      <c r="K199" s="41" t="s">
        <v>732</v>
      </c>
      <c r="L199" s="9" t="str">
        <f t="shared" si="28"/>
        <v>Yes</v>
      </c>
    </row>
    <row r="200" spans="1:12" x14ac:dyDescent="0.25">
      <c r="A200" s="2" t="s">
        <v>1377</v>
      </c>
      <c r="B200" s="33" t="s">
        <v>217</v>
      </c>
      <c r="C200" s="34">
        <v>15.396373057</v>
      </c>
      <c r="D200" s="11" t="str">
        <f t="shared" si="25"/>
        <v>N/A</v>
      </c>
      <c r="E200" s="34">
        <v>18.493670886</v>
      </c>
      <c r="F200" s="11" t="str">
        <f t="shared" si="26"/>
        <v>N/A</v>
      </c>
      <c r="G200" s="34">
        <v>32.366013072000001</v>
      </c>
      <c r="H200" s="11" t="str">
        <f t="shared" si="27"/>
        <v>N/A</v>
      </c>
      <c r="I200" s="12">
        <v>20.12</v>
      </c>
      <c r="J200" s="12">
        <v>75.010000000000005</v>
      </c>
      <c r="K200" s="41" t="s">
        <v>732</v>
      </c>
      <c r="L200" s="9" t="str">
        <f t="shared" si="28"/>
        <v>No</v>
      </c>
    </row>
    <row r="201" spans="1:12" x14ac:dyDescent="0.25">
      <c r="A201" s="2" t="s">
        <v>1378</v>
      </c>
      <c r="B201" s="33" t="s">
        <v>217</v>
      </c>
      <c r="C201" s="34">
        <v>8.5735294117999992</v>
      </c>
      <c r="D201" s="11" t="str">
        <f t="shared" si="25"/>
        <v>N/A</v>
      </c>
      <c r="E201" s="34">
        <v>15.613333333</v>
      </c>
      <c r="F201" s="11" t="str">
        <f t="shared" si="26"/>
        <v>N/A</v>
      </c>
      <c r="G201" s="34">
        <v>29.428571429000002</v>
      </c>
      <c r="H201" s="11" t="str">
        <f t="shared" si="27"/>
        <v>N/A</v>
      </c>
      <c r="I201" s="12">
        <v>82.11</v>
      </c>
      <c r="J201" s="12">
        <v>88.48</v>
      </c>
      <c r="K201" s="41" t="s">
        <v>732</v>
      </c>
      <c r="L201" s="9" t="str">
        <f t="shared" si="28"/>
        <v>No</v>
      </c>
    </row>
    <row r="202" spans="1:12" x14ac:dyDescent="0.25">
      <c r="A202" s="2" t="s">
        <v>28</v>
      </c>
      <c r="B202" s="33" t="s">
        <v>217</v>
      </c>
      <c r="C202" s="8">
        <v>1.1164251653999999</v>
      </c>
      <c r="D202" s="11" t="str">
        <f t="shared" si="25"/>
        <v>N/A</v>
      </c>
      <c r="E202" s="8">
        <v>1.0192997438</v>
      </c>
      <c r="F202" s="11" t="str">
        <f t="shared" si="26"/>
        <v>N/A</v>
      </c>
      <c r="G202" s="8">
        <v>0.91249850460000004</v>
      </c>
      <c r="H202" s="11" t="str">
        <f t="shared" si="27"/>
        <v>N/A</v>
      </c>
      <c r="I202" s="12">
        <v>-8.6999999999999993</v>
      </c>
      <c r="J202" s="12">
        <v>-10.5</v>
      </c>
      <c r="K202" s="41" t="s">
        <v>732</v>
      </c>
      <c r="L202" s="9" t="str">
        <f t="shared" si="28"/>
        <v>Yes</v>
      </c>
    </row>
    <row r="203" spans="1:12" x14ac:dyDescent="0.25">
      <c r="A203" s="2" t="s">
        <v>123</v>
      </c>
      <c r="B203" s="33" t="s">
        <v>217</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100</v>
      </c>
      <c r="J203" s="12">
        <v>0</v>
      </c>
      <c r="K203" s="14" t="s">
        <v>217</v>
      </c>
      <c r="L203" s="9" t="str">
        <f t="shared" ref="L203:L213" si="32">IF(J203="Div by 0", "N/A", IF(K203="N/A","N/A", IF(J203&gt;VALUE(MID(K203,1,2)), "No", IF(J203&lt;-1*VALUE(MID(K203,1,2)), "No", "Yes"))))</f>
        <v>N/A</v>
      </c>
    </row>
    <row r="204" spans="1:12" x14ac:dyDescent="0.25">
      <c r="A204" s="2" t="s">
        <v>124</v>
      </c>
      <c r="B204" s="33" t="s">
        <v>217</v>
      </c>
      <c r="C204" s="34">
        <v>25</v>
      </c>
      <c r="D204" s="11" t="str">
        <f t="shared" si="29"/>
        <v>N/A</v>
      </c>
      <c r="E204" s="34">
        <v>37</v>
      </c>
      <c r="F204" s="11" t="str">
        <f t="shared" si="30"/>
        <v>N/A</v>
      </c>
      <c r="G204" s="34">
        <v>33</v>
      </c>
      <c r="H204" s="11" t="str">
        <f t="shared" si="31"/>
        <v>N/A</v>
      </c>
      <c r="I204" s="12">
        <v>48</v>
      </c>
      <c r="J204" s="12">
        <v>-10.8</v>
      </c>
      <c r="K204" s="14" t="s">
        <v>217</v>
      </c>
      <c r="L204" s="9" t="str">
        <f t="shared" si="32"/>
        <v>N/A</v>
      </c>
    </row>
    <row r="205" spans="1:12" ht="25" x14ac:dyDescent="0.25">
      <c r="A205" s="2" t="s">
        <v>1626</v>
      </c>
      <c r="B205" s="33" t="s">
        <v>217</v>
      </c>
      <c r="C205" s="34">
        <v>11</v>
      </c>
      <c r="D205" s="11" t="str">
        <f t="shared" si="29"/>
        <v>N/A</v>
      </c>
      <c r="E205" s="34">
        <v>11</v>
      </c>
      <c r="F205" s="11" t="str">
        <f t="shared" si="30"/>
        <v>N/A</v>
      </c>
      <c r="G205" s="34">
        <v>11</v>
      </c>
      <c r="H205" s="11" t="str">
        <f t="shared" si="31"/>
        <v>N/A</v>
      </c>
      <c r="I205" s="12">
        <v>16.670000000000002</v>
      </c>
      <c r="J205" s="12">
        <v>-28.6</v>
      </c>
      <c r="K205" s="14" t="s">
        <v>217</v>
      </c>
      <c r="L205" s="9" t="str">
        <f t="shared" si="32"/>
        <v>N/A</v>
      </c>
    </row>
    <row r="206" spans="1:12" ht="25" x14ac:dyDescent="0.25">
      <c r="A206" s="2" t="s">
        <v>1379</v>
      </c>
      <c r="B206" s="33" t="s">
        <v>217</v>
      </c>
      <c r="C206" s="34">
        <v>11</v>
      </c>
      <c r="D206" s="11" t="str">
        <f t="shared" si="29"/>
        <v>N/A</v>
      </c>
      <c r="E206" s="34">
        <v>11</v>
      </c>
      <c r="F206" s="11" t="str">
        <f t="shared" si="30"/>
        <v>N/A</v>
      </c>
      <c r="G206" s="34">
        <v>11</v>
      </c>
      <c r="H206" s="11" t="str">
        <f t="shared" si="31"/>
        <v>N/A</v>
      </c>
      <c r="I206" s="12">
        <v>0</v>
      </c>
      <c r="J206" s="12">
        <v>-50</v>
      </c>
      <c r="K206" s="14" t="s">
        <v>217</v>
      </c>
      <c r="L206" s="9" t="str">
        <f t="shared" si="32"/>
        <v>N/A</v>
      </c>
    </row>
    <row r="207" spans="1:12" x14ac:dyDescent="0.25">
      <c r="A207" s="2" t="s">
        <v>1627</v>
      </c>
      <c r="B207" s="33" t="s">
        <v>217</v>
      </c>
      <c r="C207" s="34">
        <v>14</v>
      </c>
      <c r="D207" s="11" t="str">
        <f t="shared" si="29"/>
        <v>N/A</v>
      </c>
      <c r="E207" s="34">
        <v>20</v>
      </c>
      <c r="F207" s="11" t="str">
        <f t="shared" si="30"/>
        <v>N/A</v>
      </c>
      <c r="G207" s="34">
        <v>21</v>
      </c>
      <c r="H207" s="11" t="str">
        <f t="shared" si="31"/>
        <v>N/A</v>
      </c>
      <c r="I207" s="12">
        <v>42.86</v>
      </c>
      <c r="J207" s="12">
        <v>5</v>
      </c>
      <c r="K207" s="14" t="s">
        <v>217</v>
      </c>
      <c r="L207" s="9" t="str">
        <f t="shared" si="32"/>
        <v>N/A</v>
      </c>
    </row>
    <row r="208" spans="1:12" x14ac:dyDescent="0.25">
      <c r="A208" s="2" t="s">
        <v>1628</v>
      </c>
      <c r="B208" s="33" t="s">
        <v>217</v>
      </c>
      <c r="C208" s="34">
        <v>197</v>
      </c>
      <c r="D208" s="11" t="str">
        <f t="shared" si="29"/>
        <v>N/A</v>
      </c>
      <c r="E208" s="34">
        <v>202</v>
      </c>
      <c r="F208" s="11" t="str">
        <f t="shared" si="30"/>
        <v>N/A</v>
      </c>
      <c r="G208" s="34">
        <v>231</v>
      </c>
      <c r="H208" s="11" t="str">
        <f t="shared" si="31"/>
        <v>N/A</v>
      </c>
      <c r="I208" s="12">
        <v>2.5379999999999998</v>
      </c>
      <c r="J208" s="12">
        <v>14.36</v>
      </c>
      <c r="K208" s="14" t="s">
        <v>217</v>
      </c>
      <c r="L208" s="9" t="str">
        <f t="shared" si="32"/>
        <v>N/A</v>
      </c>
    </row>
    <row r="209" spans="1:12" x14ac:dyDescent="0.25">
      <c r="A209" s="2" t="s">
        <v>125</v>
      </c>
      <c r="B209" s="33" t="s">
        <v>217</v>
      </c>
      <c r="C209" s="43">
        <v>3694740</v>
      </c>
      <c r="D209" s="11" t="str">
        <f t="shared" si="29"/>
        <v>N/A</v>
      </c>
      <c r="E209" s="43">
        <v>3712635</v>
      </c>
      <c r="F209" s="11" t="str">
        <f t="shared" si="30"/>
        <v>N/A</v>
      </c>
      <c r="G209" s="43">
        <v>4183843</v>
      </c>
      <c r="H209" s="11" t="str">
        <f t="shared" si="31"/>
        <v>N/A</v>
      </c>
      <c r="I209" s="12">
        <v>0.48430000000000001</v>
      </c>
      <c r="J209" s="12">
        <v>12.69</v>
      </c>
      <c r="K209" s="14" t="s">
        <v>217</v>
      </c>
      <c r="L209" s="9" t="str">
        <f t="shared" si="32"/>
        <v>N/A</v>
      </c>
    </row>
    <row r="210" spans="1:12" x14ac:dyDescent="0.25">
      <c r="A210" s="42" t="s">
        <v>1623</v>
      </c>
      <c r="B210" s="33" t="s">
        <v>217</v>
      </c>
      <c r="C210" s="43">
        <v>2137580</v>
      </c>
      <c r="D210" s="11" t="str">
        <f t="shared" si="29"/>
        <v>N/A</v>
      </c>
      <c r="E210" s="43">
        <v>2655237</v>
      </c>
      <c r="F210" s="11" t="str">
        <f t="shared" si="30"/>
        <v>N/A</v>
      </c>
      <c r="G210" s="43">
        <v>3091440</v>
      </c>
      <c r="H210" s="11" t="str">
        <f t="shared" si="31"/>
        <v>N/A</v>
      </c>
      <c r="I210" s="12">
        <v>24.22</v>
      </c>
      <c r="J210" s="12">
        <v>16.43</v>
      </c>
      <c r="K210" s="14" t="s">
        <v>217</v>
      </c>
      <c r="L210" s="9" t="str">
        <f t="shared" si="32"/>
        <v>N/A</v>
      </c>
    </row>
    <row r="211" spans="1:12" x14ac:dyDescent="0.25">
      <c r="A211" s="42" t="s">
        <v>1380</v>
      </c>
      <c r="B211" s="33" t="s">
        <v>217</v>
      </c>
      <c r="C211" s="43">
        <v>296228</v>
      </c>
      <c r="D211" s="11" t="str">
        <f t="shared" si="29"/>
        <v>N/A</v>
      </c>
      <c r="E211" s="43">
        <v>297150</v>
      </c>
      <c r="F211" s="11" t="str">
        <f t="shared" si="30"/>
        <v>N/A</v>
      </c>
      <c r="G211" s="43">
        <v>260720</v>
      </c>
      <c r="H211" s="11" t="str">
        <f t="shared" si="31"/>
        <v>N/A</v>
      </c>
      <c r="I211" s="12">
        <v>0.31119999999999998</v>
      </c>
      <c r="J211" s="12">
        <v>-12.3</v>
      </c>
      <c r="K211" s="14" t="s">
        <v>217</v>
      </c>
      <c r="L211" s="9" t="str">
        <f t="shared" si="32"/>
        <v>N/A</v>
      </c>
    </row>
    <row r="212" spans="1:12" x14ac:dyDescent="0.25">
      <c r="A212" s="42" t="s">
        <v>1617</v>
      </c>
      <c r="B212" s="33" t="s">
        <v>217</v>
      </c>
      <c r="C212" s="43">
        <v>3554104</v>
      </c>
      <c r="D212" s="11" t="str">
        <f t="shared" si="29"/>
        <v>N/A</v>
      </c>
      <c r="E212" s="43">
        <v>3711251</v>
      </c>
      <c r="F212" s="11" t="str">
        <f t="shared" si="30"/>
        <v>N/A</v>
      </c>
      <c r="G212" s="43">
        <v>4172795</v>
      </c>
      <c r="H212" s="11" t="str">
        <f t="shared" si="31"/>
        <v>N/A</v>
      </c>
      <c r="I212" s="12">
        <v>4.4219999999999997</v>
      </c>
      <c r="J212" s="12">
        <v>12.44</v>
      </c>
      <c r="K212" s="14" t="s">
        <v>217</v>
      </c>
      <c r="L212" s="9" t="str">
        <f t="shared" si="32"/>
        <v>N/A</v>
      </c>
    </row>
    <row r="213" spans="1:12" x14ac:dyDescent="0.25">
      <c r="A213" s="42" t="s">
        <v>1618</v>
      </c>
      <c r="B213" s="33" t="s">
        <v>217</v>
      </c>
      <c r="C213" s="43">
        <v>499665</v>
      </c>
      <c r="D213" s="11" t="str">
        <f t="shared" si="29"/>
        <v>N/A</v>
      </c>
      <c r="E213" s="43">
        <v>585848</v>
      </c>
      <c r="F213" s="11" t="str">
        <f t="shared" si="30"/>
        <v>N/A</v>
      </c>
      <c r="G213" s="43">
        <v>704331</v>
      </c>
      <c r="H213" s="11" t="str">
        <f t="shared" si="31"/>
        <v>N/A</v>
      </c>
      <c r="I213" s="12">
        <v>17.25</v>
      </c>
      <c r="J213" s="12">
        <v>20.22</v>
      </c>
      <c r="K213" s="14" t="s">
        <v>217</v>
      </c>
      <c r="L213" s="9" t="str">
        <f t="shared" si="32"/>
        <v>N/A</v>
      </c>
    </row>
    <row r="214" spans="1:12" ht="25" x14ac:dyDescent="0.25">
      <c r="A214" s="2" t="s">
        <v>1381</v>
      </c>
      <c r="B214" s="33" t="s">
        <v>217</v>
      </c>
      <c r="C214" s="43">
        <v>1854257</v>
      </c>
      <c r="D214" s="11" t="str">
        <f t="shared" ref="D214:D228" si="33">IF($B214="N/A","N/A",IF(C214&gt;10,"No",IF(C214&lt;-10,"No","Yes")))</f>
        <v>N/A</v>
      </c>
      <c r="E214" s="43">
        <v>2136041</v>
      </c>
      <c r="F214" s="11" t="str">
        <f t="shared" ref="F214:F228" si="34">IF($B214="N/A","N/A",IF(E214&gt;10,"No",IF(E214&lt;-10,"No","Yes")))</f>
        <v>N/A</v>
      </c>
      <c r="G214" s="43">
        <v>2233244</v>
      </c>
      <c r="H214" s="11" t="str">
        <f t="shared" ref="H214:H228" si="35">IF($B214="N/A","N/A",IF(G214&gt;10,"No",IF(G214&lt;-10,"No","Yes")))</f>
        <v>N/A</v>
      </c>
      <c r="I214" s="12">
        <v>15.2</v>
      </c>
      <c r="J214" s="12">
        <v>4.5510000000000002</v>
      </c>
      <c r="K214" s="41" t="s">
        <v>732</v>
      </c>
      <c r="L214" s="9" t="str">
        <f t="shared" ref="L214:L228" si="36">IF(J214="Div by 0", "N/A", IF(K214="N/A","N/A", IF(J214&gt;VALUE(MID(K214,1,2)), "No", IF(J214&lt;-1*VALUE(MID(K214,1,2)), "No", "Yes"))))</f>
        <v>Yes</v>
      </c>
    </row>
    <row r="215" spans="1:12" x14ac:dyDescent="0.25">
      <c r="A215" s="4" t="s">
        <v>649</v>
      </c>
      <c r="B215" s="33" t="s">
        <v>217</v>
      </c>
      <c r="C215" s="34">
        <v>7869</v>
      </c>
      <c r="D215" s="11" t="str">
        <f t="shared" si="33"/>
        <v>N/A</v>
      </c>
      <c r="E215" s="34">
        <v>8199</v>
      </c>
      <c r="F215" s="11" t="str">
        <f t="shared" si="34"/>
        <v>N/A</v>
      </c>
      <c r="G215" s="34">
        <v>8213</v>
      </c>
      <c r="H215" s="11" t="str">
        <f t="shared" si="35"/>
        <v>N/A</v>
      </c>
      <c r="I215" s="12">
        <v>4.194</v>
      </c>
      <c r="J215" s="12">
        <v>0.17080000000000001</v>
      </c>
      <c r="K215" s="41" t="s">
        <v>732</v>
      </c>
      <c r="L215" s="9" t="str">
        <f t="shared" si="36"/>
        <v>Yes</v>
      </c>
    </row>
    <row r="216" spans="1:12" x14ac:dyDescent="0.25">
      <c r="A216" s="4" t="s">
        <v>1382</v>
      </c>
      <c r="B216" s="33" t="s">
        <v>217</v>
      </c>
      <c r="C216" s="43">
        <v>235.64074214999999</v>
      </c>
      <c r="D216" s="11" t="str">
        <f t="shared" si="33"/>
        <v>N/A</v>
      </c>
      <c r="E216" s="43">
        <v>260.52457616999999</v>
      </c>
      <c r="F216" s="11" t="str">
        <f t="shared" si="34"/>
        <v>N/A</v>
      </c>
      <c r="G216" s="43">
        <v>271.91574333</v>
      </c>
      <c r="H216" s="11" t="str">
        <f t="shared" si="35"/>
        <v>N/A</v>
      </c>
      <c r="I216" s="12">
        <v>10.56</v>
      </c>
      <c r="J216" s="12">
        <v>4.3719999999999999</v>
      </c>
      <c r="K216" s="41" t="s">
        <v>732</v>
      </c>
      <c r="L216" s="9" t="str">
        <f t="shared" si="36"/>
        <v>Yes</v>
      </c>
    </row>
    <row r="217" spans="1:12" ht="25" x14ac:dyDescent="0.25">
      <c r="A217" s="2" t="s">
        <v>1383</v>
      </c>
      <c r="B217" s="33" t="s">
        <v>217</v>
      </c>
      <c r="C217" s="43">
        <v>2040851</v>
      </c>
      <c r="D217" s="11" t="str">
        <f t="shared" si="33"/>
        <v>N/A</v>
      </c>
      <c r="E217" s="43">
        <v>916934</v>
      </c>
      <c r="F217" s="11" t="str">
        <f t="shared" si="34"/>
        <v>N/A</v>
      </c>
      <c r="G217" s="43">
        <v>20</v>
      </c>
      <c r="H217" s="11" t="str">
        <f t="shared" si="35"/>
        <v>N/A</v>
      </c>
      <c r="I217" s="12">
        <v>-55.1</v>
      </c>
      <c r="J217" s="12">
        <v>-100</v>
      </c>
      <c r="K217" s="41" t="s">
        <v>732</v>
      </c>
      <c r="L217" s="9" t="str">
        <f t="shared" si="36"/>
        <v>No</v>
      </c>
    </row>
    <row r="218" spans="1:12" x14ac:dyDescent="0.25">
      <c r="A218" s="4" t="s">
        <v>516</v>
      </c>
      <c r="B218" s="33" t="s">
        <v>217</v>
      </c>
      <c r="C218" s="34">
        <v>4916</v>
      </c>
      <c r="D218" s="11" t="str">
        <f t="shared" si="33"/>
        <v>N/A</v>
      </c>
      <c r="E218" s="34">
        <v>2803</v>
      </c>
      <c r="F218" s="11" t="str">
        <f t="shared" si="34"/>
        <v>N/A</v>
      </c>
      <c r="G218" s="34">
        <v>11</v>
      </c>
      <c r="H218" s="11" t="str">
        <f t="shared" si="35"/>
        <v>N/A</v>
      </c>
      <c r="I218" s="12">
        <v>-43</v>
      </c>
      <c r="J218" s="12">
        <v>-100</v>
      </c>
      <c r="K218" s="41" t="s">
        <v>732</v>
      </c>
      <c r="L218" s="9" t="str">
        <f t="shared" si="36"/>
        <v>No</v>
      </c>
    </row>
    <row r="219" spans="1:12" x14ac:dyDescent="0.25">
      <c r="A219" s="2" t="s">
        <v>1384</v>
      </c>
      <c r="B219" s="33" t="s">
        <v>217</v>
      </c>
      <c r="C219" s="43">
        <v>415.14462978</v>
      </c>
      <c r="D219" s="11" t="str">
        <f t="shared" si="33"/>
        <v>N/A</v>
      </c>
      <c r="E219" s="43">
        <v>327.12593650000002</v>
      </c>
      <c r="F219" s="11" t="str">
        <f t="shared" si="34"/>
        <v>N/A</v>
      </c>
      <c r="G219" s="43">
        <v>20</v>
      </c>
      <c r="H219" s="11" t="str">
        <f t="shared" si="35"/>
        <v>N/A</v>
      </c>
      <c r="I219" s="12">
        <v>-21.2</v>
      </c>
      <c r="J219" s="12">
        <v>-93.9</v>
      </c>
      <c r="K219" s="41" t="s">
        <v>732</v>
      </c>
      <c r="L219" s="9" t="str">
        <f t="shared" si="36"/>
        <v>No</v>
      </c>
    </row>
    <row r="220" spans="1:12" ht="25" x14ac:dyDescent="0.25">
      <c r="A220" s="2" t="s">
        <v>1385</v>
      </c>
      <c r="B220" s="33" t="s">
        <v>217</v>
      </c>
      <c r="C220" s="43">
        <v>7185643</v>
      </c>
      <c r="D220" s="11" t="str">
        <f t="shared" si="33"/>
        <v>N/A</v>
      </c>
      <c r="E220" s="43">
        <v>3569621</v>
      </c>
      <c r="F220" s="11" t="str">
        <f t="shared" si="34"/>
        <v>N/A</v>
      </c>
      <c r="G220" s="43">
        <v>581620</v>
      </c>
      <c r="H220" s="11" t="str">
        <f t="shared" si="35"/>
        <v>N/A</v>
      </c>
      <c r="I220" s="12">
        <v>-50.3</v>
      </c>
      <c r="J220" s="12">
        <v>-83.7</v>
      </c>
      <c r="K220" s="41" t="s">
        <v>732</v>
      </c>
      <c r="L220" s="9" t="str">
        <f t="shared" si="36"/>
        <v>No</v>
      </c>
    </row>
    <row r="221" spans="1:12" x14ac:dyDescent="0.25">
      <c r="A221" s="4" t="s">
        <v>517</v>
      </c>
      <c r="B221" s="33" t="s">
        <v>217</v>
      </c>
      <c r="C221" s="34">
        <v>7984</v>
      </c>
      <c r="D221" s="11" t="str">
        <f t="shared" si="33"/>
        <v>N/A</v>
      </c>
      <c r="E221" s="34">
        <v>4863</v>
      </c>
      <c r="F221" s="11" t="str">
        <f t="shared" si="34"/>
        <v>N/A</v>
      </c>
      <c r="G221" s="34">
        <v>171</v>
      </c>
      <c r="H221" s="11" t="str">
        <f t="shared" si="35"/>
        <v>N/A</v>
      </c>
      <c r="I221" s="12">
        <v>-39.1</v>
      </c>
      <c r="J221" s="12">
        <v>-96.5</v>
      </c>
      <c r="K221" s="41" t="s">
        <v>732</v>
      </c>
      <c r="L221" s="9" t="str">
        <f t="shared" si="36"/>
        <v>No</v>
      </c>
    </row>
    <row r="222" spans="1:12" ht="25" x14ac:dyDescent="0.25">
      <c r="A222" s="2" t="s">
        <v>1386</v>
      </c>
      <c r="B222" s="33" t="s">
        <v>217</v>
      </c>
      <c r="C222" s="43">
        <v>900.00538576999998</v>
      </c>
      <c r="D222" s="11" t="str">
        <f t="shared" si="33"/>
        <v>N/A</v>
      </c>
      <c r="E222" s="43">
        <v>734.03680855000005</v>
      </c>
      <c r="F222" s="11" t="str">
        <f t="shared" si="34"/>
        <v>N/A</v>
      </c>
      <c r="G222" s="43">
        <v>3401.2865496999998</v>
      </c>
      <c r="H222" s="11" t="str">
        <f t="shared" si="35"/>
        <v>N/A</v>
      </c>
      <c r="I222" s="12">
        <v>-18.399999999999999</v>
      </c>
      <c r="J222" s="12">
        <v>363.4</v>
      </c>
      <c r="K222" s="41" t="s">
        <v>732</v>
      </c>
      <c r="L222" s="9" t="str">
        <f t="shared" si="36"/>
        <v>No</v>
      </c>
    </row>
    <row r="223" spans="1:12" ht="25" x14ac:dyDescent="0.25">
      <c r="A223" s="2" t="s">
        <v>1387</v>
      </c>
      <c r="B223" s="33" t="s">
        <v>217</v>
      </c>
      <c r="C223" s="43">
        <v>14644719</v>
      </c>
      <c r="D223" s="11" t="str">
        <f t="shared" si="33"/>
        <v>N/A</v>
      </c>
      <c r="E223" s="43">
        <v>16872777</v>
      </c>
      <c r="F223" s="11" t="str">
        <f t="shared" si="34"/>
        <v>N/A</v>
      </c>
      <c r="G223" s="43">
        <v>18574243</v>
      </c>
      <c r="H223" s="11" t="str">
        <f t="shared" si="35"/>
        <v>N/A</v>
      </c>
      <c r="I223" s="12">
        <v>15.21</v>
      </c>
      <c r="J223" s="12">
        <v>10.08</v>
      </c>
      <c r="K223" s="41" t="s">
        <v>732</v>
      </c>
      <c r="L223" s="9" t="str">
        <f t="shared" si="36"/>
        <v>Yes</v>
      </c>
    </row>
    <row r="224" spans="1:12" x14ac:dyDescent="0.25">
      <c r="A224" s="2" t="s">
        <v>518</v>
      </c>
      <c r="B224" s="33" t="s">
        <v>217</v>
      </c>
      <c r="C224" s="34">
        <v>6697</v>
      </c>
      <c r="D224" s="11" t="str">
        <f t="shared" si="33"/>
        <v>N/A</v>
      </c>
      <c r="E224" s="34">
        <v>7024</v>
      </c>
      <c r="F224" s="11" t="str">
        <f t="shared" si="34"/>
        <v>N/A</v>
      </c>
      <c r="G224" s="34">
        <v>7161</v>
      </c>
      <c r="H224" s="11" t="str">
        <f t="shared" si="35"/>
        <v>N/A</v>
      </c>
      <c r="I224" s="12">
        <v>4.883</v>
      </c>
      <c r="J224" s="12">
        <v>1.95</v>
      </c>
      <c r="K224" s="41" t="s">
        <v>732</v>
      </c>
      <c r="L224" s="9" t="str">
        <f t="shared" si="36"/>
        <v>Yes</v>
      </c>
    </row>
    <row r="225" spans="1:12" x14ac:dyDescent="0.25">
      <c r="A225" s="2" t="s">
        <v>1388</v>
      </c>
      <c r="B225" s="33" t="s">
        <v>217</v>
      </c>
      <c r="C225" s="43">
        <v>2186.7581006</v>
      </c>
      <c r="D225" s="11" t="str">
        <f t="shared" si="33"/>
        <v>N/A</v>
      </c>
      <c r="E225" s="43">
        <v>2402.1607346000001</v>
      </c>
      <c r="F225" s="11" t="str">
        <f t="shared" si="34"/>
        <v>N/A</v>
      </c>
      <c r="G225" s="43">
        <v>2593.8057534</v>
      </c>
      <c r="H225" s="11" t="str">
        <f t="shared" si="35"/>
        <v>N/A</v>
      </c>
      <c r="I225" s="12">
        <v>9.85</v>
      </c>
      <c r="J225" s="12">
        <v>7.9779999999999998</v>
      </c>
      <c r="K225" s="41" t="s">
        <v>732</v>
      </c>
      <c r="L225" s="9" t="str">
        <f t="shared" si="36"/>
        <v>Yes</v>
      </c>
    </row>
    <row r="226" spans="1:12" ht="25" x14ac:dyDescent="0.25">
      <c r="A226" s="2" t="s">
        <v>1389</v>
      </c>
      <c r="B226" s="33" t="s">
        <v>217</v>
      </c>
      <c r="C226" s="43">
        <v>476970249</v>
      </c>
      <c r="D226" s="11" t="str">
        <f t="shared" si="33"/>
        <v>N/A</v>
      </c>
      <c r="E226" s="43">
        <v>496910996</v>
      </c>
      <c r="F226" s="11" t="str">
        <f t="shared" si="34"/>
        <v>N/A</v>
      </c>
      <c r="G226" s="43">
        <v>525637135</v>
      </c>
      <c r="H226" s="11" t="str">
        <f t="shared" si="35"/>
        <v>N/A</v>
      </c>
      <c r="I226" s="12">
        <v>4.181</v>
      </c>
      <c r="J226" s="12">
        <v>5.7809999999999997</v>
      </c>
      <c r="K226" s="41" t="s">
        <v>732</v>
      </c>
      <c r="L226" s="9" t="str">
        <f t="shared" si="36"/>
        <v>Yes</v>
      </c>
    </row>
    <row r="227" spans="1:12" ht="25" x14ac:dyDescent="0.25">
      <c r="A227" s="2" t="s">
        <v>519</v>
      </c>
      <c r="B227" s="33" t="s">
        <v>217</v>
      </c>
      <c r="C227" s="34">
        <v>12401</v>
      </c>
      <c r="D227" s="11" t="str">
        <f t="shared" si="33"/>
        <v>N/A</v>
      </c>
      <c r="E227" s="34">
        <v>12614</v>
      </c>
      <c r="F227" s="11" t="str">
        <f t="shared" si="34"/>
        <v>N/A</v>
      </c>
      <c r="G227" s="34">
        <v>13103</v>
      </c>
      <c r="H227" s="11" t="str">
        <f t="shared" si="35"/>
        <v>N/A</v>
      </c>
      <c r="I227" s="12">
        <v>1.718</v>
      </c>
      <c r="J227" s="12">
        <v>3.8769999999999998</v>
      </c>
      <c r="K227" s="41" t="s">
        <v>732</v>
      </c>
      <c r="L227" s="9" t="str">
        <f t="shared" si="36"/>
        <v>Yes</v>
      </c>
    </row>
    <row r="228" spans="1:12" ht="25" x14ac:dyDescent="0.25">
      <c r="A228" s="2" t="s">
        <v>1390</v>
      </c>
      <c r="B228" s="33" t="s">
        <v>217</v>
      </c>
      <c r="C228" s="43">
        <v>38462.240868000001</v>
      </c>
      <c r="D228" s="11" t="str">
        <f t="shared" si="33"/>
        <v>N/A</v>
      </c>
      <c r="E228" s="43">
        <v>39393.609957000001</v>
      </c>
      <c r="F228" s="11" t="str">
        <f t="shared" si="34"/>
        <v>N/A</v>
      </c>
      <c r="G228" s="43">
        <v>40115.785316000001</v>
      </c>
      <c r="H228" s="11" t="str">
        <f t="shared" si="35"/>
        <v>N/A</v>
      </c>
      <c r="I228" s="12">
        <v>2.4220000000000002</v>
      </c>
      <c r="J228" s="12">
        <v>1.833</v>
      </c>
      <c r="K228" s="41" t="s">
        <v>732</v>
      </c>
      <c r="L228" s="9" t="str">
        <f t="shared" si="36"/>
        <v>Yes</v>
      </c>
    </row>
    <row r="229" spans="1:12" x14ac:dyDescent="0.25">
      <c r="A229" s="2" t="s">
        <v>1391</v>
      </c>
      <c r="B229" s="33" t="s">
        <v>217</v>
      </c>
      <c r="C229" s="14">
        <v>773417118</v>
      </c>
      <c r="D229" s="11" t="str">
        <f t="shared" ref="D229:D252" si="37">IF($B229="N/A","N/A",IF(C229&gt;10,"No",IF(C229&lt;-10,"No","Yes")))</f>
        <v>N/A</v>
      </c>
      <c r="E229" s="14">
        <v>822718496</v>
      </c>
      <c r="F229" s="11" t="str">
        <f t="shared" ref="F229:F252" si="38">IF($B229="N/A","N/A",IF(E229&gt;10,"No",IF(E229&lt;-10,"No","Yes")))</f>
        <v>N/A</v>
      </c>
      <c r="G229" s="14">
        <v>851331464</v>
      </c>
      <c r="H229" s="11" t="str">
        <f t="shared" ref="H229:H252" si="39">IF($B229="N/A","N/A",IF(G229&gt;10,"No",IF(G229&lt;-10,"No","Yes")))</f>
        <v>N/A</v>
      </c>
      <c r="I229" s="12">
        <v>6.3739999999999997</v>
      </c>
      <c r="J229" s="12">
        <v>3.4780000000000002</v>
      </c>
      <c r="K229" s="41" t="s">
        <v>732</v>
      </c>
      <c r="L229" s="9" t="str">
        <f t="shared" ref="L229:L252" si="40">IF(J229="Div by 0", "N/A", IF(K229="N/A","N/A", IF(J229&gt;VALUE(MID(K229,1,2)), "No", IF(J229&lt;-1*VALUE(MID(K229,1,2)), "No", "Yes"))))</f>
        <v>Yes</v>
      </c>
    </row>
    <row r="230" spans="1:12" x14ac:dyDescent="0.25">
      <c r="A230" s="4" t="s">
        <v>1392</v>
      </c>
      <c r="B230" s="33" t="s">
        <v>217</v>
      </c>
      <c r="C230" s="1">
        <v>28413</v>
      </c>
      <c r="D230" s="11" t="str">
        <f t="shared" si="37"/>
        <v>N/A</v>
      </c>
      <c r="E230" s="1">
        <v>31301</v>
      </c>
      <c r="F230" s="11" t="str">
        <f t="shared" si="38"/>
        <v>N/A</v>
      </c>
      <c r="G230" s="1">
        <v>36619</v>
      </c>
      <c r="H230" s="11" t="str">
        <f t="shared" si="39"/>
        <v>N/A</v>
      </c>
      <c r="I230" s="12">
        <v>10.16</v>
      </c>
      <c r="J230" s="12">
        <v>16.989999999999998</v>
      </c>
      <c r="K230" s="41" t="s">
        <v>732</v>
      </c>
      <c r="L230" s="9" t="str">
        <f t="shared" si="40"/>
        <v>Yes</v>
      </c>
    </row>
    <row r="231" spans="1:12" x14ac:dyDescent="0.25">
      <c r="A231" s="4" t="s">
        <v>1393</v>
      </c>
      <c r="B231" s="33" t="s">
        <v>217</v>
      </c>
      <c r="C231" s="14">
        <v>27220.537007999999</v>
      </c>
      <c r="D231" s="11" t="str">
        <f t="shared" si="37"/>
        <v>N/A</v>
      </c>
      <c r="E231" s="14">
        <v>26284.096227000002</v>
      </c>
      <c r="F231" s="11" t="str">
        <f t="shared" si="38"/>
        <v>N/A</v>
      </c>
      <c r="G231" s="14">
        <v>23248.353695999998</v>
      </c>
      <c r="H231" s="11" t="str">
        <f t="shared" si="39"/>
        <v>N/A</v>
      </c>
      <c r="I231" s="12">
        <v>-3.44</v>
      </c>
      <c r="J231" s="12">
        <v>-11.5</v>
      </c>
      <c r="K231" s="41" t="s">
        <v>732</v>
      </c>
      <c r="L231" s="9" t="str">
        <f t="shared" si="40"/>
        <v>Yes</v>
      </c>
    </row>
    <row r="232" spans="1:12" x14ac:dyDescent="0.25">
      <c r="A232" s="4" t="s">
        <v>1394</v>
      </c>
      <c r="B232" s="33" t="s">
        <v>217</v>
      </c>
      <c r="C232" s="14">
        <v>11431.68</v>
      </c>
      <c r="D232" s="11" t="str">
        <f t="shared" si="37"/>
        <v>N/A</v>
      </c>
      <c r="E232" s="14">
        <v>13594.575342</v>
      </c>
      <c r="F232" s="11" t="str">
        <f t="shared" si="38"/>
        <v>N/A</v>
      </c>
      <c r="G232" s="14">
        <v>10331.515464</v>
      </c>
      <c r="H232" s="11" t="str">
        <f t="shared" si="39"/>
        <v>N/A</v>
      </c>
      <c r="I232" s="12">
        <v>18.920000000000002</v>
      </c>
      <c r="J232" s="12">
        <v>-24</v>
      </c>
      <c r="K232" s="41" t="s">
        <v>732</v>
      </c>
      <c r="L232" s="9" t="str">
        <f t="shared" si="40"/>
        <v>Yes</v>
      </c>
    </row>
    <row r="233" spans="1:12" ht="25" x14ac:dyDescent="0.25">
      <c r="A233" s="4" t="s">
        <v>1395</v>
      </c>
      <c r="B233" s="33" t="s">
        <v>217</v>
      </c>
      <c r="C233" s="14">
        <v>29943.771885999999</v>
      </c>
      <c r="D233" s="11" t="str">
        <f t="shared" si="37"/>
        <v>N/A</v>
      </c>
      <c r="E233" s="14">
        <v>29242.886267000002</v>
      </c>
      <c r="F233" s="11" t="str">
        <f t="shared" si="38"/>
        <v>N/A</v>
      </c>
      <c r="G233" s="14">
        <v>26080.642196000001</v>
      </c>
      <c r="H233" s="11" t="str">
        <f t="shared" si="39"/>
        <v>N/A</v>
      </c>
      <c r="I233" s="12">
        <v>-2.34</v>
      </c>
      <c r="J233" s="12">
        <v>-10.8</v>
      </c>
      <c r="K233" s="41" t="s">
        <v>732</v>
      </c>
      <c r="L233" s="9" t="str">
        <f t="shared" si="40"/>
        <v>Yes</v>
      </c>
    </row>
    <row r="234" spans="1:12" x14ac:dyDescent="0.25">
      <c r="A234" s="4" t="s">
        <v>1396</v>
      </c>
      <c r="B234" s="33" t="s">
        <v>217</v>
      </c>
      <c r="C234" s="14">
        <v>16045.378256</v>
      </c>
      <c r="D234" s="11" t="str">
        <f t="shared" si="37"/>
        <v>N/A</v>
      </c>
      <c r="E234" s="14">
        <v>14331.317587</v>
      </c>
      <c r="F234" s="11" t="str">
        <f t="shared" si="38"/>
        <v>N/A</v>
      </c>
      <c r="G234" s="14">
        <v>11741.722844</v>
      </c>
      <c r="H234" s="11" t="str">
        <f t="shared" si="39"/>
        <v>N/A</v>
      </c>
      <c r="I234" s="12">
        <v>-10.7</v>
      </c>
      <c r="J234" s="12">
        <v>-18.100000000000001</v>
      </c>
      <c r="K234" s="41" t="s">
        <v>732</v>
      </c>
      <c r="L234" s="9" t="str">
        <f t="shared" si="40"/>
        <v>Yes</v>
      </c>
    </row>
    <row r="235" spans="1:12" x14ac:dyDescent="0.25">
      <c r="A235" s="4" t="s">
        <v>1397</v>
      </c>
      <c r="B235" s="33" t="s">
        <v>217</v>
      </c>
      <c r="C235" s="14">
        <v>2798.0429594000002</v>
      </c>
      <c r="D235" s="11" t="str">
        <f t="shared" si="37"/>
        <v>N/A</v>
      </c>
      <c r="E235" s="14">
        <v>2949.8122475999999</v>
      </c>
      <c r="F235" s="11" t="str">
        <f t="shared" si="38"/>
        <v>N/A</v>
      </c>
      <c r="G235" s="14">
        <v>1855.0381056000001</v>
      </c>
      <c r="H235" s="11" t="str">
        <f t="shared" si="39"/>
        <v>N/A</v>
      </c>
      <c r="I235" s="12">
        <v>5.4240000000000004</v>
      </c>
      <c r="J235" s="12">
        <v>-37.1</v>
      </c>
      <c r="K235" s="41" t="s">
        <v>732</v>
      </c>
      <c r="L235" s="9" t="str">
        <f t="shared" si="40"/>
        <v>No</v>
      </c>
    </row>
    <row r="236" spans="1:12" x14ac:dyDescent="0.25">
      <c r="A236" s="4" t="s">
        <v>1398</v>
      </c>
      <c r="B236" s="33" t="s">
        <v>217</v>
      </c>
      <c r="C236" s="11">
        <v>20.191590213000001</v>
      </c>
      <c r="D236" s="11" t="str">
        <f t="shared" si="37"/>
        <v>N/A</v>
      </c>
      <c r="E236" s="11">
        <v>21.38411614</v>
      </c>
      <c r="F236" s="11" t="str">
        <f t="shared" si="38"/>
        <v>N/A</v>
      </c>
      <c r="G236" s="11">
        <v>24.337059535000002</v>
      </c>
      <c r="H236" s="11" t="str">
        <f t="shared" si="39"/>
        <v>N/A</v>
      </c>
      <c r="I236" s="12">
        <v>5.9059999999999997</v>
      </c>
      <c r="J236" s="12">
        <v>13.81</v>
      </c>
      <c r="K236" s="41" t="s">
        <v>732</v>
      </c>
      <c r="L236" s="9" t="str">
        <f t="shared" si="40"/>
        <v>Yes</v>
      </c>
    </row>
    <row r="237" spans="1:12" x14ac:dyDescent="0.25">
      <c r="A237" s="4" t="s">
        <v>1399</v>
      </c>
      <c r="B237" s="33" t="s">
        <v>217</v>
      </c>
      <c r="C237" s="11">
        <v>7.9042457090999996</v>
      </c>
      <c r="D237" s="11" t="str">
        <f t="shared" si="37"/>
        <v>N/A</v>
      </c>
      <c r="E237" s="11">
        <v>4.4242424242</v>
      </c>
      <c r="F237" s="11" t="str">
        <f t="shared" si="38"/>
        <v>N/A</v>
      </c>
      <c r="G237" s="11">
        <v>5.7600950118999998</v>
      </c>
      <c r="H237" s="11" t="str">
        <f t="shared" si="39"/>
        <v>N/A</v>
      </c>
      <c r="I237" s="12">
        <v>-44</v>
      </c>
      <c r="J237" s="12">
        <v>30.19</v>
      </c>
      <c r="K237" s="41" t="s">
        <v>732</v>
      </c>
      <c r="L237" s="9" t="str">
        <f t="shared" si="40"/>
        <v>No</v>
      </c>
    </row>
    <row r="238" spans="1:12" x14ac:dyDescent="0.25">
      <c r="A238" s="4" t="s">
        <v>1400</v>
      </c>
      <c r="B238" s="33" t="s">
        <v>217</v>
      </c>
      <c r="C238" s="11">
        <v>44.632506804999998</v>
      </c>
      <c r="D238" s="11" t="str">
        <f t="shared" si="37"/>
        <v>N/A</v>
      </c>
      <c r="E238" s="11">
        <v>47.210872109</v>
      </c>
      <c r="F238" s="11" t="str">
        <f t="shared" si="38"/>
        <v>N/A</v>
      </c>
      <c r="G238" s="11">
        <v>51.409218181999996</v>
      </c>
      <c r="H238" s="11" t="str">
        <f t="shared" si="39"/>
        <v>N/A</v>
      </c>
      <c r="I238" s="12">
        <v>5.7770000000000001</v>
      </c>
      <c r="J238" s="12">
        <v>8.8930000000000007</v>
      </c>
      <c r="K238" s="41" t="s">
        <v>732</v>
      </c>
      <c r="L238" s="9" t="str">
        <f t="shared" si="40"/>
        <v>Yes</v>
      </c>
    </row>
    <row r="239" spans="1:12" x14ac:dyDescent="0.25">
      <c r="A239" s="4" t="s">
        <v>1401</v>
      </c>
      <c r="B239" s="33" t="s">
        <v>217</v>
      </c>
      <c r="C239" s="11">
        <v>5.3750793472999998</v>
      </c>
      <c r="D239" s="11" t="str">
        <f t="shared" si="37"/>
        <v>N/A</v>
      </c>
      <c r="E239" s="11">
        <v>6.1375624411</v>
      </c>
      <c r="F239" s="11" t="str">
        <f t="shared" si="38"/>
        <v>N/A</v>
      </c>
      <c r="G239" s="11">
        <v>7.0030985620999999</v>
      </c>
      <c r="H239" s="11" t="str">
        <f t="shared" si="39"/>
        <v>N/A</v>
      </c>
      <c r="I239" s="12">
        <v>14.19</v>
      </c>
      <c r="J239" s="12">
        <v>14.1</v>
      </c>
      <c r="K239" s="41" t="s">
        <v>732</v>
      </c>
      <c r="L239" s="9" t="str">
        <f t="shared" si="40"/>
        <v>Yes</v>
      </c>
    </row>
    <row r="240" spans="1:12" x14ac:dyDescent="0.25">
      <c r="A240" s="4" t="s">
        <v>1402</v>
      </c>
      <c r="B240" s="33" t="s">
        <v>217</v>
      </c>
      <c r="C240" s="11">
        <v>4.0627020039000001</v>
      </c>
      <c r="D240" s="11" t="str">
        <f t="shared" si="37"/>
        <v>N/A</v>
      </c>
      <c r="E240" s="11">
        <v>4.6559719263000003</v>
      </c>
      <c r="F240" s="11" t="str">
        <f t="shared" si="38"/>
        <v>N/A</v>
      </c>
      <c r="G240" s="11">
        <v>5.7962326066000003</v>
      </c>
      <c r="H240" s="11" t="str">
        <f t="shared" si="39"/>
        <v>N/A</v>
      </c>
      <c r="I240" s="12">
        <v>14.6</v>
      </c>
      <c r="J240" s="12">
        <v>24.49</v>
      </c>
      <c r="K240" s="41" t="s">
        <v>732</v>
      </c>
      <c r="L240" s="9" t="str">
        <f t="shared" si="40"/>
        <v>Yes</v>
      </c>
    </row>
    <row r="241" spans="1:12" x14ac:dyDescent="0.25">
      <c r="A241" s="4" t="s">
        <v>1403</v>
      </c>
      <c r="B241" s="33" t="s">
        <v>217</v>
      </c>
      <c r="C241" s="14">
        <v>476970249</v>
      </c>
      <c r="D241" s="11" t="str">
        <f t="shared" si="37"/>
        <v>N/A</v>
      </c>
      <c r="E241" s="14">
        <v>496910996</v>
      </c>
      <c r="F241" s="11" t="str">
        <f t="shared" si="38"/>
        <v>N/A</v>
      </c>
      <c r="G241" s="14">
        <v>525637135</v>
      </c>
      <c r="H241" s="11" t="str">
        <f t="shared" si="39"/>
        <v>N/A</v>
      </c>
      <c r="I241" s="12">
        <v>4.181</v>
      </c>
      <c r="J241" s="12">
        <v>5.7809999999999997</v>
      </c>
      <c r="K241" s="41" t="s">
        <v>732</v>
      </c>
      <c r="L241" s="9" t="str">
        <f t="shared" si="40"/>
        <v>Yes</v>
      </c>
    </row>
    <row r="242" spans="1:12" x14ac:dyDescent="0.25">
      <c r="A242" s="4" t="s">
        <v>1404</v>
      </c>
      <c r="B242" s="33" t="s">
        <v>217</v>
      </c>
      <c r="C242" s="1">
        <v>12401</v>
      </c>
      <c r="D242" s="11" t="str">
        <f t="shared" si="37"/>
        <v>N/A</v>
      </c>
      <c r="E242" s="1">
        <v>12614</v>
      </c>
      <c r="F242" s="11" t="str">
        <f t="shared" si="38"/>
        <v>N/A</v>
      </c>
      <c r="G242" s="1">
        <v>13103</v>
      </c>
      <c r="H242" s="11" t="str">
        <f t="shared" si="39"/>
        <v>N/A</v>
      </c>
      <c r="I242" s="12">
        <v>1.718</v>
      </c>
      <c r="J242" s="12">
        <v>3.8769999999999998</v>
      </c>
      <c r="K242" s="41" t="s">
        <v>732</v>
      </c>
      <c r="L242" s="9" t="str">
        <f t="shared" si="40"/>
        <v>Yes</v>
      </c>
    </row>
    <row r="243" spans="1:12" ht="25" x14ac:dyDescent="0.25">
      <c r="A243" s="4" t="s">
        <v>1405</v>
      </c>
      <c r="B243" s="33" t="s">
        <v>217</v>
      </c>
      <c r="C243" s="14">
        <v>38462.240868000001</v>
      </c>
      <c r="D243" s="11" t="str">
        <f t="shared" si="37"/>
        <v>N/A</v>
      </c>
      <c r="E243" s="14">
        <v>39393.609957000001</v>
      </c>
      <c r="F243" s="11" t="str">
        <f t="shared" si="38"/>
        <v>N/A</v>
      </c>
      <c r="G243" s="14">
        <v>40115.785316000001</v>
      </c>
      <c r="H243" s="11" t="str">
        <f t="shared" si="39"/>
        <v>N/A</v>
      </c>
      <c r="I243" s="12">
        <v>2.4220000000000002</v>
      </c>
      <c r="J243" s="12">
        <v>1.833</v>
      </c>
      <c r="K243" s="41" t="s">
        <v>732</v>
      </c>
      <c r="L243" s="9" t="str">
        <f t="shared" si="40"/>
        <v>Yes</v>
      </c>
    </row>
    <row r="244" spans="1:12" ht="25" x14ac:dyDescent="0.25">
      <c r="A244" s="4" t="s">
        <v>1406</v>
      </c>
      <c r="B244" s="33" t="s">
        <v>217</v>
      </c>
      <c r="C244" s="14">
        <v>9572.7368420999992</v>
      </c>
      <c r="D244" s="11" t="str">
        <f t="shared" si="37"/>
        <v>N/A</v>
      </c>
      <c r="E244" s="14">
        <v>15216.1875</v>
      </c>
      <c r="F244" s="11" t="str">
        <f t="shared" si="38"/>
        <v>N/A</v>
      </c>
      <c r="G244" s="14">
        <v>17121.421052999998</v>
      </c>
      <c r="H244" s="11" t="str">
        <f t="shared" si="39"/>
        <v>N/A</v>
      </c>
      <c r="I244" s="12">
        <v>58.95</v>
      </c>
      <c r="J244" s="12">
        <v>12.52</v>
      </c>
      <c r="K244" s="41" t="s">
        <v>732</v>
      </c>
      <c r="L244" s="9" t="str">
        <f t="shared" si="40"/>
        <v>Yes</v>
      </c>
    </row>
    <row r="245" spans="1:12" ht="25" x14ac:dyDescent="0.25">
      <c r="A245" s="4" t="s">
        <v>1407</v>
      </c>
      <c r="B245" s="33" t="s">
        <v>217</v>
      </c>
      <c r="C245" s="14">
        <v>38639.423103000001</v>
      </c>
      <c r="D245" s="11" t="str">
        <f t="shared" si="37"/>
        <v>N/A</v>
      </c>
      <c r="E245" s="14">
        <v>39499.719680000002</v>
      </c>
      <c r="F245" s="11" t="str">
        <f t="shared" si="38"/>
        <v>N/A</v>
      </c>
      <c r="G245" s="14">
        <v>40321.343395999997</v>
      </c>
      <c r="H245" s="11" t="str">
        <f t="shared" si="39"/>
        <v>N/A</v>
      </c>
      <c r="I245" s="12">
        <v>2.226</v>
      </c>
      <c r="J245" s="12">
        <v>2.08</v>
      </c>
      <c r="K245" s="41" t="s">
        <v>732</v>
      </c>
      <c r="L245" s="9" t="str">
        <f t="shared" si="40"/>
        <v>Yes</v>
      </c>
    </row>
    <row r="246" spans="1:12" ht="25" x14ac:dyDescent="0.25">
      <c r="A246" s="4" t="s">
        <v>1408</v>
      </c>
      <c r="B246" s="33" t="s">
        <v>217</v>
      </c>
      <c r="C246" s="14">
        <v>36013.409835999999</v>
      </c>
      <c r="D246" s="11" t="str">
        <f t="shared" si="37"/>
        <v>N/A</v>
      </c>
      <c r="E246" s="14">
        <v>38142.907488999997</v>
      </c>
      <c r="F246" s="11" t="str">
        <f t="shared" si="38"/>
        <v>N/A</v>
      </c>
      <c r="G246" s="14">
        <v>36205.949002000001</v>
      </c>
      <c r="H246" s="11" t="str">
        <f t="shared" si="39"/>
        <v>N/A</v>
      </c>
      <c r="I246" s="12">
        <v>5.9130000000000003</v>
      </c>
      <c r="J246" s="12">
        <v>-5.08</v>
      </c>
      <c r="K246" s="41" t="s">
        <v>732</v>
      </c>
      <c r="L246" s="9" t="str">
        <f t="shared" si="40"/>
        <v>Yes</v>
      </c>
    </row>
    <row r="247" spans="1:12" ht="25" x14ac:dyDescent="0.25">
      <c r="A247" s="4" t="s">
        <v>1409</v>
      </c>
      <c r="B247" s="33" t="s">
        <v>217</v>
      </c>
      <c r="C247" s="14">
        <v>7835.7647059000001</v>
      </c>
      <c r="D247" s="11" t="str">
        <f t="shared" si="37"/>
        <v>N/A</v>
      </c>
      <c r="E247" s="14">
        <v>17237.133333000002</v>
      </c>
      <c r="F247" s="11" t="str">
        <f t="shared" si="38"/>
        <v>N/A</v>
      </c>
      <c r="G247" s="14">
        <v>7272.5</v>
      </c>
      <c r="H247" s="11" t="str">
        <f t="shared" si="39"/>
        <v>N/A</v>
      </c>
      <c r="I247" s="12">
        <v>120</v>
      </c>
      <c r="J247" s="12">
        <v>-57.8</v>
      </c>
      <c r="K247" s="41" t="s">
        <v>732</v>
      </c>
      <c r="L247" s="9" t="str">
        <f t="shared" si="40"/>
        <v>No</v>
      </c>
    </row>
    <row r="248" spans="1:12" ht="25" x14ac:dyDescent="0.25">
      <c r="A248" s="4" t="s">
        <v>1410</v>
      </c>
      <c r="B248" s="33" t="s">
        <v>217</v>
      </c>
      <c r="C248" s="11">
        <v>8.8127234094000002</v>
      </c>
      <c r="D248" s="11" t="str">
        <f t="shared" si="37"/>
        <v>N/A</v>
      </c>
      <c r="E248" s="11">
        <v>8.6175918018999997</v>
      </c>
      <c r="F248" s="11" t="str">
        <f t="shared" si="38"/>
        <v>N/A</v>
      </c>
      <c r="G248" s="11">
        <v>8.7082796113000001</v>
      </c>
      <c r="H248" s="11" t="str">
        <f t="shared" si="39"/>
        <v>N/A</v>
      </c>
      <c r="I248" s="12">
        <v>-2.21</v>
      </c>
      <c r="J248" s="12">
        <v>1.052</v>
      </c>
      <c r="K248" s="41" t="s">
        <v>732</v>
      </c>
      <c r="L248" s="9" t="str">
        <f t="shared" si="40"/>
        <v>Yes</v>
      </c>
    </row>
    <row r="249" spans="1:12" ht="25" x14ac:dyDescent="0.25">
      <c r="A249" s="4" t="s">
        <v>1411</v>
      </c>
      <c r="B249" s="33" t="s">
        <v>217</v>
      </c>
      <c r="C249" s="11">
        <v>0.85817524840000003</v>
      </c>
      <c r="D249" s="11" t="str">
        <f t="shared" si="37"/>
        <v>N/A</v>
      </c>
      <c r="E249" s="11">
        <v>0.96969696969999997</v>
      </c>
      <c r="F249" s="11" t="str">
        <f t="shared" si="38"/>
        <v>N/A</v>
      </c>
      <c r="G249" s="11">
        <v>1.1282660333000001</v>
      </c>
      <c r="H249" s="11" t="str">
        <f t="shared" si="39"/>
        <v>N/A</v>
      </c>
      <c r="I249" s="12">
        <v>13</v>
      </c>
      <c r="J249" s="12">
        <v>16.350000000000001</v>
      </c>
      <c r="K249" s="41" t="s">
        <v>732</v>
      </c>
      <c r="L249" s="9" t="str">
        <f t="shared" si="40"/>
        <v>Yes</v>
      </c>
    </row>
    <row r="250" spans="1:12" ht="25" x14ac:dyDescent="0.25">
      <c r="A250" s="4" t="s">
        <v>1412</v>
      </c>
      <c r="B250" s="33" t="s">
        <v>217</v>
      </c>
      <c r="C250" s="11">
        <v>22.106998018999999</v>
      </c>
      <c r="D250" s="11" t="str">
        <f t="shared" si="37"/>
        <v>N/A</v>
      </c>
      <c r="E250" s="11">
        <v>21.832418323999999</v>
      </c>
      <c r="F250" s="11" t="str">
        <f t="shared" si="38"/>
        <v>N/A</v>
      </c>
      <c r="G250" s="11">
        <v>21.160907398999999</v>
      </c>
      <c r="H250" s="11" t="str">
        <f t="shared" si="39"/>
        <v>N/A</v>
      </c>
      <c r="I250" s="12">
        <v>-1.24</v>
      </c>
      <c r="J250" s="12">
        <v>-3.08</v>
      </c>
      <c r="K250" s="41" t="s">
        <v>732</v>
      </c>
      <c r="L250" s="9" t="str">
        <f t="shared" si="40"/>
        <v>Yes</v>
      </c>
    </row>
    <row r="251" spans="1:12" ht="25" x14ac:dyDescent="0.25">
      <c r="A251" s="4" t="s">
        <v>1413</v>
      </c>
      <c r="B251" s="33" t="s">
        <v>217</v>
      </c>
      <c r="C251" s="11">
        <v>0.79720697510000005</v>
      </c>
      <c r="D251" s="11" t="str">
        <f t="shared" si="37"/>
        <v>N/A</v>
      </c>
      <c r="E251" s="11">
        <v>0.79295769729999999</v>
      </c>
      <c r="F251" s="11" t="str">
        <f t="shared" si="38"/>
        <v>N/A</v>
      </c>
      <c r="G251" s="11">
        <v>0.78508512340000003</v>
      </c>
      <c r="H251" s="11" t="str">
        <f t="shared" si="39"/>
        <v>N/A</v>
      </c>
      <c r="I251" s="12">
        <v>-0.53300000000000003</v>
      </c>
      <c r="J251" s="12">
        <v>-0.99299999999999999</v>
      </c>
      <c r="K251" s="41" t="s">
        <v>732</v>
      </c>
      <c r="L251" s="9" t="str">
        <f t="shared" si="40"/>
        <v>Yes</v>
      </c>
    </row>
    <row r="252" spans="1:12" ht="25" x14ac:dyDescent="0.25">
      <c r="A252" s="4" t="s">
        <v>1414</v>
      </c>
      <c r="B252" s="33" t="s">
        <v>217</v>
      </c>
      <c r="C252" s="11">
        <v>5.4945054899999998E-2</v>
      </c>
      <c r="D252" s="11" t="str">
        <f t="shared" si="37"/>
        <v>N/A</v>
      </c>
      <c r="E252" s="11">
        <v>4.69983707E-2</v>
      </c>
      <c r="F252" s="11" t="str">
        <f t="shared" si="38"/>
        <v>N/A</v>
      </c>
      <c r="G252" s="11">
        <v>3.7863250600000002E-2</v>
      </c>
      <c r="H252" s="11" t="str">
        <f t="shared" si="39"/>
        <v>N/A</v>
      </c>
      <c r="I252" s="12">
        <v>-14.5</v>
      </c>
      <c r="J252" s="12">
        <v>-19.399999999999999</v>
      </c>
      <c r="K252" s="41" t="s">
        <v>732</v>
      </c>
      <c r="L252" s="9" t="str">
        <f t="shared" si="40"/>
        <v>Yes</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80359</v>
      </c>
      <c r="D6" s="11" t="str">
        <f t="shared" ref="D6:D37" si="0">IF($B6="N/A","N/A",IF(C6&gt;10,"No",IF(C6&lt;-10,"No","Yes")))</f>
        <v>N/A</v>
      </c>
      <c r="E6" s="34">
        <v>81033</v>
      </c>
      <c r="F6" s="11" t="str">
        <f t="shared" ref="F6:F37" si="1">IF($B6="N/A","N/A",IF(E6&gt;10,"No",IF(E6&lt;-10,"No","Yes")))</f>
        <v>N/A</v>
      </c>
      <c r="G6" s="34">
        <v>85118</v>
      </c>
      <c r="H6" s="11" t="str">
        <f t="shared" ref="H6:H37" si="2">IF($B6="N/A","N/A",IF(G6&gt;10,"No",IF(G6&lt;-10,"No","Yes")))</f>
        <v>N/A</v>
      </c>
      <c r="I6" s="12">
        <v>0.8387</v>
      </c>
      <c r="J6" s="12">
        <v>5.0410000000000004</v>
      </c>
      <c r="K6" s="41" t="s">
        <v>732</v>
      </c>
      <c r="L6" s="9" t="str">
        <f t="shared" ref="L6:L39" si="3">IF(J6="Div by 0", "N/A", IF(K6="N/A","N/A", IF(J6&gt;VALUE(MID(K6,1,2)), "No", IF(J6&lt;-1*VALUE(MID(K6,1,2)), "No", "Yes"))))</f>
        <v>Yes</v>
      </c>
    </row>
    <row r="7" spans="1:12" x14ac:dyDescent="0.25">
      <c r="A7" s="42" t="s">
        <v>6</v>
      </c>
      <c r="B7" s="33" t="s">
        <v>217</v>
      </c>
      <c r="C7" s="34">
        <v>57489</v>
      </c>
      <c r="D7" s="11" t="str">
        <f t="shared" si="0"/>
        <v>N/A</v>
      </c>
      <c r="E7" s="34">
        <v>58381</v>
      </c>
      <c r="F7" s="11" t="str">
        <f t="shared" si="1"/>
        <v>N/A</v>
      </c>
      <c r="G7" s="34">
        <v>61425</v>
      </c>
      <c r="H7" s="11" t="str">
        <f t="shared" si="2"/>
        <v>N/A</v>
      </c>
      <c r="I7" s="12">
        <v>1.552</v>
      </c>
      <c r="J7" s="12">
        <v>5.2140000000000004</v>
      </c>
      <c r="K7" s="41" t="s">
        <v>732</v>
      </c>
      <c r="L7" s="9" t="str">
        <f t="shared" si="3"/>
        <v>Yes</v>
      </c>
    </row>
    <row r="8" spans="1:12" x14ac:dyDescent="0.25">
      <c r="A8" s="42" t="s">
        <v>364</v>
      </c>
      <c r="B8" s="33" t="s">
        <v>217</v>
      </c>
      <c r="C8" s="34" t="s">
        <v>217</v>
      </c>
      <c r="D8" s="11" t="str">
        <f t="shared" si="0"/>
        <v>N/A</v>
      </c>
      <c r="E8" s="34" t="s">
        <v>217</v>
      </c>
      <c r="F8" s="11" t="str">
        <f t="shared" si="1"/>
        <v>N/A</v>
      </c>
      <c r="G8" s="8">
        <v>72.164524541999995</v>
      </c>
      <c r="H8" s="11" t="str">
        <f t="shared" si="2"/>
        <v>N/A</v>
      </c>
      <c r="I8" s="12" t="s">
        <v>217</v>
      </c>
      <c r="J8" s="12" t="s">
        <v>217</v>
      </c>
      <c r="K8" s="41" t="s">
        <v>732</v>
      </c>
      <c r="L8" s="9" t="str">
        <f t="shared" si="3"/>
        <v>No</v>
      </c>
    </row>
    <row r="9" spans="1:12" x14ac:dyDescent="0.25">
      <c r="A9" s="4" t="s">
        <v>88</v>
      </c>
      <c r="B9" s="41" t="s">
        <v>217</v>
      </c>
      <c r="C9" s="1">
        <v>57264.26</v>
      </c>
      <c r="D9" s="11" t="str">
        <f t="shared" si="0"/>
        <v>N/A</v>
      </c>
      <c r="E9" s="1">
        <v>58357.86</v>
      </c>
      <c r="F9" s="11" t="str">
        <f t="shared" si="1"/>
        <v>N/A</v>
      </c>
      <c r="G9" s="1">
        <v>61289.16</v>
      </c>
      <c r="H9" s="11" t="str">
        <f t="shared" si="2"/>
        <v>N/A</v>
      </c>
      <c r="I9" s="12">
        <v>1.91</v>
      </c>
      <c r="J9" s="12">
        <v>5.0229999999999997</v>
      </c>
      <c r="K9" s="41" t="s">
        <v>732</v>
      </c>
      <c r="L9" s="9" t="str">
        <f t="shared" si="3"/>
        <v>Yes</v>
      </c>
    </row>
    <row r="10" spans="1:12" x14ac:dyDescent="0.25">
      <c r="A10" s="4" t="s">
        <v>1415</v>
      </c>
      <c r="B10" s="33" t="s">
        <v>217</v>
      </c>
      <c r="C10" s="8">
        <v>20.153312012000001</v>
      </c>
      <c r="D10" s="11" t="str">
        <f t="shared" si="0"/>
        <v>N/A</v>
      </c>
      <c r="E10" s="8">
        <v>19.014475583999999</v>
      </c>
      <c r="F10" s="11" t="str">
        <f t="shared" si="1"/>
        <v>N/A</v>
      </c>
      <c r="G10" s="8">
        <v>18.728118611999999</v>
      </c>
      <c r="H10" s="11" t="str">
        <f t="shared" si="2"/>
        <v>N/A</v>
      </c>
      <c r="I10" s="12">
        <v>-5.65</v>
      </c>
      <c r="J10" s="12">
        <v>-1.51</v>
      </c>
      <c r="K10" s="41" t="s">
        <v>732</v>
      </c>
      <c r="L10" s="9" t="str">
        <f t="shared" si="3"/>
        <v>Yes</v>
      </c>
    </row>
    <row r="11" spans="1:12" x14ac:dyDescent="0.25">
      <c r="A11" s="4" t="s">
        <v>1416</v>
      </c>
      <c r="B11" s="33" t="s">
        <v>217</v>
      </c>
      <c r="C11" s="8">
        <v>0.31732599960000002</v>
      </c>
      <c r="D11" s="11" t="str">
        <f t="shared" si="0"/>
        <v>N/A</v>
      </c>
      <c r="E11" s="8">
        <v>0.3368997816</v>
      </c>
      <c r="F11" s="11" t="str">
        <f t="shared" si="1"/>
        <v>N/A</v>
      </c>
      <c r="G11" s="8">
        <v>0.26316407809999998</v>
      </c>
      <c r="H11" s="11" t="str">
        <f t="shared" si="2"/>
        <v>N/A</v>
      </c>
      <c r="I11" s="12">
        <v>6.1680000000000001</v>
      </c>
      <c r="J11" s="12">
        <v>-21.9</v>
      </c>
      <c r="K11" s="41" t="s">
        <v>732</v>
      </c>
      <c r="L11" s="9" t="str">
        <f t="shared" si="3"/>
        <v>Yes</v>
      </c>
    </row>
    <row r="12" spans="1:12" x14ac:dyDescent="0.25">
      <c r="A12" s="4" t="s">
        <v>1417</v>
      </c>
      <c r="B12" s="33" t="s">
        <v>217</v>
      </c>
      <c r="C12" s="8">
        <v>41.466419442999999</v>
      </c>
      <c r="D12" s="11" t="str">
        <f t="shared" si="0"/>
        <v>N/A</v>
      </c>
      <c r="E12" s="8">
        <v>41.722508114</v>
      </c>
      <c r="F12" s="11" t="str">
        <f t="shared" si="1"/>
        <v>N/A</v>
      </c>
      <c r="G12" s="8">
        <v>41.823116145</v>
      </c>
      <c r="H12" s="11" t="str">
        <f t="shared" si="2"/>
        <v>N/A</v>
      </c>
      <c r="I12" s="12">
        <v>0.61760000000000004</v>
      </c>
      <c r="J12" s="12">
        <v>0.24110000000000001</v>
      </c>
      <c r="K12" s="41" t="s">
        <v>732</v>
      </c>
      <c r="L12" s="9" t="str">
        <f t="shared" si="3"/>
        <v>Yes</v>
      </c>
    </row>
    <row r="13" spans="1:12" x14ac:dyDescent="0.25">
      <c r="A13" s="4" t="s">
        <v>1418</v>
      </c>
      <c r="B13" s="33" t="s">
        <v>217</v>
      </c>
      <c r="C13" s="8">
        <v>1.0117099516000001</v>
      </c>
      <c r="D13" s="11" t="str">
        <f t="shared" si="0"/>
        <v>N/A</v>
      </c>
      <c r="E13" s="8">
        <v>0.96997519529999998</v>
      </c>
      <c r="F13" s="11" t="str">
        <f t="shared" si="1"/>
        <v>N/A</v>
      </c>
      <c r="G13" s="8">
        <v>0.95749430199999996</v>
      </c>
      <c r="H13" s="11" t="str">
        <f t="shared" si="2"/>
        <v>N/A</v>
      </c>
      <c r="I13" s="12">
        <v>-4.13</v>
      </c>
      <c r="J13" s="12">
        <v>-1.29</v>
      </c>
      <c r="K13" s="41" t="s">
        <v>732</v>
      </c>
      <c r="L13" s="9" t="str">
        <f t="shared" si="3"/>
        <v>Yes</v>
      </c>
    </row>
    <row r="14" spans="1:12" x14ac:dyDescent="0.25">
      <c r="A14" s="4" t="s">
        <v>1419</v>
      </c>
      <c r="B14" s="33" t="s">
        <v>217</v>
      </c>
      <c r="C14" s="8">
        <v>9.9976356101999997</v>
      </c>
      <c r="D14" s="11" t="str">
        <f t="shared" si="0"/>
        <v>N/A</v>
      </c>
      <c r="E14" s="8">
        <v>10.026779212999999</v>
      </c>
      <c r="F14" s="11" t="str">
        <f t="shared" si="1"/>
        <v>N/A</v>
      </c>
      <c r="G14" s="8">
        <v>9.9238703916999995</v>
      </c>
      <c r="H14" s="11" t="str">
        <f t="shared" si="2"/>
        <v>N/A</v>
      </c>
      <c r="I14" s="12">
        <v>0.29149999999999998</v>
      </c>
      <c r="J14" s="12">
        <v>-1.03</v>
      </c>
      <c r="K14" s="41" t="s">
        <v>732</v>
      </c>
      <c r="L14" s="9" t="str">
        <f t="shared" si="3"/>
        <v>Yes</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0.38576886220000001</v>
      </c>
      <c r="D16" s="11" t="str">
        <f t="shared" si="0"/>
        <v>N/A</v>
      </c>
      <c r="E16" s="8">
        <v>0.45907222980000001</v>
      </c>
      <c r="F16" s="11" t="str">
        <f t="shared" si="1"/>
        <v>N/A</v>
      </c>
      <c r="G16" s="8">
        <v>0.38887191900000001</v>
      </c>
      <c r="H16" s="11" t="str">
        <f t="shared" si="2"/>
        <v>N/A</v>
      </c>
      <c r="I16" s="12">
        <v>19</v>
      </c>
      <c r="J16" s="12">
        <v>-15.3</v>
      </c>
      <c r="K16" s="41" t="s">
        <v>732</v>
      </c>
      <c r="L16" s="9" t="str">
        <f t="shared" si="3"/>
        <v>Yes</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26.667828120999999</v>
      </c>
      <c r="D18" s="11" t="str">
        <f t="shared" si="0"/>
        <v>N/A</v>
      </c>
      <c r="E18" s="8">
        <v>27.470289881999999</v>
      </c>
      <c r="F18" s="11" t="str">
        <f t="shared" si="1"/>
        <v>N/A</v>
      </c>
      <c r="G18" s="8">
        <v>27.915364553</v>
      </c>
      <c r="H18" s="11" t="str">
        <f t="shared" si="2"/>
        <v>N/A</v>
      </c>
      <c r="I18" s="12">
        <v>3.0089999999999999</v>
      </c>
      <c r="J18" s="12">
        <v>1.62</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98.285195186999999</v>
      </c>
      <c r="D20" s="11" t="str">
        <f t="shared" si="0"/>
        <v>N/A</v>
      </c>
      <c r="E20" s="8">
        <v>98.234052793000004</v>
      </c>
      <c r="F20" s="11" t="str">
        <f t="shared" si="1"/>
        <v>N/A</v>
      </c>
      <c r="G20" s="8">
        <v>98.390469701000001</v>
      </c>
      <c r="H20" s="11" t="str">
        <f t="shared" si="2"/>
        <v>N/A</v>
      </c>
      <c r="I20" s="12">
        <v>-5.1999999999999998E-2</v>
      </c>
      <c r="J20" s="12">
        <v>0.15920000000000001</v>
      </c>
      <c r="K20" s="41" t="s">
        <v>732</v>
      </c>
      <c r="L20" s="9" t="str">
        <f t="shared" si="3"/>
        <v>Yes</v>
      </c>
    </row>
    <row r="21" spans="1:12" x14ac:dyDescent="0.25">
      <c r="A21" s="2" t="s">
        <v>968</v>
      </c>
      <c r="B21" s="33" t="s">
        <v>217</v>
      </c>
      <c r="C21" s="8">
        <v>1.7148048134</v>
      </c>
      <c r="D21" s="11" t="str">
        <f t="shared" si="0"/>
        <v>N/A</v>
      </c>
      <c r="E21" s="8">
        <v>1.7659472066999999</v>
      </c>
      <c r="F21" s="11" t="str">
        <f t="shared" si="1"/>
        <v>N/A</v>
      </c>
      <c r="G21" s="8">
        <v>1.6095302991</v>
      </c>
      <c r="H21" s="11" t="str">
        <f t="shared" si="2"/>
        <v>N/A</v>
      </c>
      <c r="I21" s="12">
        <v>2.9820000000000002</v>
      </c>
      <c r="J21" s="12">
        <v>-8.86</v>
      </c>
      <c r="K21" s="41" t="s">
        <v>732</v>
      </c>
      <c r="L21" s="9" t="str">
        <f t="shared" si="3"/>
        <v>Yes</v>
      </c>
    </row>
    <row r="22" spans="1:12" x14ac:dyDescent="0.25">
      <c r="A22" s="3" t="s">
        <v>1727</v>
      </c>
      <c r="B22" s="33" t="s">
        <v>217</v>
      </c>
      <c r="C22" s="34">
        <v>28055</v>
      </c>
      <c r="D22" s="11" t="str">
        <f t="shared" si="0"/>
        <v>N/A</v>
      </c>
      <c r="E22" s="34">
        <v>27792</v>
      </c>
      <c r="F22" s="11" t="str">
        <f t="shared" si="1"/>
        <v>N/A</v>
      </c>
      <c r="G22" s="34">
        <v>29109</v>
      </c>
      <c r="H22" s="11" t="str">
        <f t="shared" si="2"/>
        <v>N/A</v>
      </c>
      <c r="I22" s="12">
        <v>-0.93700000000000006</v>
      </c>
      <c r="J22" s="12">
        <v>4.7389999999999999</v>
      </c>
      <c r="K22" s="41" t="s">
        <v>732</v>
      </c>
      <c r="L22" s="9" t="str">
        <f t="shared" si="3"/>
        <v>Yes</v>
      </c>
    </row>
    <row r="23" spans="1:12" x14ac:dyDescent="0.25">
      <c r="A23" s="3" t="s">
        <v>983</v>
      </c>
      <c r="B23" s="33" t="s">
        <v>217</v>
      </c>
      <c r="C23" s="34">
        <v>712</v>
      </c>
      <c r="D23" s="11" t="str">
        <f t="shared" si="0"/>
        <v>N/A</v>
      </c>
      <c r="E23" s="34">
        <v>669</v>
      </c>
      <c r="F23" s="11" t="str">
        <f t="shared" si="1"/>
        <v>N/A</v>
      </c>
      <c r="G23" s="34">
        <v>648</v>
      </c>
      <c r="H23" s="11" t="str">
        <f t="shared" si="2"/>
        <v>N/A</v>
      </c>
      <c r="I23" s="12">
        <v>-6.04</v>
      </c>
      <c r="J23" s="12">
        <v>-3.14</v>
      </c>
      <c r="K23" s="41" t="s">
        <v>732</v>
      </c>
      <c r="L23" s="9" t="str">
        <f t="shared" si="3"/>
        <v>Yes</v>
      </c>
    </row>
    <row r="24" spans="1:12" x14ac:dyDescent="0.25">
      <c r="A24" s="3" t="s">
        <v>984</v>
      </c>
      <c r="B24" s="33" t="s">
        <v>217</v>
      </c>
      <c r="C24" s="34">
        <v>5502</v>
      </c>
      <c r="D24" s="11" t="str">
        <f t="shared" si="0"/>
        <v>N/A</v>
      </c>
      <c r="E24" s="34">
        <v>5744</v>
      </c>
      <c r="F24" s="11" t="str">
        <f t="shared" si="1"/>
        <v>N/A</v>
      </c>
      <c r="G24" s="34">
        <v>6248</v>
      </c>
      <c r="H24" s="11" t="str">
        <f t="shared" si="2"/>
        <v>N/A</v>
      </c>
      <c r="I24" s="12">
        <v>4.3979999999999997</v>
      </c>
      <c r="J24" s="12">
        <v>8.7739999999999991</v>
      </c>
      <c r="K24" s="41" t="s">
        <v>732</v>
      </c>
      <c r="L24" s="9" t="str">
        <f t="shared" si="3"/>
        <v>Yes</v>
      </c>
    </row>
    <row r="25" spans="1:12" x14ac:dyDescent="0.25">
      <c r="A25" s="3" t="s">
        <v>985</v>
      </c>
      <c r="B25" s="33" t="s">
        <v>217</v>
      </c>
      <c r="C25" s="34">
        <v>1726</v>
      </c>
      <c r="D25" s="11" t="str">
        <f t="shared" si="0"/>
        <v>N/A</v>
      </c>
      <c r="E25" s="34">
        <v>1662</v>
      </c>
      <c r="F25" s="11" t="str">
        <f t="shared" si="1"/>
        <v>N/A</v>
      </c>
      <c r="G25" s="34">
        <v>1643</v>
      </c>
      <c r="H25" s="11" t="str">
        <f t="shared" si="2"/>
        <v>N/A</v>
      </c>
      <c r="I25" s="12">
        <v>-3.71</v>
      </c>
      <c r="J25" s="12">
        <v>-1.1399999999999999</v>
      </c>
      <c r="K25" s="41" t="s">
        <v>732</v>
      </c>
      <c r="L25" s="9" t="str">
        <f t="shared" si="3"/>
        <v>Yes</v>
      </c>
    </row>
    <row r="26" spans="1:12" x14ac:dyDescent="0.25">
      <c r="A26" s="3" t="s">
        <v>986</v>
      </c>
      <c r="B26" s="33" t="s">
        <v>217</v>
      </c>
      <c r="C26" s="34">
        <v>20115</v>
      </c>
      <c r="D26" s="11" t="str">
        <f t="shared" si="0"/>
        <v>N/A</v>
      </c>
      <c r="E26" s="34">
        <v>19717</v>
      </c>
      <c r="F26" s="11" t="str">
        <f t="shared" si="1"/>
        <v>N/A</v>
      </c>
      <c r="G26" s="34">
        <v>20570</v>
      </c>
      <c r="H26" s="11" t="str">
        <f t="shared" si="2"/>
        <v>N/A</v>
      </c>
      <c r="I26" s="12">
        <v>-1.98</v>
      </c>
      <c r="J26" s="12">
        <v>4.3259999999999996</v>
      </c>
      <c r="K26" s="41" t="s">
        <v>732</v>
      </c>
      <c r="L26" s="9" t="str">
        <f t="shared" si="3"/>
        <v>Yes</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50538</v>
      </c>
      <c r="D28" s="11" t="str">
        <f t="shared" si="0"/>
        <v>N/A</v>
      </c>
      <c r="E28" s="34">
        <v>51497</v>
      </c>
      <c r="F28" s="11" t="str">
        <f t="shared" si="1"/>
        <v>N/A</v>
      </c>
      <c r="G28" s="34">
        <v>54186</v>
      </c>
      <c r="H28" s="11" t="str">
        <f t="shared" si="2"/>
        <v>N/A</v>
      </c>
      <c r="I28" s="12">
        <v>1.8979999999999999</v>
      </c>
      <c r="J28" s="12">
        <v>5.2220000000000004</v>
      </c>
      <c r="K28" s="41" t="s">
        <v>732</v>
      </c>
      <c r="L28" s="9" t="str">
        <f t="shared" si="3"/>
        <v>Yes</v>
      </c>
    </row>
    <row r="29" spans="1:12" x14ac:dyDescent="0.25">
      <c r="A29" s="3" t="s">
        <v>988</v>
      </c>
      <c r="B29" s="33" t="s">
        <v>217</v>
      </c>
      <c r="C29" s="34">
        <v>19915</v>
      </c>
      <c r="D29" s="11" t="str">
        <f t="shared" si="0"/>
        <v>N/A</v>
      </c>
      <c r="E29" s="34">
        <v>20193</v>
      </c>
      <c r="F29" s="11" t="str">
        <f t="shared" si="1"/>
        <v>N/A</v>
      </c>
      <c r="G29" s="34">
        <v>21166</v>
      </c>
      <c r="H29" s="11" t="str">
        <f t="shared" si="2"/>
        <v>N/A</v>
      </c>
      <c r="I29" s="12">
        <v>1.3959999999999999</v>
      </c>
      <c r="J29" s="12">
        <v>4.819</v>
      </c>
      <c r="K29" s="41" t="s">
        <v>732</v>
      </c>
      <c r="L29" s="9" t="str">
        <f t="shared" si="3"/>
        <v>Yes</v>
      </c>
    </row>
    <row r="30" spans="1:12" x14ac:dyDescent="0.25">
      <c r="A30" s="3" t="s">
        <v>989</v>
      </c>
      <c r="B30" s="33" t="s">
        <v>217</v>
      </c>
      <c r="C30" s="34">
        <v>7052</v>
      </c>
      <c r="D30" s="11" t="str">
        <f t="shared" si="0"/>
        <v>N/A</v>
      </c>
      <c r="E30" s="34">
        <v>7406</v>
      </c>
      <c r="F30" s="11" t="str">
        <f t="shared" si="1"/>
        <v>N/A</v>
      </c>
      <c r="G30" s="34">
        <v>7998</v>
      </c>
      <c r="H30" s="11" t="str">
        <f t="shared" si="2"/>
        <v>N/A</v>
      </c>
      <c r="I30" s="12">
        <v>5.0199999999999996</v>
      </c>
      <c r="J30" s="12">
        <v>7.9939999999999998</v>
      </c>
      <c r="K30" s="41" t="s">
        <v>732</v>
      </c>
      <c r="L30" s="9" t="str">
        <f t="shared" si="3"/>
        <v>Yes</v>
      </c>
    </row>
    <row r="31" spans="1:12" x14ac:dyDescent="0.25">
      <c r="A31" s="3" t="s">
        <v>990</v>
      </c>
      <c r="B31" s="33" t="s">
        <v>217</v>
      </c>
      <c r="C31" s="34">
        <v>12390</v>
      </c>
      <c r="D31" s="11" t="str">
        <f t="shared" si="0"/>
        <v>N/A</v>
      </c>
      <c r="E31" s="34">
        <v>12749</v>
      </c>
      <c r="F31" s="11" t="str">
        <f t="shared" si="1"/>
        <v>N/A</v>
      </c>
      <c r="G31" s="34">
        <v>13335</v>
      </c>
      <c r="H31" s="11" t="str">
        <f t="shared" si="2"/>
        <v>N/A</v>
      </c>
      <c r="I31" s="12">
        <v>2.8969999999999998</v>
      </c>
      <c r="J31" s="12">
        <v>4.5960000000000001</v>
      </c>
      <c r="K31" s="41" t="s">
        <v>732</v>
      </c>
      <c r="L31" s="9" t="str">
        <f t="shared" si="3"/>
        <v>Yes</v>
      </c>
    </row>
    <row r="32" spans="1:12" x14ac:dyDescent="0.25">
      <c r="A32" s="3" t="s">
        <v>991</v>
      </c>
      <c r="B32" s="33" t="s">
        <v>217</v>
      </c>
      <c r="C32" s="34">
        <v>11181</v>
      </c>
      <c r="D32" s="11" t="str">
        <f t="shared" si="0"/>
        <v>N/A</v>
      </c>
      <c r="E32" s="34">
        <v>11149</v>
      </c>
      <c r="F32" s="11" t="str">
        <f t="shared" si="1"/>
        <v>N/A</v>
      </c>
      <c r="G32" s="34">
        <v>11687</v>
      </c>
      <c r="H32" s="11" t="str">
        <f t="shared" si="2"/>
        <v>N/A</v>
      </c>
      <c r="I32" s="12">
        <v>-0.28599999999999998</v>
      </c>
      <c r="J32" s="12">
        <v>4.8259999999999996</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1450071344</v>
      </c>
      <c r="D34" s="11" t="str">
        <f t="shared" si="0"/>
        <v>N/A</v>
      </c>
      <c r="E34" s="43">
        <v>1494075298</v>
      </c>
      <c r="F34" s="11" t="str">
        <f t="shared" si="1"/>
        <v>N/A</v>
      </c>
      <c r="G34" s="43">
        <v>1551758307</v>
      </c>
      <c r="H34" s="11" t="str">
        <f t="shared" si="2"/>
        <v>N/A</v>
      </c>
      <c r="I34" s="12">
        <v>3.0350000000000001</v>
      </c>
      <c r="J34" s="12">
        <v>3.8610000000000002</v>
      </c>
      <c r="K34" s="41" t="s">
        <v>732</v>
      </c>
      <c r="L34" s="9" t="str">
        <f t="shared" si="3"/>
        <v>Yes</v>
      </c>
    </row>
    <row r="35" spans="1:12" x14ac:dyDescent="0.25">
      <c r="A35" s="42" t="s">
        <v>1425</v>
      </c>
      <c r="B35" s="33" t="s">
        <v>217</v>
      </c>
      <c r="C35" s="43">
        <v>18044.915242999999</v>
      </c>
      <c r="D35" s="11" t="str">
        <f t="shared" si="0"/>
        <v>N/A</v>
      </c>
      <c r="E35" s="43">
        <v>18437.862327999999</v>
      </c>
      <c r="F35" s="11" t="str">
        <f t="shared" si="1"/>
        <v>N/A</v>
      </c>
      <c r="G35" s="43">
        <v>18230.671621000001</v>
      </c>
      <c r="H35" s="11" t="str">
        <f t="shared" si="2"/>
        <v>N/A</v>
      </c>
      <c r="I35" s="12">
        <v>2.1779999999999999</v>
      </c>
      <c r="J35" s="12">
        <v>-1.1200000000000001</v>
      </c>
      <c r="K35" s="41" t="s">
        <v>732</v>
      </c>
      <c r="L35" s="9" t="str">
        <f t="shared" si="3"/>
        <v>Yes</v>
      </c>
    </row>
    <row r="36" spans="1:12" x14ac:dyDescent="0.25">
      <c r="A36" s="42" t="s">
        <v>1426</v>
      </c>
      <c r="B36" s="33" t="s">
        <v>217</v>
      </c>
      <c r="C36" s="43">
        <v>25223.457427000001</v>
      </c>
      <c r="D36" s="11" t="str">
        <f t="shared" si="0"/>
        <v>N/A</v>
      </c>
      <c r="E36" s="43">
        <v>25591.807231999999</v>
      </c>
      <c r="F36" s="11" t="str">
        <f t="shared" si="1"/>
        <v>N/A</v>
      </c>
      <c r="G36" s="43">
        <v>25262.650501</v>
      </c>
      <c r="H36" s="11" t="str">
        <f t="shared" si="2"/>
        <v>N/A</v>
      </c>
      <c r="I36" s="12">
        <v>1.46</v>
      </c>
      <c r="J36" s="12">
        <v>-1.29</v>
      </c>
      <c r="K36" s="41" t="s">
        <v>732</v>
      </c>
      <c r="L36" s="9" t="str">
        <f t="shared" si="3"/>
        <v>Yes</v>
      </c>
    </row>
    <row r="37" spans="1:12" x14ac:dyDescent="0.25">
      <c r="A37" s="4" t="s">
        <v>107</v>
      </c>
      <c r="B37" s="33" t="s">
        <v>217</v>
      </c>
      <c r="C37" s="43">
        <v>57278</v>
      </c>
      <c r="D37" s="11" t="str">
        <f t="shared" si="0"/>
        <v>N/A</v>
      </c>
      <c r="E37" s="43">
        <v>58780</v>
      </c>
      <c r="F37" s="11" t="str">
        <f t="shared" si="1"/>
        <v>N/A</v>
      </c>
      <c r="G37" s="43">
        <v>12592</v>
      </c>
      <c r="H37" s="11" t="str">
        <f t="shared" si="2"/>
        <v>N/A</v>
      </c>
      <c r="I37" s="12">
        <v>2.6219999999999999</v>
      </c>
      <c r="J37" s="12">
        <v>-78.599999999999994</v>
      </c>
      <c r="K37" s="41" t="s">
        <v>732</v>
      </c>
      <c r="L37" s="9" t="str">
        <f t="shared" si="3"/>
        <v>No</v>
      </c>
    </row>
    <row r="38" spans="1:12" x14ac:dyDescent="0.25">
      <c r="A38" s="42" t="s">
        <v>162</v>
      </c>
      <c r="B38" s="41" t="s">
        <v>221</v>
      </c>
      <c r="C38" s="1">
        <v>28</v>
      </c>
      <c r="D38" s="11" t="str">
        <f>IF($B38="N/A","N/A",IF(C38&gt;0,"No",IF(C38&lt;0,"No","Yes")))</f>
        <v>No</v>
      </c>
      <c r="E38" s="1">
        <v>16</v>
      </c>
      <c r="F38" s="11" t="str">
        <f>IF($B38="N/A","N/A",IF(E38&gt;0,"No",IF(E38&lt;0,"No","Yes")))</f>
        <v>No</v>
      </c>
      <c r="G38" s="1">
        <v>11</v>
      </c>
      <c r="H38" s="11" t="str">
        <f>IF($B38="N/A","N/A",IF(G38&gt;0,"No",IF(G38&lt;0,"No","Yes")))</f>
        <v>No</v>
      </c>
      <c r="I38" s="12">
        <v>-42.9</v>
      </c>
      <c r="J38" s="12">
        <v>-62.5</v>
      </c>
      <c r="K38" s="41" t="s">
        <v>732</v>
      </c>
      <c r="L38" s="9" t="str">
        <f t="shared" si="3"/>
        <v>No</v>
      </c>
    </row>
    <row r="39" spans="1:12" x14ac:dyDescent="0.25">
      <c r="A39" s="42" t="s">
        <v>160</v>
      </c>
      <c r="B39" s="33" t="s">
        <v>217</v>
      </c>
      <c r="C39" s="43">
        <v>57278</v>
      </c>
      <c r="D39" s="11" t="str">
        <f t="shared" ref="D39:D40" si="4">IF($B39="N/A","N/A",IF(C39&gt;10,"No",IF(C39&lt;-10,"No","Yes")))</f>
        <v>N/A</v>
      </c>
      <c r="E39" s="43">
        <v>58780</v>
      </c>
      <c r="F39" s="11" t="str">
        <f t="shared" ref="F39:F40" si="5">IF($B39="N/A","N/A",IF(E39&gt;10,"No",IF(E39&lt;-10,"No","Yes")))</f>
        <v>N/A</v>
      </c>
      <c r="G39" s="43">
        <v>12592</v>
      </c>
      <c r="H39" s="11" t="str">
        <f t="shared" ref="H39:H40" si="6">IF($B39="N/A","N/A",IF(G39&gt;10,"No",IF(G39&lt;-10,"No","Yes")))</f>
        <v>N/A</v>
      </c>
      <c r="I39" s="12">
        <v>2.6219999999999999</v>
      </c>
      <c r="J39" s="12">
        <v>-78.599999999999994</v>
      </c>
      <c r="K39" s="41" t="s">
        <v>732</v>
      </c>
      <c r="L39" s="9" t="str">
        <f t="shared" si="3"/>
        <v>No</v>
      </c>
    </row>
    <row r="40" spans="1:12" x14ac:dyDescent="0.25">
      <c r="A40" s="42" t="s">
        <v>1289</v>
      </c>
      <c r="B40" s="33" t="s">
        <v>217</v>
      </c>
      <c r="C40" s="43">
        <v>2045.6428570999999</v>
      </c>
      <c r="D40" s="11" t="str">
        <f t="shared" si="4"/>
        <v>N/A</v>
      </c>
      <c r="E40" s="43">
        <v>3673.75</v>
      </c>
      <c r="F40" s="11" t="str">
        <f t="shared" si="5"/>
        <v>N/A</v>
      </c>
      <c r="G40" s="43">
        <v>2098.6666667</v>
      </c>
      <c r="H40" s="11" t="str">
        <f t="shared" si="6"/>
        <v>N/A</v>
      </c>
      <c r="I40" s="12">
        <v>79.59</v>
      </c>
      <c r="J40" s="12">
        <v>-42.9</v>
      </c>
      <c r="K40" s="41" t="s">
        <v>732</v>
      </c>
      <c r="L40" s="9" t="str">
        <f>IF(J40="Div by 0", "N/A", IF(OR(J40="N/A",K40="N/A"),"N/A", IF(J40&gt;VALUE(MID(K40,1,2)), "No", IF(J40&lt;-1*VALUE(MID(K40,1,2)), "No", "Yes"))))</f>
        <v>No</v>
      </c>
    </row>
    <row r="41" spans="1:12" x14ac:dyDescent="0.25">
      <c r="A41" s="3" t="s">
        <v>1427</v>
      </c>
      <c r="B41" s="33" t="s">
        <v>217</v>
      </c>
      <c r="C41" s="43">
        <v>4924.6690429999999</v>
      </c>
      <c r="D41" s="11" t="str">
        <f t="shared" ref="D41:D52" si="7">IF($B41="N/A","N/A",IF(C41&gt;10,"No",IF(C41&lt;-10,"No","Yes")))</f>
        <v>N/A</v>
      </c>
      <c r="E41" s="43">
        <v>5208.0214089999999</v>
      </c>
      <c r="F41" s="11" t="str">
        <f t="shared" ref="F41:F52" si="8">IF($B41="N/A","N/A",IF(E41&gt;10,"No",IF(E41&lt;-10,"No","Yes")))</f>
        <v>N/A</v>
      </c>
      <c r="G41" s="43">
        <v>5166.4208663999998</v>
      </c>
      <c r="H41" s="11" t="str">
        <f t="shared" ref="H41:H52" si="9">IF($B41="N/A","N/A",IF(G41&gt;10,"No",IF(G41&lt;-10,"No","Yes")))</f>
        <v>N/A</v>
      </c>
      <c r="I41" s="12">
        <v>5.7539999999999996</v>
      </c>
      <c r="J41" s="12">
        <v>-0.79900000000000004</v>
      </c>
      <c r="K41" s="41" t="s">
        <v>732</v>
      </c>
      <c r="L41" s="9" t="str">
        <f t="shared" ref="L41:L52" si="10">IF(J41="Div by 0", "N/A", IF(K41="N/A","N/A", IF(J41&gt;VALUE(MID(K41,1,2)), "No", IF(J41&lt;-1*VALUE(MID(K41,1,2)), "No", "Yes"))))</f>
        <v>Yes</v>
      </c>
    </row>
    <row r="42" spans="1:12" x14ac:dyDescent="0.25">
      <c r="A42" s="3" t="s">
        <v>1428</v>
      </c>
      <c r="B42" s="33" t="s">
        <v>217</v>
      </c>
      <c r="C42" s="43">
        <v>17447.922752999999</v>
      </c>
      <c r="D42" s="11" t="str">
        <f t="shared" si="7"/>
        <v>N/A</v>
      </c>
      <c r="E42" s="43">
        <v>21455.747383999998</v>
      </c>
      <c r="F42" s="11" t="str">
        <f t="shared" si="8"/>
        <v>N/A</v>
      </c>
      <c r="G42" s="43">
        <v>18546.475309000001</v>
      </c>
      <c r="H42" s="11" t="str">
        <f t="shared" si="9"/>
        <v>N/A</v>
      </c>
      <c r="I42" s="12">
        <v>22.97</v>
      </c>
      <c r="J42" s="12">
        <v>-13.6</v>
      </c>
      <c r="K42" s="41" t="s">
        <v>732</v>
      </c>
      <c r="L42" s="9" t="str">
        <f t="shared" si="10"/>
        <v>Yes</v>
      </c>
    </row>
    <row r="43" spans="1:12" x14ac:dyDescent="0.25">
      <c r="A43" s="3" t="s">
        <v>1429</v>
      </c>
      <c r="B43" s="33" t="s">
        <v>217</v>
      </c>
      <c r="C43" s="43">
        <v>13949.946927999999</v>
      </c>
      <c r="D43" s="11" t="str">
        <f t="shared" si="7"/>
        <v>N/A</v>
      </c>
      <c r="E43" s="43">
        <v>13832.516364999999</v>
      </c>
      <c r="F43" s="11" t="str">
        <f t="shared" si="8"/>
        <v>N/A</v>
      </c>
      <c r="G43" s="43">
        <v>13746.079384999999</v>
      </c>
      <c r="H43" s="11" t="str">
        <f t="shared" si="9"/>
        <v>N/A</v>
      </c>
      <c r="I43" s="12">
        <v>-0.84199999999999997</v>
      </c>
      <c r="J43" s="12">
        <v>-0.625</v>
      </c>
      <c r="K43" s="41" t="s">
        <v>732</v>
      </c>
      <c r="L43" s="9" t="str">
        <f t="shared" si="10"/>
        <v>Yes</v>
      </c>
    </row>
    <row r="44" spans="1:12" x14ac:dyDescent="0.25">
      <c r="A44" s="3" t="s">
        <v>1430</v>
      </c>
      <c r="B44" s="33" t="s">
        <v>217</v>
      </c>
      <c r="C44" s="43">
        <v>12892.989571</v>
      </c>
      <c r="D44" s="11" t="str">
        <f t="shared" si="7"/>
        <v>N/A</v>
      </c>
      <c r="E44" s="43">
        <v>13528.963899</v>
      </c>
      <c r="F44" s="11" t="str">
        <f t="shared" si="8"/>
        <v>N/A</v>
      </c>
      <c r="G44" s="43">
        <v>13856.440656999999</v>
      </c>
      <c r="H44" s="11" t="str">
        <f t="shared" si="9"/>
        <v>N/A</v>
      </c>
      <c r="I44" s="12">
        <v>4.9329999999999998</v>
      </c>
      <c r="J44" s="12">
        <v>2.4209999999999998</v>
      </c>
      <c r="K44" s="41" t="s">
        <v>732</v>
      </c>
      <c r="L44" s="9" t="str">
        <f t="shared" si="10"/>
        <v>Yes</v>
      </c>
    </row>
    <row r="45" spans="1:12" x14ac:dyDescent="0.25">
      <c r="A45" s="3" t="s">
        <v>1431</v>
      </c>
      <c r="B45" s="33" t="s">
        <v>217</v>
      </c>
      <c r="C45" s="43">
        <v>1328.9963212</v>
      </c>
      <c r="D45" s="11" t="str">
        <f t="shared" si="7"/>
        <v>N/A</v>
      </c>
      <c r="E45" s="43">
        <v>1442.8322767</v>
      </c>
      <c r="F45" s="11" t="str">
        <f t="shared" si="8"/>
        <v>N/A</v>
      </c>
      <c r="G45" s="43">
        <v>1444.8027709999999</v>
      </c>
      <c r="H45" s="11" t="str">
        <f t="shared" si="9"/>
        <v>N/A</v>
      </c>
      <c r="I45" s="12">
        <v>8.5660000000000007</v>
      </c>
      <c r="J45" s="12">
        <v>0.1366</v>
      </c>
      <c r="K45" s="41" t="s">
        <v>732</v>
      </c>
      <c r="L45" s="9" t="str">
        <f t="shared" si="10"/>
        <v>Yes</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25831.011852</v>
      </c>
      <c r="D47" s="11" t="str">
        <f t="shared" si="7"/>
        <v>N/A</v>
      </c>
      <c r="E47" s="43">
        <v>26060.240674000001</v>
      </c>
      <c r="F47" s="11" t="str">
        <f t="shared" si="8"/>
        <v>N/A</v>
      </c>
      <c r="G47" s="43">
        <v>25712.106079000001</v>
      </c>
      <c r="H47" s="11" t="str">
        <f t="shared" si="9"/>
        <v>N/A</v>
      </c>
      <c r="I47" s="12">
        <v>0.88739999999999997</v>
      </c>
      <c r="J47" s="12">
        <v>-1.34</v>
      </c>
      <c r="K47" s="41" t="s">
        <v>732</v>
      </c>
      <c r="L47" s="9" t="str">
        <f t="shared" si="10"/>
        <v>Yes</v>
      </c>
    </row>
    <row r="48" spans="1:12" x14ac:dyDescent="0.25">
      <c r="A48" s="3" t="s">
        <v>1434</v>
      </c>
      <c r="B48" s="41" t="s">
        <v>217</v>
      </c>
      <c r="C48" s="14">
        <v>29929.739995</v>
      </c>
      <c r="D48" s="11" t="str">
        <f t="shared" si="7"/>
        <v>N/A</v>
      </c>
      <c r="E48" s="14">
        <v>30458.517011</v>
      </c>
      <c r="F48" s="11" t="str">
        <f t="shared" si="8"/>
        <v>N/A</v>
      </c>
      <c r="G48" s="14">
        <v>30139.027544</v>
      </c>
      <c r="H48" s="11" t="str">
        <f t="shared" si="9"/>
        <v>N/A</v>
      </c>
      <c r="I48" s="12">
        <v>1.7669999999999999</v>
      </c>
      <c r="J48" s="12">
        <v>-1.05</v>
      </c>
      <c r="K48" s="41" t="s">
        <v>732</v>
      </c>
      <c r="L48" s="9" t="str">
        <f t="shared" si="10"/>
        <v>Yes</v>
      </c>
    </row>
    <row r="49" spans="1:12" x14ac:dyDescent="0.25">
      <c r="A49" s="3" t="s">
        <v>1435</v>
      </c>
      <c r="B49" s="41" t="s">
        <v>217</v>
      </c>
      <c r="C49" s="14">
        <v>31988.956323999999</v>
      </c>
      <c r="D49" s="11" t="str">
        <f t="shared" si="7"/>
        <v>N/A</v>
      </c>
      <c r="E49" s="14">
        <v>31671.823791999999</v>
      </c>
      <c r="F49" s="11" t="str">
        <f t="shared" si="8"/>
        <v>N/A</v>
      </c>
      <c r="G49" s="14">
        <v>30009.172293</v>
      </c>
      <c r="H49" s="11" t="str">
        <f t="shared" si="9"/>
        <v>N/A</v>
      </c>
      <c r="I49" s="12">
        <v>-0.99099999999999999</v>
      </c>
      <c r="J49" s="12">
        <v>-5.25</v>
      </c>
      <c r="K49" s="41" t="s">
        <v>732</v>
      </c>
      <c r="L49" s="9" t="str">
        <f t="shared" si="10"/>
        <v>Yes</v>
      </c>
    </row>
    <row r="50" spans="1:12" x14ac:dyDescent="0.25">
      <c r="A50" s="3" t="s">
        <v>1436</v>
      </c>
      <c r="B50" s="41" t="s">
        <v>217</v>
      </c>
      <c r="C50" s="14">
        <v>16733.891363999999</v>
      </c>
      <c r="D50" s="11" t="str">
        <f t="shared" si="7"/>
        <v>N/A</v>
      </c>
      <c r="E50" s="14">
        <v>16705.155620000001</v>
      </c>
      <c r="F50" s="11" t="str">
        <f t="shared" si="8"/>
        <v>N/A</v>
      </c>
      <c r="G50" s="14">
        <v>16720.391376</v>
      </c>
      <c r="H50" s="11" t="str">
        <f t="shared" si="9"/>
        <v>N/A</v>
      </c>
      <c r="I50" s="12">
        <v>-0.17199999999999999</v>
      </c>
      <c r="J50" s="12">
        <v>9.1200000000000003E-2</v>
      </c>
      <c r="K50" s="41" t="s">
        <v>732</v>
      </c>
      <c r="L50" s="9" t="str">
        <f t="shared" si="10"/>
        <v>Yes</v>
      </c>
    </row>
    <row r="51" spans="1:12" x14ac:dyDescent="0.25">
      <c r="A51" s="3" t="s">
        <v>1437</v>
      </c>
      <c r="B51" s="41" t="s">
        <v>217</v>
      </c>
      <c r="C51" s="14">
        <v>24727.472587</v>
      </c>
      <c r="D51" s="11" t="str">
        <f t="shared" si="7"/>
        <v>N/A</v>
      </c>
      <c r="E51" s="14">
        <v>25064.115526000001</v>
      </c>
      <c r="F51" s="11" t="str">
        <f t="shared" si="8"/>
        <v>N/A</v>
      </c>
      <c r="G51" s="14">
        <v>25013.582955000002</v>
      </c>
      <c r="H51" s="11" t="str">
        <f t="shared" si="9"/>
        <v>N/A</v>
      </c>
      <c r="I51" s="12">
        <v>1.361</v>
      </c>
      <c r="J51" s="12">
        <v>-0.20200000000000001</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31155914</v>
      </c>
      <c r="D53" s="11" t="str">
        <f t="shared" ref="D53:D122" si="11">IF($B53="N/A","N/A",IF(C53&gt;10,"No",IF(C53&lt;-10,"No","Yes")))</f>
        <v>N/A</v>
      </c>
      <c r="E53" s="43">
        <v>31452858</v>
      </c>
      <c r="F53" s="11" t="str">
        <f t="shared" ref="F53:F122" si="12">IF($B53="N/A","N/A",IF(E53&gt;10,"No",IF(E53&lt;-10,"No","Yes")))</f>
        <v>N/A</v>
      </c>
      <c r="G53" s="43">
        <v>28276280</v>
      </c>
      <c r="H53" s="11" t="str">
        <f t="shared" ref="H53:H122" si="13">IF($B53="N/A","N/A",IF(G53&gt;10,"No",IF(G53&lt;-10,"No","Yes")))</f>
        <v>N/A</v>
      </c>
      <c r="I53" s="12">
        <v>0.95309999999999995</v>
      </c>
      <c r="J53" s="12">
        <v>-10.1</v>
      </c>
      <c r="K53" s="41" t="s">
        <v>732</v>
      </c>
      <c r="L53" s="9" t="str">
        <f t="shared" ref="L53:L113" si="14">IF(J53="Div by 0", "N/A", IF(K53="N/A","N/A", IF(J53&gt;VALUE(MID(K53,1,2)), "No", IF(J53&lt;-1*VALUE(MID(K53,1,2)), "No", "Yes"))))</f>
        <v>Yes</v>
      </c>
    </row>
    <row r="54" spans="1:12" x14ac:dyDescent="0.25">
      <c r="A54" s="42" t="s">
        <v>598</v>
      </c>
      <c r="B54" s="33" t="s">
        <v>217</v>
      </c>
      <c r="C54" s="34">
        <v>12155</v>
      </c>
      <c r="D54" s="11" t="str">
        <f t="shared" si="11"/>
        <v>N/A</v>
      </c>
      <c r="E54" s="34">
        <v>12064</v>
      </c>
      <c r="F54" s="11" t="str">
        <f t="shared" si="12"/>
        <v>N/A</v>
      </c>
      <c r="G54" s="34">
        <v>12420</v>
      </c>
      <c r="H54" s="11" t="str">
        <f t="shared" si="13"/>
        <v>N/A</v>
      </c>
      <c r="I54" s="12">
        <v>-0.749</v>
      </c>
      <c r="J54" s="12">
        <v>2.9510000000000001</v>
      </c>
      <c r="K54" s="41" t="s">
        <v>732</v>
      </c>
      <c r="L54" s="9" t="str">
        <f t="shared" si="14"/>
        <v>Yes</v>
      </c>
    </row>
    <row r="55" spans="1:12" x14ac:dyDescent="0.25">
      <c r="A55" s="42" t="s">
        <v>1439</v>
      </c>
      <c r="B55" s="33" t="s">
        <v>217</v>
      </c>
      <c r="C55" s="43">
        <v>2563.2179350000001</v>
      </c>
      <c r="D55" s="11" t="str">
        <f t="shared" si="11"/>
        <v>N/A</v>
      </c>
      <c r="E55" s="43">
        <v>2607.1666114</v>
      </c>
      <c r="F55" s="11" t="str">
        <f t="shared" si="12"/>
        <v>N/A</v>
      </c>
      <c r="G55" s="43">
        <v>2276.6731079000001</v>
      </c>
      <c r="H55" s="11" t="str">
        <f t="shared" si="13"/>
        <v>N/A</v>
      </c>
      <c r="I55" s="12">
        <v>1.7150000000000001</v>
      </c>
      <c r="J55" s="12">
        <v>-12.7</v>
      </c>
      <c r="K55" s="41" t="s">
        <v>732</v>
      </c>
      <c r="L55" s="9" t="str">
        <f t="shared" si="14"/>
        <v>Yes</v>
      </c>
    </row>
    <row r="56" spans="1:12" x14ac:dyDescent="0.25">
      <c r="A56" s="42" t="s">
        <v>1440</v>
      </c>
      <c r="B56" s="33" t="s">
        <v>217</v>
      </c>
      <c r="C56" s="34">
        <v>0.65668449200000001</v>
      </c>
      <c r="D56" s="11" t="str">
        <f t="shared" si="11"/>
        <v>N/A</v>
      </c>
      <c r="E56" s="34">
        <v>0.65964854110000004</v>
      </c>
      <c r="F56" s="11" t="str">
        <f t="shared" si="12"/>
        <v>N/A</v>
      </c>
      <c r="G56" s="34">
        <v>0.5203703704</v>
      </c>
      <c r="H56" s="11" t="str">
        <f t="shared" si="13"/>
        <v>N/A</v>
      </c>
      <c r="I56" s="12">
        <v>0.45140000000000002</v>
      </c>
      <c r="J56" s="12">
        <v>-21.1</v>
      </c>
      <c r="K56" s="41" t="s">
        <v>732</v>
      </c>
      <c r="L56" s="9" t="str">
        <f t="shared" si="14"/>
        <v>Yes</v>
      </c>
    </row>
    <row r="57" spans="1:12" x14ac:dyDescent="0.25">
      <c r="A57" s="42" t="s">
        <v>599</v>
      </c>
      <c r="B57" s="33" t="s">
        <v>217</v>
      </c>
      <c r="C57" s="43">
        <v>507597</v>
      </c>
      <c r="D57" s="11" t="str">
        <f t="shared" si="11"/>
        <v>N/A</v>
      </c>
      <c r="E57" s="43">
        <v>105871</v>
      </c>
      <c r="F57" s="11" t="str">
        <f t="shared" si="12"/>
        <v>N/A</v>
      </c>
      <c r="G57" s="43">
        <v>66396</v>
      </c>
      <c r="H57" s="11" t="str">
        <f t="shared" si="13"/>
        <v>N/A</v>
      </c>
      <c r="I57" s="12">
        <v>-79.099999999999994</v>
      </c>
      <c r="J57" s="12">
        <v>-37.299999999999997</v>
      </c>
      <c r="K57" s="41" t="s">
        <v>732</v>
      </c>
      <c r="L57" s="9" t="str">
        <f t="shared" si="14"/>
        <v>No</v>
      </c>
    </row>
    <row r="58" spans="1:12" x14ac:dyDescent="0.25">
      <c r="A58" s="42" t="s">
        <v>600</v>
      </c>
      <c r="B58" s="33" t="s">
        <v>217</v>
      </c>
      <c r="C58" s="34">
        <v>17</v>
      </c>
      <c r="D58" s="11" t="str">
        <f t="shared" si="11"/>
        <v>N/A</v>
      </c>
      <c r="E58" s="34">
        <v>11</v>
      </c>
      <c r="F58" s="11" t="str">
        <f t="shared" si="12"/>
        <v>N/A</v>
      </c>
      <c r="G58" s="34">
        <v>11</v>
      </c>
      <c r="H58" s="11" t="str">
        <f t="shared" si="13"/>
        <v>N/A</v>
      </c>
      <c r="I58" s="12">
        <v>-58.8</v>
      </c>
      <c r="J58" s="12">
        <v>0</v>
      </c>
      <c r="K58" s="41" t="s">
        <v>732</v>
      </c>
      <c r="L58" s="9" t="str">
        <f t="shared" si="14"/>
        <v>Yes</v>
      </c>
    </row>
    <row r="59" spans="1:12" x14ac:dyDescent="0.25">
      <c r="A59" s="42" t="s">
        <v>1441</v>
      </c>
      <c r="B59" s="33" t="s">
        <v>217</v>
      </c>
      <c r="C59" s="43">
        <v>29858.647058999999</v>
      </c>
      <c r="D59" s="11" t="str">
        <f t="shared" si="11"/>
        <v>N/A</v>
      </c>
      <c r="E59" s="43">
        <v>15124.428571</v>
      </c>
      <c r="F59" s="11" t="str">
        <f t="shared" si="12"/>
        <v>N/A</v>
      </c>
      <c r="G59" s="43">
        <v>9485.1428570999997</v>
      </c>
      <c r="H59" s="11" t="str">
        <f t="shared" si="13"/>
        <v>N/A</v>
      </c>
      <c r="I59" s="12">
        <v>-49.3</v>
      </c>
      <c r="J59" s="12">
        <v>-37.299999999999997</v>
      </c>
      <c r="K59" s="41" t="s">
        <v>732</v>
      </c>
      <c r="L59" s="9" t="str">
        <f t="shared" si="14"/>
        <v>No</v>
      </c>
    </row>
    <row r="60" spans="1:12" ht="25" x14ac:dyDescent="0.25">
      <c r="A60" s="42" t="s">
        <v>601</v>
      </c>
      <c r="B60" s="33" t="s">
        <v>217</v>
      </c>
      <c r="C60" s="43">
        <v>157310</v>
      </c>
      <c r="D60" s="11" t="str">
        <f t="shared" si="11"/>
        <v>N/A</v>
      </c>
      <c r="E60" s="43">
        <v>289637</v>
      </c>
      <c r="F60" s="11" t="str">
        <f t="shared" si="12"/>
        <v>N/A</v>
      </c>
      <c r="G60" s="43">
        <v>179692</v>
      </c>
      <c r="H60" s="11" t="str">
        <f t="shared" si="13"/>
        <v>N/A</v>
      </c>
      <c r="I60" s="12">
        <v>84.12</v>
      </c>
      <c r="J60" s="12">
        <v>-38</v>
      </c>
      <c r="K60" s="41" t="s">
        <v>732</v>
      </c>
      <c r="L60" s="9" t="str">
        <f t="shared" si="14"/>
        <v>No</v>
      </c>
    </row>
    <row r="61" spans="1:12" x14ac:dyDescent="0.25">
      <c r="A61" s="4" t="s">
        <v>602</v>
      </c>
      <c r="B61" s="41" t="s">
        <v>217</v>
      </c>
      <c r="C61" s="1">
        <v>11</v>
      </c>
      <c r="D61" s="11" t="str">
        <f t="shared" si="11"/>
        <v>N/A</v>
      </c>
      <c r="E61" s="1">
        <v>11</v>
      </c>
      <c r="F61" s="11" t="str">
        <f t="shared" si="12"/>
        <v>N/A</v>
      </c>
      <c r="G61" s="1">
        <v>11</v>
      </c>
      <c r="H61" s="11" t="str">
        <f t="shared" si="13"/>
        <v>N/A</v>
      </c>
      <c r="I61" s="12">
        <v>-33.299999999999997</v>
      </c>
      <c r="J61" s="12">
        <v>50</v>
      </c>
      <c r="K61" s="41" t="s">
        <v>732</v>
      </c>
      <c r="L61" s="9" t="str">
        <f t="shared" si="14"/>
        <v>No</v>
      </c>
    </row>
    <row r="62" spans="1:12" ht="25" x14ac:dyDescent="0.25">
      <c r="A62" s="4" t="s">
        <v>1442</v>
      </c>
      <c r="B62" s="41" t="s">
        <v>217</v>
      </c>
      <c r="C62" s="14">
        <v>26218.333332999999</v>
      </c>
      <c r="D62" s="11" t="str">
        <f t="shared" si="11"/>
        <v>N/A</v>
      </c>
      <c r="E62" s="14">
        <v>72409.25</v>
      </c>
      <c r="F62" s="11" t="str">
        <f t="shared" si="12"/>
        <v>N/A</v>
      </c>
      <c r="G62" s="14">
        <v>29948.666667000001</v>
      </c>
      <c r="H62" s="11" t="str">
        <f t="shared" si="13"/>
        <v>N/A</v>
      </c>
      <c r="I62" s="12">
        <v>176.2</v>
      </c>
      <c r="J62" s="12">
        <v>-58.6</v>
      </c>
      <c r="K62" s="41" t="s">
        <v>732</v>
      </c>
      <c r="L62" s="9" t="str">
        <f t="shared" si="14"/>
        <v>No</v>
      </c>
    </row>
    <row r="63" spans="1:12" x14ac:dyDescent="0.25">
      <c r="A63" s="4" t="s">
        <v>603</v>
      </c>
      <c r="B63" s="41" t="s">
        <v>217</v>
      </c>
      <c r="C63" s="14">
        <v>118512000</v>
      </c>
      <c r="D63" s="11" t="str">
        <f t="shared" si="11"/>
        <v>N/A</v>
      </c>
      <c r="E63" s="14">
        <v>111960175</v>
      </c>
      <c r="F63" s="11" t="str">
        <f t="shared" si="12"/>
        <v>N/A</v>
      </c>
      <c r="G63" s="14">
        <v>108995930</v>
      </c>
      <c r="H63" s="11" t="str">
        <f t="shared" si="13"/>
        <v>N/A</v>
      </c>
      <c r="I63" s="12">
        <v>-5.53</v>
      </c>
      <c r="J63" s="12">
        <v>-2.65</v>
      </c>
      <c r="K63" s="41" t="s">
        <v>732</v>
      </c>
      <c r="L63" s="9" t="str">
        <f t="shared" si="14"/>
        <v>Yes</v>
      </c>
    </row>
    <row r="64" spans="1:12" x14ac:dyDescent="0.25">
      <c r="A64" s="4" t="s">
        <v>604</v>
      </c>
      <c r="B64" s="41" t="s">
        <v>217</v>
      </c>
      <c r="C64" s="1">
        <v>1493</v>
      </c>
      <c r="D64" s="11" t="str">
        <f t="shared" si="11"/>
        <v>N/A</v>
      </c>
      <c r="E64" s="1">
        <v>1392</v>
      </c>
      <c r="F64" s="11" t="str">
        <f t="shared" si="12"/>
        <v>N/A</v>
      </c>
      <c r="G64" s="1">
        <v>1425</v>
      </c>
      <c r="H64" s="11" t="str">
        <f t="shared" si="13"/>
        <v>N/A</v>
      </c>
      <c r="I64" s="12">
        <v>-6.76</v>
      </c>
      <c r="J64" s="12">
        <v>2.371</v>
      </c>
      <c r="K64" s="41" t="s">
        <v>732</v>
      </c>
      <c r="L64" s="9" t="str">
        <f t="shared" si="14"/>
        <v>Yes</v>
      </c>
    </row>
    <row r="65" spans="1:12" x14ac:dyDescent="0.25">
      <c r="A65" s="4" t="s">
        <v>1443</v>
      </c>
      <c r="B65" s="41" t="s">
        <v>217</v>
      </c>
      <c r="C65" s="14">
        <v>79378.432686</v>
      </c>
      <c r="D65" s="11" t="str">
        <f t="shared" si="11"/>
        <v>N/A</v>
      </c>
      <c r="E65" s="14">
        <v>80431.160201000006</v>
      </c>
      <c r="F65" s="11" t="str">
        <f t="shared" si="12"/>
        <v>N/A</v>
      </c>
      <c r="G65" s="14">
        <v>76488.371929999994</v>
      </c>
      <c r="H65" s="11" t="str">
        <f t="shared" si="13"/>
        <v>N/A</v>
      </c>
      <c r="I65" s="12">
        <v>1.3260000000000001</v>
      </c>
      <c r="J65" s="12">
        <v>-4.9000000000000004</v>
      </c>
      <c r="K65" s="41" t="s">
        <v>732</v>
      </c>
      <c r="L65" s="9" t="str">
        <f t="shared" si="14"/>
        <v>Yes</v>
      </c>
    </row>
    <row r="66" spans="1:12" x14ac:dyDescent="0.25">
      <c r="A66" s="4" t="s">
        <v>605</v>
      </c>
      <c r="B66" s="41" t="s">
        <v>217</v>
      </c>
      <c r="C66" s="14">
        <v>129542685</v>
      </c>
      <c r="D66" s="11" t="str">
        <f t="shared" si="11"/>
        <v>N/A</v>
      </c>
      <c r="E66" s="14">
        <v>131136061</v>
      </c>
      <c r="F66" s="11" t="str">
        <f t="shared" si="12"/>
        <v>N/A</v>
      </c>
      <c r="G66" s="14">
        <v>129989048</v>
      </c>
      <c r="H66" s="11" t="str">
        <f t="shared" si="13"/>
        <v>N/A</v>
      </c>
      <c r="I66" s="12">
        <v>1.23</v>
      </c>
      <c r="J66" s="12">
        <v>-0.875</v>
      </c>
      <c r="K66" s="41" t="s">
        <v>732</v>
      </c>
      <c r="L66" s="9" t="str">
        <f t="shared" si="14"/>
        <v>Yes</v>
      </c>
    </row>
    <row r="67" spans="1:12" x14ac:dyDescent="0.25">
      <c r="A67" s="4" t="s">
        <v>606</v>
      </c>
      <c r="B67" s="41" t="s">
        <v>217</v>
      </c>
      <c r="C67" s="1">
        <v>5702</v>
      </c>
      <c r="D67" s="11" t="str">
        <f t="shared" si="11"/>
        <v>N/A</v>
      </c>
      <c r="E67" s="1">
        <v>5428</v>
      </c>
      <c r="F67" s="11" t="str">
        <f t="shared" si="12"/>
        <v>N/A</v>
      </c>
      <c r="G67" s="1">
        <v>5372</v>
      </c>
      <c r="H67" s="11" t="str">
        <f t="shared" si="13"/>
        <v>N/A</v>
      </c>
      <c r="I67" s="12">
        <v>-4.8099999999999996</v>
      </c>
      <c r="J67" s="12">
        <v>-1.03</v>
      </c>
      <c r="K67" s="41" t="s">
        <v>732</v>
      </c>
      <c r="L67" s="9" t="str">
        <f t="shared" si="14"/>
        <v>Yes</v>
      </c>
    </row>
    <row r="68" spans="1:12" x14ac:dyDescent="0.25">
      <c r="A68" s="4" t="s">
        <v>1444</v>
      </c>
      <c r="B68" s="41" t="s">
        <v>217</v>
      </c>
      <c r="C68" s="14">
        <v>22718.815328000001</v>
      </c>
      <c r="D68" s="11" t="str">
        <f t="shared" si="11"/>
        <v>N/A</v>
      </c>
      <c r="E68" s="14">
        <v>24159.185888</v>
      </c>
      <c r="F68" s="11" t="str">
        <f t="shared" si="12"/>
        <v>N/A</v>
      </c>
      <c r="G68" s="14">
        <v>24197.514520000001</v>
      </c>
      <c r="H68" s="11" t="str">
        <f t="shared" si="13"/>
        <v>N/A</v>
      </c>
      <c r="I68" s="12">
        <v>6.34</v>
      </c>
      <c r="J68" s="12">
        <v>0.15870000000000001</v>
      </c>
      <c r="K68" s="41" t="s">
        <v>732</v>
      </c>
      <c r="L68" s="9" t="str">
        <f t="shared" si="14"/>
        <v>Yes</v>
      </c>
    </row>
    <row r="69" spans="1:12" x14ac:dyDescent="0.25">
      <c r="A69" s="4" t="s">
        <v>607</v>
      </c>
      <c r="B69" s="41" t="s">
        <v>217</v>
      </c>
      <c r="C69" s="14">
        <v>28412960</v>
      </c>
      <c r="D69" s="11" t="str">
        <f t="shared" si="11"/>
        <v>N/A</v>
      </c>
      <c r="E69" s="14">
        <v>29223466</v>
      </c>
      <c r="F69" s="11" t="str">
        <f t="shared" si="12"/>
        <v>N/A</v>
      </c>
      <c r="G69" s="14">
        <v>39833658</v>
      </c>
      <c r="H69" s="11" t="str">
        <f t="shared" si="13"/>
        <v>N/A</v>
      </c>
      <c r="I69" s="12">
        <v>2.8530000000000002</v>
      </c>
      <c r="J69" s="12">
        <v>36.31</v>
      </c>
      <c r="K69" s="41" t="s">
        <v>732</v>
      </c>
      <c r="L69" s="9" t="str">
        <f t="shared" si="14"/>
        <v>No</v>
      </c>
    </row>
    <row r="70" spans="1:12" x14ac:dyDescent="0.25">
      <c r="A70" s="4" t="s">
        <v>608</v>
      </c>
      <c r="B70" s="41" t="s">
        <v>217</v>
      </c>
      <c r="C70" s="1">
        <v>49708</v>
      </c>
      <c r="D70" s="11" t="str">
        <f t="shared" si="11"/>
        <v>N/A</v>
      </c>
      <c r="E70" s="1">
        <v>50344</v>
      </c>
      <c r="F70" s="11" t="str">
        <f t="shared" si="12"/>
        <v>N/A</v>
      </c>
      <c r="G70" s="1">
        <v>53291</v>
      </c>
      <c r="H70" s="11" t="str">
        <f t="shared" si="13"/>
        <v>N/A</v>
      </c>
      <c r="I70" s="12">
        <v>1.2789999999999999</v>
      </c>
      <c r="J70" s="12">
        <v>5.8540000000000001</v>
      </c>
      <c r="K70" s="41" t="s">
        <v>732</v>
      </c>
      <c r="L70" s="9" t="str">
        <f t="shared" si="14"/>
        <v>Yes</v>
      </c>
    </row>
    <row r="71" spans="1:12" x14ac:dyDescent="0.25">
      <c r="A71" s="4" t="s">
        <v>1445</v>
      </c>
      <c r="B71" s="41" t="s">
        <v>217</v>
      </c>
      <c r="C71" s="14">
        <v>571.59732840000004</v>
      </c>
      <c r="D71" s="11" t="str">
        <f t="shared" si="11"/>
        <v>N/A</v>
      </c>
      <c r="E71" s="14">
        <v>580.47564753999995</v>
      </c>
      <c r="F71" s="11" t="str">
        <f t="shared" si="12"/>
        <v>N/A</v>
      </c>
      <c r="G71" s="14">
        <v>747.47439529999997</v>
      </c>
      <c r="H71" s="11" t="str">
        <f t="shared" si="13"/>
        <v>N/A</v>
      </c>
      <c r="I71" s="12">
        <v>1.5529999999999999</v>
      </c>
      <c r="J71" s="12">
        <v>28.77</v>
      </c>
      <c r="K71" s="41" t="s">
        <v>732</v>
      </c>
      <c r="L71" s="9" t="str">
        <f t="shared" si="14"/>
        <v>Yes</v>
      </c>
    </row>
    <row r="72" spans="1:12" x14ac:dyDescent="0.25">
      <c r="A72" s="4" t="s">
        <v>609</v>
      </c>
      <c r="B72" s="41" t="s">
        <v>217</v>
      </c>
      <c r="C72" s="14">
        <v>10340109</v>
      </c>
      <c r="D72" s="11" t="str">
        <f t="shared" si="11"/>
        <v>N/A</v>
      </c>
      <c r="E72" s="14">
        <v>11472397</v>
      </c>
      <c r="F72" s="11" t="str">
        <f t="shared" si="12"/>
        <v>N/A</v>
      </c>
      <c r="G72" s="14">
        <v>8305550</v>
      </c>
      <c r="H72" s="11" t="str">
        <f t="shared" si="13"/>
        <v>N/A</v>
      </c>
      <c r="I72" s="12">
        <v>10.95</v>
      </c>
      <c r="J72" s="12">
        <v>-27.6</v>
      </c>
      <c r="K72" s="41" t="s">
        <v>732</v>
      </c>
      <c r="L72" s="9" t="str">
        <f t="shared" si="14"/>
        <v>Yes</v>
      </c>
    </row>
    <row r="73" spans="1:12" x14ac:dyDescent="0.25">
      <c r="A73" s="4" t="s">
        <v>610</v>
      </c>
      <c r="B73" s="41" t="s">
        <v>217</v>
      </c>
      <c r="C73" s="1">
        <v>26442</v>
      </c>
      <c r="D73" s="11" t="str">
        <f t="shared" si="11"/>
        <v>N/A</v>
      </c>
      <c r="E73" s="1">
        <v>28408</v>
      </c>
      <c r="F73" s="11" t="str">
        <f t="shared" si="12"/>
        <v>N/A</v>
      </c>
      <c r="G73" s="1">
        <v>28783</v>
      </c>
      <c r="H73" s="11" t="str">
        <f t="shared" si="13"/>
        <v>N/A</v>
      </c>
      <c r="I73" s="12">
        <v>7.4349999999999996</v>
      </c>
      <c r="J73" s="12">
        <v>1.32</v>
      </c>
      <c r="K73" s="41" t="s">
        <v>732</v>
      </c>
      <c r="L73" s="9" t="str">
        <f t="shared" si="14"/>
        <v>Yes</v>
      </c>
    </row>
    <row r="74" spans="1:12" x14ac:dyDescent="0.25">
      <c r="A74" s="4" t="s">
        <v>1446</v>
      </c>
      <c r="B74" s="41" t="s">
        <v>217</v>
      </c>
      <c r="C74" s="14">
        <v>391.04867257000001</v>
      </c>
      <c r="D74" s="11" t="str">
        <f t="shared" si="11"/>
        <v>N/A</v>
      </c>
      <c r="E74" s="14">
        <v>403.84388201000002</v>
      </c>
      <c r="F74" s="11" t="str">
        <f t="shared" si="12"/>
        <v>N/A</v>
      </c>
      <c r="G74" s="14">
        <v>288.55748184999999</v>
      </c>
      <c r="H74" s="11" t="str">
        <f t="shared" si="13"/>
        <v>N/A</v>
      </c>
      <c r="I74" s="12">
        <v>3.2719999999999998</v>
      </c>
      <c r="J74" s="12">
        <v>-28.5</v>
      </c>
      <c r="K74" s="41" t="s">
        <v>732</v>
      </c>
      <c r="L74" s="9" t="str">
        <f t="shared" si="14"/>
        <v>Yes</v>
      </c>
    </row>
    <row r="75" spans="1:12" ht="25" x14ac:dyDescent="0.25">
      <c r="A75" s="4" t="s">
        <v>611</v>
      </c>
      <c r="B75" s="41" t="s">
        <v>217</v>
      </c>
      <c r="C75" s="14">
        <v>6353891</v>
      </c>
      <c r="D75" s="11" t="str">
        <f t="shared" si="11"/>
        <v>N/A</v>
      </c>
      <c r="E75" s="14">
        <v>6938855</v>
      </c>
      <c r="F75" s="11" t="str">
        <f t="shared" si="12"/>
        <v>N/A</v>
      </c>
      <c r="G75" s="14">
        <v>9447067</v>
      </c>
      <c r="H75" s="11" t="str">
        <f t="shared" si="13"/>
        <v>N/A</v>
      </c>
      <c r="I75" s="12">
        <v>9.2059999999999995</v>
      </c>
      <c r="J75" s="12">
        <v>36.15</v>
      </c>
      <c r="K75" s="41" t="s">
        <v>732</v>
      </c>
      <c r="L75" s="9" t="str">
        <f t="shared" si="14"/>
        <v>No</v>
      </c>
    </row>
    <row r="76" spans="1:12" x14ac:dyDescent="0.25">
      <c r="A76" s="42" t="s">
        <v>612</v>
      </c>
      <c r="B76" s="33" t="s">
        <v>217</v>
      </c>
      <c r="C76" s="34">
        <v>30140</v>
      </c>
      <c r="D76" s="11" t="str">
        <f t="shared" si="11"/>
        <v>N/A</v>
      </c>
      <c r="E76" s="34">
        <v>31130</v>
      </c>
      <c r="F76" s="11" t="str">
        <f t="shared" si="12"/>
        <v>N/A</v>
      </c>
      <c r="G76" s="34">
        <v>33456</v>
      </c>
      <c r="H76" s="11" t="str">
        <f t="shared" si="13"/>
        <v>N/A</v>
      </c>
      <c r="I76" s="12">
        <v>3.2850000000000001</v>
      </c>
      <c r="J76" s="12">
        <v>7.4720000000000004</v>
      </c>
      <c r="K76" s="41" t="s">
        <v>732</v>
      </c>
      <c r="L76" s="9" t="str">
        <f t="shared" si="14"/>
        <v>Yes</v>
      </c>
    </row>
    <row r="77" spans="1:12" ht="25" x14ac:dyDescent="0.25">
      <c r="A77" s="42" t="s">
        <v>1447</v>
      </c>
      <c r="B77" s="33" t="s">
        <v>217</v>
      </c>
      <c r="C77" s="43">
        <v>210.81257464999999</v>
      </c>
      <c r="D77" s="11" t="str">
        <f t="shared" si="11"/>
        <v>N/A</v>
      </c>
      <c r="E77" s="43">
        <v>222.89929329</v>
      </c>
      <c r="F77" s="11" t="str">
        <f t="shared" si="12"/>
        <v>N/A</v>
      </c>
      <c r="G77" s="43">
        <v>282.37287780999998</v>
      </c>
      <c r="H77" s="11" t="str">
        <f t="shared" si="13"/>
        <v>N/A</v>
      </c>
      <c r="I77" s="12">
        <v>5.7329999999999997</v>
      </c>
      <c r="J77" s="12">
        <v>26.68</v>
      </c>
      <c r="K77" s="41" t="s">
        <v>732</v>
      </c>
      <c r="L77" s="9" t="str">
        <f t="shared" si="14"/>
        <v>Yes</v>
      </c>
    </row>
    <row r="78" spans="1:12" ht="25" x14ac:dyDescent="0.25">
      <c r="A78" s="42" t="s">
        <v>613</v>
      </c>
      <c r="B78" s="33" t="s">
        <v>217</v>
      </c>
      <c r="C78" s="43">
        <v>15388227</v>
      </c>
      <c r="D78" s="11" t="str">
        <f t="shared" si="11"/>
        <v>N/A</v>
      </c>
      <c r="E78" s="43">
        <v>15620900</v>
      </c>
      <c r="F78" s="11" t="str">
        <f t="shared" si="12"/>
        <v>N/A</v>
      </c>
      <c r="G78" s="43">
        <v>23086315</v>
      </c>
      <c r="H78" s="11" t="str">
        <f t="shared" si="13"/>
        <v>N/A</v>
      </c>
      <c r="I78" s="12">
        <v>1.512</v>
      </c>
      <c r="J78" s="12">
        <v>47.79</v>
      </c>
      <c r="K78" s="41" t="s">
        <v>732</v>
      </c>
      <c r="L78" s="9" t="str">
        <f t="shared" si="14"/>
        <v>No</v>
      </c>
    </row>
    <row r="79" spans="1:12" x14ac:dyDescent="0.25">
      <c r="A79" s="42" t="s">
        <v>614</v>
      </c>
      <c r="B79" s="33" t="s">
        <v>217</v>
      </c>
      <c r="C79" s="34">
        <v>32651</v>
      </c>
      <c r="D79" s="11" t="str">
        <f t="shared" si="11"/>
        <v>N/A</v>
      </c>
      <c r="E79" s="34">
        <v>33217</v>
      </c>
      <c r="F79" s="11" t="str">
        <f t="shared" si="12"/>
        <v>N/A</v>
      </c>
      <c r="G79" s="34">
        <v>35922</v>
      </c>
      <c r="H79" s="11" t="str">
        <f t="shared" si="13"/>
        <v>N/A</v>
      </c>
      <c r="I79" s="12">
        <v>1.7330000000000001</v>
      </c>
      <c r="J79" s="12">
        <v>8.1430000000000007</v>
      </c>
      <c r="K79" s="41" t="s">
        <v>732</v>
      </c>
      <c r="L79" s="9" t="str">
        <f t="shared" si="14"/>
        <v>Yes</v>
      </c>
    </row>
    <row r="80" spans="1:12" x14ac:dyDescent="0.25">
      <c r="A80" s="42" t="s">
        <v>1448</v>
      </c>
      <c r="B80" s="33" t="s">
        <v>217</v>
      </c>
      <c r="C80" s="43">
        <v>471.29420232000001</v>
      </c>
      <c r="D80" s="11" t="str">
        <f t="shared" si="11"/>
        <v>N/A</v>
      </c>
      <c r="E80" s="43">
        <v>470.26823614</v>
      </c>
      <c r="F80" s="11" t="str">
        <f t="shared" si="12"/>
        <v>N/A</v>
      </c>
      <c r="G80" s="43">
        <v>642.67899894000004</v>
      </c>
      <c r="H80" s="11" t="str">
        <f t="shared" si="13"/>
        <v>N/A</v>
      </c>
      <c r="I80" s="12">
        <v>-0.218</v>
      </c>
      <c r="J80" s="12">
        <v>36.659999999999997</v>
      </c>
      <c r="K80" s="41" t="s">
        <v>732</v>
      </c>
      <c r="L80" s="9" t="str">
        <f t="shared" si="14"/>
        <v>No</v>
      </c>
    </row>
    <row r="81" spans="1:12" x14ac:dyDescent="0.25">
      <c r="A81" s="42" t="s">
        <v>615</v>
      </c>
      <c r="B81" s="33" t="s">
        <v>217</v>
      </c>
      <c r="C81" s="43">
        <v>7071318</v>
      </c>
      <c r="D81" s="11" t="str">
        <f t="shared" si="11"/>
        <v>N/A</v>
      </c>
      <c r="E81" s="43">
        <v>7304377</v>
      </c>
      <c r="F81" s="11" t="str">
        <f t="shared" si="12"/>
        <v>N/A</v>
      </c>
      <c r="G81" s="43">
        <v>6465835</v>
      </c>
      <c r="H81" s="11" t="str">
        <f t="shared" si="13"/>
        <v>N/A</v>
      </c>
      <c r="I81" s="12">
        <v>3.2959999999999998</v>
      </c>
      <c r="J81" s="12">
        <v>-11.5</v>
      </c>
      <c r="K81" s="41" t="s">
        <v>732</v>
      </c>
      <c r="L81" s="9" t="str">
        <f t="shared" si="14"/>
        <v>Yes</v>
      </c>
    </row>
    <row r="82" spans="1:12" x14ac:dyDescent="0.25">
      <c r="A82" s="42" t="s">
        <v>616</v>
      </c>
      <c r="B82" s="33" t="s">
        <v>217</v>
      </c>
      <c r="C82" s="34">
        <v>7397</v>
      </c>
      <c r="D82" s="11" t="str">
        <f t="shared" si="11"/>
        <v>N/A</v>
      </c>
      <c r="E82" s="34">
        <v>6523</v>
      </c>
      <c r="F82" s="11" t="str">
        <f t="shared" si="12"/>
        <v>N/A</v>
      </c>
      <c r="G82" s="34">
        <v>5073</v>
      </c>
      <c r="H82" s="11" t="str">
        <f t="shared" si="13"/>
        <v>N/A</v>
      </c>
      <c r="I82" s="12">
        <v>-11.8</v>
      </c>
      <c r="J82" s="12">
        <v>-22.2</v>
      </c>
      <c r="K82" s="41" t="s">
        <v>732</v>
      </c>
      <c r="L82" s="9" t="str">
        <f t="shared" si="14"/>
        <v>Yes</v>
      </c>
    </row>
    <row r="83" spans="1:12" x14ac:dyDescent="0.25">
      <c r="A83" s="42" t="s">
        <v>1449</v>
      </c>
      <c r="B83" s="33" t="s">
        <v>217</v>
      </c>
      <c r="C83" s="43">
        <v>955.97106934999999</v>
      </c>
      <c r="D83" s="11" t="str">
        <f t="shared" si="11"/>
        <v>N/A</v>
      </c>
      <c r="E83" s="43">
        <v>1119.7879809999999</v>
      </c>
      <c r="F83" s="11" t="str">
        <f t="shared" si="12"/>
        <v>N/A</v>
      </c>
      <c r="G83" s="43">
        <v>1274.5584467000001</v>
      </c>
      <c r="H83" s="11" t="str">
        <f t="shared" si="13"/>
        <v>N/A</v>
      </c>
      <c r="I83" s="12">
        <v>17.14</v>
      </c>
      <c r="J83" s="12">
        <v>13.82</v>
      </c>
      <c r="K83" s="41" t="s">
        <v>732</v>
      </c>
      <c r="L83" s="9" t="str">
        <f t="shared" si="14"/>
        <v>Yes</v>
      </c>
    </row>
    <row r="84" spans="1:12" ht="25" x14ac:dyDescent="0.25">
      <c r="A84" s="42" t="s">
        <v>617</v>
      </c>
      <c r="B84" s="33" t="s">
        <v>217</v>
      </c>
      <c r="C84" s="43">
        <v>9364820</v>
      </c>
      <c r="D84" s="11" t="str">
        <f t="shared" si="11"/>
        <v>N/A</v>
      </c>
      <c r="E84" s="43">
        <v>18959688</v>
      </c>
      <c r="F84" s="11" t="str">
        <f t="shared" si="12"/>
        <v>N/A</v>
      </c>
      <c r="G84" s="43">
        <v>20448759</v>
      </c>
      <c r="H84" s="11" t="str">
        <f t="shared" si="13"/>
        <v>N/A</v>
      </c>
      <c r="I84" s="12">
        <v>102.5</v>
      </c>
      <c r="J84" s="12">
        <v>7.8540000000000001</v>
      </c>
      <c r="K84" s="41" t="s">
        <v>732</v>
      </c>
      <c r="L84" s="9" t="str">
        <f t="shared" si="14"/>
        <v>Yes</v>
      </c>
    </row>
    <row r="85" spans="1:12" x14ac:dyDescent="0.25">
      <c r="A85" s="42" t="s">
        <v>618</v>
      </c>
      <c r="B85" s="33" t="s">
        <v>217</v>
      </c>
      <c r="C85" s="34">
        <v>11372</v>
      </c>
      <c r="D85" s="11" t="str">
        <f t="shared" si="11"/>
        <v>N/A</v>
      </c>
      <c r="E85" s="34">
        <v>14090</v>
      </c>
      <c r="F85" s="11" t="str">
        <f t="shared" si="12"/>
        <v>N/A</v>
      </c>
      <c r="G85" s="34">
        <v>23084</v>
      </c>
      <c r="H85" s="11" t="str">
        <f t="shared" si="13"/>
        <v>N/A</v>
      </c>
      <c r="I85" s="12">
        <v>23.9</v>
      </c>
      <c r="J85" s="12">
        <v>63.83</v>
      </c>
      <c r="K85" s="41" t="s">
        <v>732</v>
      </c>
      <c r="L85" s="9" t="str">
        <f t="shared" si="14"/>
        <v>No</v>
      </c>
    </row>
    <row r="86" spans="1:12" x14ac:dyDescent="0.25">
      <c r="A86" s="42" t="s">
        <v>1450</v>
      </c>
      <c r="B86" s="33" t="s">
        <v>217</v>
      </c>
      <c r="C86" s="43">
        <v>823.49806541999999</v>
      </c>
      <c r="D86" s="11" t="str">
        <f t="shared" si="11"/>
        <v>N/A</v>
      </c>
      <c r="E86" s="43">
        <v>1345.6130588999999</v>
      </c>
      <c r="F86" s="11" t="str">
        <f t="shared" si="12"/>
        <v>N/A</v>
      </c>
      <c r="G86" s="43">
        <v>885.84123202000001</v>
      </c>
      <c r="H86" s="11" t="str">
        <f t="shared" si="13"/>
        <v>N/A</v>
      </c>
      <c r="I86" s="12">
        <v>63.4</v>
      </c>
      <c r="J86" s="12">
        <v>-34.200000000000003</v>
      </c>
      <c r="K86" s="41" t="s">
        <v>732</v>
      </c>
      <c r="L86" s="9" t="str">
        <f t="shared" si="14"/>
        <v>No</v>
      </c>
    </row>
    <row r="87" spans="1:12" x14ac:dyDescent="0.25">
      <c r="A87" s="42" t="s">
        <v>619</v>
      </c>
      <c r="B87" s="33" t="s">
        <v>217</v>
      </c>
      <c r="C87" s="43">
        <v>7244360</v>
      </c>
      <c r="D87" s="11" t="str">
        <f t="shared" si="11"/>
        <v>N/A</v>
      </c>
      <c r="E87" s="43">
        <v>8574276</v>
      </c>
      <c r="F87" s="11" t="str">
        <f t="shared" si="12"/>
        <v>N/A</v>
      </c>
      <c r="G87" s="43">
        <v>10602582</v>
      </c>
      <c r="H87" s="11" t="str">
        <f t="shared" si="13"/>
        <v>N/A</v>
      </c>
      <c r="I87" s="12">
        <v>18.36</v>
      </c>
      <c r="J87" s="12">
        <v>23.66</v>
      </c>
      <c r="K87" s="41" t="s">
        <v>732</v>
      </c>
      <c r="L87" s="9" t="str">
        <f t="shared" si="14"/>
        <v>Yes</v>
      </c>
    </row>
    <row r="88" spans="1:12" x14ac:dyDescent="0.25">
      <c r="A88" s="42" t="s">
        <v>620</v>
      </c>
      <c r="B88" s="33" t="s">
        <v>217</v>
      </c>
      <c r="C88" s="34">
        <v>30763</v>
      </c>
      <c r="D88" s="11" t="str">
        <f t="shared" si="11"/>
        <v>N/A</v>
      </c>
      <c r="E88" s="34">
        <v>33146</v>
      </c>
      <c r="F88" s="11" t="str">
        <f t="shared" si="12"/>
        <v>N/A</v>
      </c>
      <c r="G88" s="34">
        <v>34863</v>
      </c>
      <c r="H88" s="11" t="str">
        <f t="shared" si="13"/>
        <v>N/A</v>
      </c>
      <c r="I88" s="12">
        <v>7.7460000000000004</v>
      </c>
      <c r="J88" s="12">
        <v>5.18</v>
      </c>
      <c r="K88" s="41" t="s">
        <v>732</v>
      </c>
      <c r="L88" s="9" t="str">
        <f t="shared" si="14"/>
        <v>Yes</v>
      </c>
    </row>
    <row r="89" spans="1:12" x14ac:dyDescent="0.25">
      <c r="A89" s="42" t="s">
        <v>1451</v>
      </c>
      <c r="B89" s="33" t="s">
        <v>217</v>
      </c>
      <c r="C89" s="43">
        <v>235.48938659999999</v>
      </c>
      <c r="D89" s="11" t="str">
        <f t="shared" si="11"/>
        <v>N/A</v>
      </c>
      <c r="E89" s="43">
        <v>258.68207324999997</v>
      </c>
      <c r="F89" s="11" t="str">
        <f t="shared" si="12"/>
        <v>N/A</v>
      </c>
      <c r="G89" s="43">
        <v>304.12133206999999</v>
      </c>
      <c r="H89" s="11" t="str">
        <f t="shared" si="13"/>
        <v>N/A</v>
      </c>
      <c r="I89" s="12">
        <v>9.8490000000000002</v>
      </c>
      <c r="J89" s="12">
        <v>17.57</v>
      </c>
      <c r="K89" s="41" t="s">
        <v>732</v>
      </c>
      <c r="L89" s="9" t="str">
        <f t="shared" si="14"/>
        <v>Yes</v>
      </c>
    </row>
    <row r="90" spans="1:12" x14ac:dyDescent="0.25">
      <c r="A90" s="42" t="s">
        <v>621</v>
      </c>
      <c r="B90" s="33" t="s">
        <v>217</v>
      </c>
      <c r="C90" s="43">
        <v>12543346</v>
      </c>
      <c r="D90" s="11" t="str">
        <f t="shared" si="11"/>
        <v>N/A</v>
      </c>
      <c r="E90" s="43">
        <v>13948531</v>
      </c>
      <c r="F90" s="11" t="str">
        <f t="shared" si="12"/>
        <v>N/A</v>
      </c>
      <c r="G90" s="43">
        <v>12185760</v>
      </c>
      <c r="H90" s="11" t="str">
        <f t="shared" si="13"/>
        <v>N/A</v>
      </c>
      <c r="I90" s="12">
        <v>11.2</v>
      </c>
      <c r="J90" s="12">
        <v>-12.6</v>
      </c>
      <c r="K90" s="41" t="s">
        <v>732</v>
      </c>
      <c r="L90" s="9" t="str">
        <f t="shared" si="14"/>
        <v>Yes</v>
      </c>
    </row>
    <row r="91" spans="1:12" x14ac:dyDescent="0.25">
      <c r="A91" s="42" t="s">
        <v>622</v>
      </c>
      <c r="B91" s="33" t="s">
        <v>217</v>
      </c>
      <c r="C91" s="34">
        <v>33232</v>
      </c>
      <c r="D91" s="11" t="str">
        <f t="shared" si="11"/>
        <v>N/A</v>
      </c>
      <c r="E91" s="34">
        <v>34107</v>
      </c>
      <c r="F91" s="11" t="str">
        <f t="shared" si="12"/>
        <v>N/A</v>
      </c>
      <c r="G91" s="34">
        <v>35829</v>
      </c>
      <c r="H91" s="11" t="str">
        <f t="shared" si="13"/>
        <v>N/A</v>
      </c>
      <c r="I91" s="12">
        <v>2.633</v>
      </c>
      <c r="J91" s="12">
        <v>5.0490000000000004</v>
      </c>
      <c r="K91" s="41" t="s">
        <v>732</v>
      </c>
      <c r="L91" s="9" t="str">
        <f t="shared" si="14"/>
        <v>Yes</v>
      </c>
    </row>
    <row r="92" spans="1:12" x14ac:dyDescent="0.25">
      <c r="A92" s="42" t="s">
        <v>1452</v>
      </c>
      <c r="B92" s="33" t="s">
        <v>217</v>
      </c>
      <c r="C92" s="43">
        <v>377.44782137999999</v>
      </c>
      <c r="D92" s="11" t="str">
        <f t="shared" si="11"/>
        <v>N/A</v>
      </c>
      <c r="E92" s="43">
        <v>408.96387837999998</v>
      </c>
      <c r="F92" s="11" t="str">
        <f t="shared" si="12"/>
        <v>N/A</v>
      </c>
      <c r="G92" s="43">
        <v>340.10885037000003</v>
      </c>
      <c r="H92" s="11" t="str">
        <f t="shared" si="13"/>
        <v>N/A</v>
      </c>
      <c r="I92" s="12">
        <v>8.35</v>
      </c>
      <c r="J92" s="12">
        <v>-16.8</v>
      </c>
      <c r="K92" s="41" t="s">
        <v>732</v>
      </c>
      <c r="L92" s="9" t="str">
        <f t="shared" si="14"/>
        <v>Yes</v>
      </c>
    </row>
    <row r="93" spans="1:12" ht="25" x14ac:dyDescent="0.25">
      <c r="A93" s="42" t="s">
        <v>623</v>
      </c>
      <c r="B93" s="33" t="s">
        <v>217</v>
      </c>
      <c r="C93" s="43">
        <v>25333006</v>
      </c>
      <c r="D93" s="11" t="str">
        <f t="shared" si="11"/>
        <v>N/A</v>
      </c>
      <c r="E93" s="43">
        <v>28135638</v>
      </c>
      <c r="F93" s="11" t="str">
        <f t="shared" si="12"/>
        <v>N/A</v>
      </c>
      <c r="G93" s="43">
        <v>31514624</v>
      </c>
      <c r="H93" s="11" t="str">
        <f t="shared" si="13"/>
        <v>N/A</v>
      </c>
      <c r="I93" s="12">
        <v>11.06</v>
      </c>
      <c r="J93" s="12">
        <v>12.01</v>
      </c>
      <c r="K93" s="41" t="s">
        <v>732</v>
      </c>
      <c r="L93" s="9" t="str">
        <f t="shared" si="14"/>
        <v>Yes</v>
      </c>
    </row>
    <row r="94" spans="1:12" x14ac:dyDescent="0.25">
      <c r="A94" s="44" t="s">
        <v>624</v>
      </c>
      <c r="B94" s="34" t="s">
        <v>217</v>
      </c>
      <c r="C94" s="34">
        <v>19220</v>
      </c>
      <c r="D94" s="11" t="str">
        <f t="shared" si="11"/>
        <v>N/A</v>
      </c>
      <c r="E94" s="34">
        <v>19834</v>
      </c>
      <c r="F94" s="11" t="str">
        <f t="shared" si="12"/>
        <v>N/A</v>
      </c>
      <c r="G94" s="34">
        <v>20746</v>
      </c>
      <c r="H94" s="11" t="str">
        <f t="shared" si="13"/>
        <v>N/A</v>
      </c>
      <c r="I94" s="12">
        <v>3.1949999999999998</v>
      </c>
      <c r="J94" s="12">
        <v>4.5979999999999999</v>
      </c>
      <c r="K94" s="1" t="s">
        <v>732</v>
      </c>
      <c r="L94" s="9" t="str">
        <f t="shared" si="14"/>
        <v>Yes</v>
      </c>
    </row>
    <row r="95" spans="1:12" x14ac:dyDescent="0.25">
      <c r="A95" s="42" t="s">
        <v>1453</v>
      </c>
      <c r="B95" s="33" t="s">
        <v>217</v>
      </c>
      <c r="C95" s="43">
        <v>1318.0544225000001</v>
      </c>
      <c r="D95" s="11" t="str">
        <f t="shared" si="11"/>
        <v>N/A</v>
      </c>
      <c r="E95" s="43">
        <v>1418.5559141000001</v>
      </c>
      <c r="F95" s="11" t="str">
        <f t="shared" si="12"/>
        <v>N/A</v>
      </c>
      <c r="G95" s="43">
        <v>1519.0698930000001</v>
      </c>
      <c r="H95" s="11" t="str">
        <f t="shared" si="13"/>
        <v>N/A</v>
      </c>
      <c r="I95" s="12">
        <v>7.625</v>
      </c>
      <c r="J95" s="12">
        <v>7.0860000000000003</v>
      </c>
      <c r="K95" s="41" t="s">
        <v>732</v>
      </c>
      <c r="L95" s="9" t="str">
        <f t="shared" si="14"/>
        <v>Yes</v>
      </c>
    </row>
    <row r="96" spans="1:12" ht="25" x14ac:dyDescent="0.25">
      <c r="A96" s="42" t="s">
        <v>625</v>
      </c>
      <c r="B96" s="33" t="s">
        <v>217</v>
      </c>
      <c r="C96" s="43">
        <v>7201469</v>
      </c>
      <c r="D96" s="11" t="str">
        <f t="shared" si="11"/>
        <v>N/A</v>
      </c>
      <c r="E96" s="43">
        <v>7781610</v>
      </c>
      <c r="F96" s="11" t="str">
        <f t="shared" si="12"/>
        <v>N/A</v>
      </c>
      <c r="G96" s="43">
        <v>9349189</v>
      </c>
      <c r="H96" s="11" t="str">
        <f t="shared" si="13"/>
        <v>N/A</v>
      </c>
      <c r="I96" s="12">
        <v>8.0559999999999992</v>
      </c>
      <c r="J96" s="12">
        <v>20.14</v>
      </c>
      <c r="K96" s="41" t="s">
        <v>732</v>
      </c>
      <c r="L96" s="9" t="str">
        <f t="shared" si="14"/>
        <v>Yes</v>
      </c>
    </row>
    <row r="97" spans="1:12" x14ac:dyDescent="0.25">
      <c r="A97" s="42" t="s">
        <v>626</v>
      </c>
      <c r="B97" s="33" t="s">
        <v>217</v>
      </c>
      <c r="C97" s="34">
        <v>12839</v>
      </c>
      <c r="D97" s="11" t="str">
        <f t="shared" si="11"/>
        <v>N/A</v>
      </c>
      <c r="E97" s="34">
        <v>13087</v>
      </c>
      <c r="F97" s="11" t="str">
        <f t="shared" si="12"/>
        <v>N/A</v>
      </c>
      <c r="G97" s="34">
        <v>14157</v>
      </c>
      <c r="H97" s="11" t="str">
        <f t="shared" si="13"/>
        <v>N/A</v>
      </c>
      <c r="I97" s="12">
        <v>1.9319999999999999</v>
      </c>
      <c r="J97" s="12">
        <v>8.1760000000000002</v>
      </c>
      <c r="K97" s="41" t="s">
        <v>732</v>
      </c>
      <c r="L97" s="9" t="str">
        <f t="shared" si="14"/>
        <v>Yes</v>
      </c>
    </row>
    <row r="98" spans="1:12" x14ac:dyDescent="0.25">
      <c r="A98" s="42" t="s">
        <v>1454</v>
      </c>
      <c r="B98" s="33" t="s">
        <v>217</v>
      </c>
      <c r="C98" s="43">
        <v>560.90575590000003</v>
      </c>
      <c r="D98" s="11" t="str">
        <f t="shared" si="11"/>
        <v>N/A</v>
      </c>
      <c r="E98" s="43">
        <v>594.60609765000004</v>
      </c>
      <c r="F98" s="11" t="str">
        <f t="shared" si="12"/>
        <v>N/A</v>
      </c>
      <c r="G98" s="43">
        <v>660.3933743</v>
      </c>
      <c r="H98" s="11" t="str">
        <f t="shared" si="13"/>
        <v>N/A</v>
      </c>
      <c r="I98" s="12">
        <v>6.008</v>
      </c>
      <c r="J98" s="12">
        <v>11.06</v>
      </c>
      <c r="K98" s="41" t="s">
        <v>732</v>
      </c>
      <c r="L98" s="9" t="str">
        <f t="shared" si="14"/>
        <v>Yes</v>
      </c>
    </row>
    <row r="99" spans="1:12" ht="25" x14ac:dyDescent="0.25">
      <c r="A99" s="42" t="s">
        <v>627</v>
      </c>
      <c r="B99" s="33" t="s">
        <v>217</v>
      </c>
      <c r="C99" s="43">
        <v>325691305</v>
      </c>
      <c r="D99" s="11" t="str">
        <f t="shared" si="11"/>
        <v>N/A</v>
      </c>
      <c r="E99" s="43">
        <v>347405909</v>
      </c>
      <c r="F99" s="11" t="str">
        <f t="shared" si="12"/>
        <v>N/A</v>
      </c>
      <c r="G99" s="43">
        <v>367134639</v>
      </c>
      <c r="H99" s="11" t="str">
        <f t="shared" si="13"/>
        <v>N/A</v>
      </c>
      <c r="I99" s="12">
        <v>6.6669999999999998</v>
      </c>
      <c r="J99" s="12">
        <v>5.6790000000000003</v>
      </c>
      <c r="K99" s="41" t="s">
        <v>732</v>
      </c>
      <c r="L99" s="9" t="str">
        <f t="shared" si="14"/>
        <v>Yes</v>
      </c>
    </row>
    <row r="100" spans="1:12" x14ac:dyDescent="0.25">
      <c r="A100" s="42" t="s">
        <v>628</v>
      </c>
      <c r="B100" s="33" t="s">
        <v>217</v>
      </c>
      <c r="C100" s="34">
        <v>13531</v>
      </c>
      <c r="D100" s="11" t="str">
        <f t="shared" si="11"/>
        <v>N/A</v>
      </c>
      <c r="E100" s="34">
        <v>14265</v>
      </c>
      <c r="F100" s="11" t="str">
        <f t="shared" si="12"/>
        <v>N/A</v>
      </c>
      <c r="G100" s="34">
        <v>15472</v>
      </c>
      <c r="H100" s="11" t="str">
        <f t="shared" si="13"/>
        <v>N/A</v>
      </c>
      <c r="I100" s="12">
        <v>5.4249999999999998</v>
      </c>
      <c r="J100" s="12">
        <v>8.4610000000000003</v>
      </c>
      <c r="K100" s="41" t="s">
        <v>732</v>
      </c>
      <c r="L100" s="9" t="str">
        <f t="shared" si="14"/>
        <v>Yes</v>
      </c>
    </row>
    <row r="101" spans="1:12" ht="25" x14ac:dyDescent="0.25">
      <c r="A101" s="42" t="s">
        <v>1455</v>
      </c>
      <c r="B101" s="33" t="s">
        <v>217</v>
      </c>
      <c r="C101" s="43">
        <v>24070.009977000002</v>
      </c>
      <c r="D101" s="11" t="str">
        <f t="shared" si="11"/>
        <v>N/A</v>
      </c>
      <c r="E101" s="43">
        <v>24353.726533000001</v>
      </c>
      <c r="F101" s="11" t="str">
        <f t="shared" si="12"/>
        <v>N/A</v>
      </c>
      <c r="G101" s="43">
        <v>23728.970979999998</v>
      </c>
      <c r="H101" s="11" t="str">
        <f t="shared" si="13"/>
        <v>N/A</v>
      </c>
      <c r="I101" s="12">
        <v>1.179</v>
      </c>
      <c r="J101" s="12">
        <v>-2.57</v>
      </c>
      <c r="K101" s="41" t="s">
        <v>732</v>
      </c>
      <c r="L101" s="9" t="str">
        <f t="shared" si="14"/>
        <v>Yes</v>
      </c>
    </row>
    <row r="102" spans="1:12" ht="25" x14ac:dyDescent="0.25">
      <c r="A102" s="42" t="s">
        <v>629</v>
      </c>
      <c r="B102" s="33" t="s">
        <v>217</v>
      </c>
      <c r="C102" s="43">
        <v>54682005</v>
      </c>
      <c r="D102" s="11" t="str">
        <f t="shared" si="11"/>
        <v>N/A</v>
      </c>
      <c r="E102" s="43">
        <v>57080717</v>
      </c>
      <c r="F102" s="11" t="str">
        <f t="shared" si="12"/>
        <v>N/A</v>
      </c>
      <c r="G102" s="43">
        <v>58344515</v>
      </c>
      <c r="H102" s="11" t="str">
        <f t="shared" si="13"/>
        <v>N/A</v>
      </c>
      <c r="I102" s="12">
        <v>4.3869999999999996</v>
      </c>
      <c r="J102" s="12">
        <v>2.214</v>
      </c>
      <c r="K102" s="41" t="s">
        <v>732</v>
      </c>
      <c r="L102" s="9" t="str">
        <f t="shared" si="14"/>
        <v>Yes</v>
      </c>
    </row>
    <row r="103" spans="1:12" x14ac:dyDescent="0.25">
      <c r="A103" s="42" t="s">
        <v>630</v>
      </c>
      <c r="B103" s="33" t="s">
        <v>217</v>
      </c>
      <c r="C103" s="34">
        <v>24983</v>
      </c>
      <c r="D103" s="11" t="str">
        <f t="shared" si="11"/>
        <v>N/A</v>
      </c>
      <c r="E103" s="34">
        <v>25450</v>
      </c>
      <c r="F103" s="11" t="str">
        <f t="shared" si="12"/>
        <v>N/A</v>
      </c>
      <c r="G103" s="34">
        <v>26524</v>
      </c>
      <c r="H103" s="11" t="str">
        <f t="shared" si="13"/>
        <v>N/A</v>
      </c>
      <c r="I103" s="12">
        <v>1.869</v>
      </c>
      <c r="J103" s="12">
        <v>4.22</v>
      </c>
      <c r="K103" s="41" t="s">
        <v>732</v>
      </c>
      <c r="L103" s="9" t="str">
        <f t="shared" si="14"/>
        <v>Yes</v>
      </c>
    </row>
    <row r="104" spans="1:12" ht="25" x14ac:dyDescent="0.25">
      <c r="A104" s="42" t="s">
        <v>1456</v>
      </c>
      <c r="B104" s="33" t="s">
        <v>217</v>
      </c>
      <c r="C104" s="43">
        <v>2188.7685626000002</v>
      </c>
      <c r="D104" s="11" t="str">
        <f t="shared" si="11"/>
        <v>N/A</v>
      </c>
      <c r="E104" s="43">
        <v>2242.8572494999999</v>
      </c>
      <c r="F104" s="11" t="str">
        <f t="shared" si="12"/>
        <v>N/A</v>
      </c>
      <c r="G104" s="43">
        <v>2199.6876413999998</v>
      </c>
      <c r="H104" s="11" t="str">
        <f t="shared" si="13"/>
        <v>N/A</v>
      </c>
      <c r="I104" s="12">
        <v>2.4710000000000001</v>
      </c>
      <c r="J104" s="12">
        <v>-1.92</v>
      </c>
      <c r="K104" s="41" t="s">
        <v>732</v>
      </c>
      <c r="L104" s="9" t="str">
        <f t="shared" si="14"/>
        <v>Yes</v>
      </c>
    </row>
    <row r="105" spans="1:12" ht="25" x14ac:dyDescent="0.25">
      <c r="A105" s="42" t="s">
        <v>631</v>
      </c>
      <c r="B105" s="33" t="s">
        <v>217</v>
      </c>
      <c r="C105" s="43">
        <v>114263062</v>
      </c>
      <c r="D105" s="11" t="str">
        <f t="shared" si="11"/>
        <v>N/A</v>
      </c>
      <c r="E105" s="43">
        <v>29314973</v>
      </c>
      <c r="F105" s="11" t="str">
        <f t="shared" si="12"/>
        <v>N/A</v>
      </c>
      <c r="G105" s="43">
        <v>30973549</v>
      </c>
      <c r="H105" s="11" t="str">
        <f t="shared" si="13"/>
        <v>N/A</v>
      </c>
      <c r="I105" s="12">
        <v>-74.3</v>
      </c>
      <c r="J105" s="12">
        <v>5.6580000000000004</v>
      </c>
      <c r="K105" s="41" t="s">
        <v>732</v>
      </c>
      <c r="L105" s="9" t="str">
        <f t="shared" si="14"/>
        <v>Yes</v>
      </c>
    </row>
    <row r="106" spans="1:12" x14ac:dyDescent="0.25">
      <c r="A106" s="42" t="s">
        <v>632</v>
      </c>
      <c r="B106" s="33" t="s">
        <v>217</v>
      </c>
      <c r="C106" s="34">
        <v>7796</v>
      </c>
      <c r="D106" s="11" t="str">
        <f t="shared" si="11"/>
        <v>N/A</v>
      </c>
      <c r="E106" s="34">
        <v>7650</v>
      </c>
      <c r="F106" s="11" t="str">
        <f t="shared" si="12"/>
        <v>N/A</v>
      </c>
      <c r="G106" s="34">
        <v>7892</v>
      </c>
      <c r="H106" s="11" t="str">
        <f t="shared" si="13"/>
        <v>N/A</v>
      </c>
      <c r="I106" s="12">
        <v>-1.87</v>
      </c>
      <c r="J106" s="12">
        <v>3.1629999999999998</v>
      </c>
      <c r="K106" s="41" t="s">
        <v>732</v>
      </c>
      <c r="L106" s="9" t="str">
        <f t="shared" si="14"/>
        <v>Yes</v>
      </c>
    </row>
    <row r="107" spans="1:12" ht="25" x14ac:dyDescent="0.25">
      <c r="A107" s="42" t="s">
        <v>1457</v>
      </c>
      <c r="B107" s="33" t="s">
        <v>217</v>
      </c>
      <c r="C107" s="43">
        <v>14656.626732000001</v>
      </c>
      <c r="D107" s="11" t="str">
        <f t="shared" si="11"/>
        <v>N/A</v>
      </c>
      <c r="E107" s="43">
        <v>3832.0226143999998</v>
      </c>
      <c r="F107" s="11" t="str">
        <f t="shared" si="12"/>
        <v>N/A</v>
      </c>
      <c r="G107" s="43">
        <v>3924.6767613000002</v>
      </c>
      <c r="H107" s="11" t="str">
        <f t="shared" si="13"/>
        <v>N/A</v>
      </c>
      <c r="I107" s="12">
        <v>-73.900000000000006</v>
      </c>
      <c r="J107" s="12">
        <v>2.4180000000000001</v>
      </c>
      <c r="K107" s="41" t="s">
        <v>732</v>
      </c>
      <c r="L107" s="9" t="str">
        <f t="shared" si="14"/>
        <v>Yes</v>
      </c>
    </row>
    <row r="108" spans="1:12" ht="25" x14ac:dyDescent="0.25">
      <c r="A108" s="42" t="s">
        <v>633</v>
      </c>
      <c r="B108" s="33" t="s">
        <v>217</v>
      </c>
      <c r="C108" s="43">
        <v>2711057</v>
      </c>
      <c r="D108" s="11" t="str">
        <f t="shared" si="11"/>
        <v>N/A</v>
      </c>
      <c r="E108" s="43">
        <v>2972138</v>
      </c>
      <c r="F108" s="11" t="str">
        <f t="shared" si="12"/>
        <v>N/A</v>
      </c>
      <c r="G108" s="43">
        <v>3455513</v>
      </c>
      <c r="H108" s="11" t="str">
        <f t="shared" si="13"/>
        <v>N/A</v>
      </c>
      <c r="I108" s="12">
        <v>9.6300000000000008</v>
      </c>
      <c r="J108" s="12">
        <v>16.260000000000002</v>
      </c>
      <c r="K108" s="41" t="s">
        <v>732</v>
      </c>
      <c r="L108" s="9" t="str">
        <f t="shared" si="14"/>
        <v>Yes</v>
      </c>
    </row>
    <row r="109" spans="1:12" x14ac:dyDescent="0.25">
      <c r="A109" s="42" t="s">
        <v>634</v>
      </c>
      <c r="B109" s="33" t="s">
        <v>217</v>
      </c>
      <c r="C109" s="34">
        <v>7101</v>
      </c>
      <c r="D109" s="11" t="str">
        <f t="shared" si="11"/>
        <v>N/A</v>
      </c>
      <c r="E109" s="34">
        <v>8161</v>
      </c>
      <c r="F109" s="11" t="str">
        <f t="shared" si="12"/>
        <v>N/A</v>
      </c>
      <c r="G109" s="34">
        <v>8882</v>
      </c>
      <c r="H109" s="11" t="str">
        <f t="shared" si="13"/>
        <v>N/A</v>
      </c>
      <c r="I109" s="12">
        <v>14.93</v>
      </c>
      <c r="J109" s="12">
        <v>8.8350000000000009</v>
      </c>
      <c r="K109" s="41" t="s">
        <v>732</v>
      </c>
      <c r="L109" s="9" t="str">
        <f t="shared" si="14"/>
        <v>Yes</v>
      </c>
    </row>
    <row r="110" spans="1:12" ht="25" x14ac:dyDescent="0.25">
      <c r="A110" s="42" t="s">
        <v>1458</v>
      </c>
      <c r="B110" s="33" t="s">
        <v>217</v>
      </c>
      <c r="C110" s="43">
        <v>381.78524152</v>
      </c>
      <c r="D110" s="11" t="str">
        <f t="shared" si="11"/>
        <v>N/A</v>
      </c>
      <c r="E110" s="43">
        <v>364.18796716000003</v>
      </c>
      <c r="F110" s="11" t="str">
        <f t="shared" si="12"/>
        <v>N/A</v>
      </c>
      <c r="G110" s="43">
        <v>389.04672370999998</v>
      </c>
      <c r="H110" s="11" t="str">
        <f t="shared" si="13"/>
        <v>N/A</v>
      </c>
      <c r="I110" s="12">
        <v>-4.6100000000000003</v>
      </c>
      <c r="J110" s="12">
        <v>6.8259999999999996</v>
      </c>
      <c r="K110" s="41" t="s">
        <v>732</v>
      </c>
      <c r="L110" s="9" t="str">
        <f t="shared" si="14"/>
        <v>Yes</v>
      </c>
    </row>
    <row r="111" spans="1:12" x14ac:dyDescent="0.25">
      <c r="A111" s="42" t="s">
        <v>635</v>
      </c>
      <c r="B111" s="33" t="s">
        <v>217</v>
      </c>
      <c r="C111" s="43">
        <v>8245639</v>
      </c>
      <c r="D111" s="11" t="str">
        <f t="shared" si="11"/>
        <v>N/A</v>
      </c>
      <c r="E111" s="43">
        <v>8408866</v>
      </c>
      <c r="F111" s="11" t="str">
        <f t="shared" si="12"/>
        <v>N/A</v>
      </c>
      <c r="G111" s="43">
        <v>7614697</v>
      </c>
      <c r="H111" s="11" t="str">
        <f t="shared" si="13"/>
        <v>N/A</v>
      </c>
      <c r="I111" s="12">
        <v>1.98</v>
      </c>
      <c r="J111" s="12">
        <v>-9.44</v>
      </c>
      <c r="K111" s="41" t="s">
        <v>732</v>
      </c>
      <c r="L111" s="9" t="str">
        <f t="shared" si="14"/>
        <v>Yes</v>
      </c>
    </row>
    <row r="112" spans="1:12" x14ac:dyDescent="0.25">
      <c r="A112" s="42" t="s">
        <v>636</v>
      </c>
      <c r="B112" s="33" t="s">
        <v>217</v>
      </c>
      <c r="C112" s="34">
        <v>673</v>
      </c>
      <c r="D112" s="11" t="str">
        <f t="shared" si="11"/>
        <v>N/A</v>
      </c>
      <c r="E112" s="34">
        <v>775</v>
      </c>
      <c r="F112" s="11" t="str">
        <f t="shared" si="12"/>
        <v>N/A</v>
      </c>
      <c r="G112" s="34">
        <v>817</v>
      </c>
      <c r="H112" s="11" t="str">
        <f t="shared" si="13"/>
        <v>N/A</v>
      </c>
      <c r="I112" s="12">
        <v>15.16</v>
      </c>
      <c r="J112" s="12">
        <v>5.4189999999999996</v>
      </c>
      <c r="K112" s="41" t="s">
        <v>732</v>
      </c>
      <c r="L112" s="9" t="str">
        <f t="shared" si="14"/>
        <v>Yes</v>
      </c>
    </row>
    <row r="113" spans="1:12" x14ac:dyDescent="0.25">
      <c r="A113" s="42" t="s">
        <v>1459</v>
      </c>
      <c r="B113" s="33" t="s">
        <v>217</v>
      </c>
      <c r="C113" s="43">
        <v>12252.063893</v>
      </c>
      <c r="D113" s="11" t="str">
        <f t="shared" si="11"/>
        <v>N/A</v>
      </c>
      <c r="E113" s="43">
        <v>10850.149676999999</v>
      </c>
      <c r="F113" s="11" t="str">
        <f t="shared" si="12"/>
        <v>N/A</v>
      </c>
      <c r="G113" s="43">
        <v>9320.3145655000008</v>
      </c>
      <c r="H113" s="11" t="str">
        <f t="shared" si="13"/>
        <v>N/A</v>
      </c>
      <c r="I113" s="12">
        <v>-11.4</v>
      </c>
      <c r="J113" s="12">
        <v>-14.1</v>
      </c>
      <c r="K113" s="41" t="s">
        <v>732</v>
      </c>
      <c r="L113" s="9" t="str">
        <f t="shared" si="14"/>
        <v>Yes</v>
      </c>
    </row>
    <row r="114" spans="1:12" ht="25" x14ac:dyDescent="0.25">
      <c r="A114" s="42" t="s">
        <v>637</v>
      </c>
      <c r="B114" s="33" t="s">
        <v>217</v>
      </c>
      <c r="C114" s="43">
        <v>754893</v>
      </c>
      <c r="D114" s="11" t="str">
        <f t="shared" si="11"/>
        <v>N/A</v>
      </c>
      <c r="E114" s="43">
        <v>919369</v>
      </c>
      <c r="F114" s="11" t="str">
        <f t="shared" si="12"/>
        <v>N/A</v>
      </c>
      <c r="G114" s="43">
        <v>1377482</v>
      </c>
      <c r="H114" s="11" t="str">
        <f t="shared" si="13"/>
        <v>N/A</v>
      </c>
      <c r="I114" s="12">
        <v>21.79</v>
      </c>
      <c r="J114" s="12">
        <v>49.83</v>
      </c>
      <c r="K114" s="41" t="s">
        <v>732</v>
      </c>
      <c r="L114" s="9" t="str">
        <f>IF(J114="Div by 0", "N/A", IF(OR(J114="N/A",K114="N/A"),"N/A", IF(J114&gt;VALUE(MID(K114,1,2)), "No", IF(J114&lt;-1*VALUE(MID(K114,1,2)), "No", "Yes"))))</f>
        <v>No</v>
      </c>
    </row>
    <row r="115" spans="1:12" x14ac:dyDescent="0.25">
      <c r="A115" s="42" t="s">
        <v>638</v>
      </c>
      <c r="B115" s="33" t="s">
        <v>217</v>
      </c>
      <c r="C115" s="34">
        <v>12064</v>
      </c>
      <c r="D115" s="11" t="str">
        <f t="shared" si="11"/>
        <v>N/A</v>
      </c>
      <c r="E115" s="34">
        <v>13571</v>
      </c>
      <c r="F115" s="11" t="str">
        <f t="shared" si="12"/>
        <v>N/A</v>
      </c>
      <c r="G115" s="34">
        <v>15214</v>
      </c>
      <c r="H115" s="11" t="str">
        <f t="shared" si="13"/>
        <v>N/A</v>
      </c>
      <c r="I115" s="12">
        <v>12.49</v>
      </c>
      <c r="J115" s="12">
        <v>12.11</v>
      </c>
      <c r="K115" s="41" t="s">
        <v>732</v>
      </c>
      <c r="L115" s="9" t="str">
        <f t="shared" ref="L115:L119" si="15">IF(J115="Div by 0", "N/A", IF(OR(J115="N/A",K115="N/A"),"N/A", IF(J115&gt;VALUE(MID(K115,1,2)), "No", IF(J115&lt;-1*VALUE(MID(K115,1,2)), "No", "Yes"))))</f>
        <v>Yes</v>
      </c>
    </row>
    <row r="116" spans="1:12" ht="25" x14ac:dyDescent="0.25">
      <c r="A116" s="42" t="s">
        <v>1460</v>
      </c>
      <c r="B116" s="33" t="s">
        <v>217</v>
      </c>
      <c r="C116" s="43">
        <v>62.574021883</v>
      </c>
      <c r="D116" s="11" t="str">
        <f t="shared" si="11"/>
        <v>N/A</v>
      </c>
      <c r="E116" s="43">
        <v>67.745118266999995</v>
      </c>
      <c r="F116" s="11" t="str">
        <f t="shared" si="12"/>
        <v>N/A</v>
      </c>
      <c r="G116" s="43">
        <v>90.540423293999993</v>
      </c>
      <c r="H116" s="11" t="str">
        <f t="shared" si="13"/>
        <v>N/A</v>
      </c>
      <c r="I116" s="12">
        <v>8.2639999999999993</v>
      </c>
      <c r="J116" s="12">
        <v>33.65</v>
      </c>
      <c r="K116" s="41" t="s">
        <v>732</v>
      </c>
      <c r="L116" s="9" t="str">
        <f t="shared" si="15"/>
        <v>No</v>
      </c>
    </row>
    <row r="117" spans="1:12" ht="25" x14ac:dyDescent="0.25">
      <c r="A117" s="42" t="s">
        <v>639</v>
      </c>
      <c r="B117" s="33" t="s">
        <v>217</v>
      </c>
      <c r="C117" s="43">
        <v>18293930</v>
      </c>
      <c r="D117" s="11" t="str">
        <f t="shared" si="11"/>
        <v>N/A</v>
      </c>
      <c r="E117" s="43">
        <v>21579073</v>
      </c>
      <c r="F117" s="11" t="str">
        <f t="shared" si="12"/>
        <v>N/A</v>
      </c>
      <c r="G117" s="43">
        <v>25449112</v>
      </c>
      <c r="H117" s="11" t="str">
        <f t="shared" si="13"/>
        <v>N/A</v>
      </c>
      <c r="I117" s="12">
        <v>17.96</v>
      </c>
      <c r="J117" s="12">
        <v>17.93</v>
      </c>
      <c r="K117" s="41" t="s">
        <v>732</v>
      </c>
      <c r="L117" s="9" t="str">
        <f t="shared" si="15"/>
        <v>Yes</v>
      </c>
    </row>
    <row r="118" spans="1:12" x14ac:dyDescent="0.25">
      <c r="A118" s="42" t="s">
        <v>640</v>
      </c>
      <c r="B118" s="33" t="s">
        <v>217</v>
      </c>
      <c r="C118" s="34">
        <v>193</v>
      </c>
      <c r="D118" s="11" t="str">
        <f t="shared" si="11"/>
        <v>N/A</v>
      </c>
      <c r="E118" s="34">
        <v>203</v>
      </c>
      <c r="F118" s="11" t="str">
        <f t="shared" si="12"/>
        <v>N/A</v>
      </c>
      <c r="G118" s="34">
        <v>230</v>
      </c>
      <c r="H118" s="11" t="str">
        <f t="shared" si="13"/>
        <v>N/A</v>
      </c>
      <c r="I118" s="12">
        <v>5.181</v>
      </c>
      <c r="J118" s="12">
        <v>13.3</v>
      </c>
      <c r="K118" s="41" t="s">
        <v>732</v>
      </c>
      <c r="L118" s="9" t="str">
        <f t="shared" si="15"/>
        <v>Yes</v>
      </c>
    </row>
    <row r="119" spans="1:12" ht="25" x14ac:dyDescent="0.25">
      <c r="A119" s="42" t="s">
        <v>1461</v>
      </c>
      <c r="B119" s="33" t="s">
        <v>217</v>
      </c>
      <c r="C119" s="43">
        <v>94787.202072999993</v>
      </c>
      <c r="D119" s="11" t="str">
        <f t="shared" si="11"/>
        <v>N/A</v>
      </c>
      <c r="E119" s="43">
        <v>106300.85222</v>
      </c>
      <c r="F119" s="11" t="str">
        <f t="shared" si="12"/>
        <v>N/A</v>
      </c>
      <c r="G119" s="43">
        <v>110648.31303999999</v>
      </c>
      <c r="H119" s="11" t="str">
        <f t="shared" si="13"/>
        <v>N/A</v>
      </c>
      <c r="I119" s="12">
        <v>12.15</v>
      </c>
      <c r="J119" s="12">
        <v>4.09</v>
      </c>
      <c r="K119" s="41" t="s">
        <v>732</v>
      </c>
      <c r="L119" s="9" t="str">
        <f t="shared" si="15"/>
        <v>Yes</v>
      </c>
    </row>
    <row r="120" spans="1:12" ht="25" x14ac:dyDescent="0.25">
      <c r="A120" s="42" t="s">
        <v>641</v>
      </c>
      <c r="B120" s="33" t="s">
        <v>217</v>
      </c>
      <c r="C120" s="43">
        <v>38928224</v>
      </c>
      <c r="D120" s="11" t="str">
        <f t="shared" si="11"/>
        <v>N/A</v>
      </c>
      <c r="E120" s="43">
        <v>30273915</v>
      </c>
      <c r="F120" s="11" t="str">
        <f t="shared" si="12"/>
        <v>N/A</v>
      </c>
      <c r="G120" s="43">
        <v>32373202</v>
      </c>
      <c r="H120" s="11" t="str">
        <f t="shared" si="13"/>
        <v>N/A</v>
      </c>
      <c r="I120" s="12">
        <v>-22.2</v>
      </c>
      <c r="J120" s="12">
        <v>6.9340000000000002</v>
      </c>
      <c r="K120" s="41" t="s">
        <v>732</v>
      </c>
      <c r="L120" s="9" t="str">
        <f t="shared" ref="L120:L131" si="16">IF(J120="Div by 0", "N/A", IF(K120="N/A","N/A", IF(J120&gt;VALUE(MID(K120,1,2)), "No", IF(J120&lt;-1*VALUE(MID(K120,1,2)), "No", "Yes"))))</f>
        <v>Yes</v>
      </c>
    </row>
    <row r="121" spans="1:12" x14ac:dyDescent="0.25">
      <c r="A121" s="42" t="s">
        <v>642</v>
      </c>
      <c r="B121" s="33" t="s">
        <v>217</v>
      </c>
      <c r="C121" s="34">
        <v>31236</v>
      </c>
      <c r="D121" s="11" t="str">
        <f t="shared" si="11"/>
        <v>N/A</v>
      </c>
      <c r="E121" s="34">
        <v>30708</v>
      </c>
      <c r="F121" s="11" t="str">
        <f t="shared" si="12"/>
        <v>N/A</v>
      </c>
      <c r="G121" s="34">
        <v>31775</v>
      </c>
      <c r="H121" s="11" t="str">
        <f t="shared" si="13"/>
        <v>N/A</v>
      </c>
      <c r="I121" s="12">
        <v>-1.69</v>
      </c>
      <c r="J121" s="12">
        <v>3.4750000000000001</v>
      </c>
      <c r="K121" s="41" t="s">
        <v>732</v>
      </c>
      <c r="L121" s="9" t="str">
        <f t="shared" si="16"/>
        <v>Yes</v>
      </c>
    </row>
    <row r="122" spans="1:12" ht="25" x14ac:dyDescent="0.25">
      <c r="A122" s="42" t="s">
        <v>1462</v>
      </c>
      <c r="B122" s="33" t="s">
        <v>217</v>
      </c>
      <c r="C122" s="43">
        <v>1246.2614931000001</v>
      </c>
      <c r="D122" s="11" t="str">
        <f t="shared" si="11"/>
        <v>N/A</v>
      </c>
      <c r="E122" s="43">
        <v>985.86410707000005</v>
      </c>
      <c r="F122" s="11" t="str">
        <f t="shared" si="12"/>
        <v>N/A</v>
      </c>
      <c r="G122" s="43">
        <v>1018.8261841</v>
      </c>
      <c r="H122" s="11" t="str">
        <f t="shared" si="13"/>
        <v>N/A</v>
      </c>
      <c r="I122" s="12">
        <v>-20.9</v>
      </c>
      <c r="J122" s="12">
        <v>3.343</v>
      </c>
      <c r="K122" s="41" t="s">
        <v>732</v>
      </c>
      <c r="L122" s="9" t="str">
        <f t="shared" si="16"/>
        <v>Yes</v>
      </c>
    </row>
    <row r="123" spans="1:12" ht="25" x14ac:dyDescent="0.25">
      <c r="A123" s="42" t="s">
        <v>643</v>
      </c>
      <c r="B123" s="33" t="s">
        <v>217</v>
      </c>
      <c r="C123" s="43">
        <v>410108301</v>
      </c>
      <c r="D123" s="11" t="str">
        <f t="shared" ref="D123:D131" si="17">IF($B123="N/A","N/A",IF(C123&gt;10,"No",IF(C123&lt;-10,"No","Yes")))</f>
        <v>N/A</v>
      </c>
      <c r="E123" s="43">
        <v>416617301</v>
      </c>
      <c r="F123" s="11" t="str">
        <f t="shared" ref="F123:F131" si="18">IF($B123="N/A","N/A",IF(E123&gt;10,"No",IF(E123&lt;-10,"No","Yes")))</f>
        <v>N/A</v>
      </c>
      <c r="G123" s="43">
        <v>421131041</v>
      </c>
      <c r="H123" s="11" t="str">
        <f t="shared" ref="H123:H131" si="19">IF($B123="N/A","N/A",IF(G123&gt;10,"No",IF(G123&lt;-10,"No","Yes")))</f>
        <v>N/A</v>
      </c>
      <c r="I123" s="12">
        <v>1.587</v>
      </c>
      <c r="J123" s="12">
        <v>1.083</v>
      </c>
      <c r="K123" s="41" t="s">
        <v>732</v>
      </c>
      <c r="L123" s="9" t="str">
        <f t="shared" si="16"/>
        <v>Yes</v>
      </c>
    </row>
    <row r="124" spans="1:12" x14ac:dyDescent="0.25">
      <c r="A124" s="42" t="s">
        <v>644</v>
      </c>
      <c r="B124" s="33" t="s">
        <v>217</v>
      </c>
      <c r="C124" s="34">
        <v>6855</v>
      </c>
      <c r="D124" s="11" t="str">
        <f t="shared" si="17"/>
        <v>N/A</v>
      </c>
      <c r="E124" s="34">
        <v>6911</v>
      </c>
      <c r="F124" s="11" t="str">
        <f t="shared" si="18"/>
        <v>N/A</v>
      </c>
      <c r="G124" s="34">
        <v>7066</v>
      </c>
      <c r="H124" s="11" t="str">
        <f t="shared" si="19"/>
        <v>N/A</v>
      </c>
      <c r="I124" s="12">
        <v>0.81689999999999996</v>
      </c>
      <c r="J124" s="12">
        <v>2.2429999999999999</v>
      </c>
      <c r="K124" s="41" t="s">
        <v>732</v>
      </c>
      <c r="L124" s="9" t="str">
        <f t="shared" si="16"/>
        <v>Yes</v>
      </c>
    </row>
    <row r="125" spans="1:12" ht="25" x14ac:dyDescent="0.25">
      <c r="A125" s="42" t="s">
        <v>1463</v>
      </c>
      <c r="B125" s="33" t="s">
        <v>217</v>
      </c>
      <c r="C125" s="43">
        <v>59826.156236000003</v>
      </c>
      <c r="D125" s="11" t="str">
        <f t="shared" si="17"/>
        <v>N/A</v>
      </c>
      <c r="E125" s="43">
        <v>60283.215308999999</v>
      </c>
      <c r="F125" s="11" t="str">
        <f t="shared" si="18"/>
        <v>N/A</v>
      </c>
      <c r="G125" s="43">
        <v>59599.637842999997</v>
      </c>
      <c r="H125" s="11" t="str">
        <f t="shared" si="19"/>
        <v>N/A</v>
      </c>
      <c r="I125" s="12">
        <v>0.76400000000000001</v>
      </c>
      <c r="J125" s="12">
        <v>-1.1299999999999999</v>
      </c>
      <c r="K125" s="41" t="s">
        <v>732</v>
      </c>
      <c r="L125" s="9" t="str">
        <f t="shared" si="16"/>
        <v>Yes</v>
      </c>
    </row>
    <row r="126" spans="1:12" ht="25" x14ac:dyDescent="0.25">
      <c r="A126" s="42" t="s">
        <v>645</v>
      </c>
      <c r="B126" s="33" t="s">
        <v>217</v>
      </c>
      <c r="C126" s="43">
        <v>62976522</v>
      </c>
      <c r="D126" s="11" t="str">
        <f t="shared" si="17"/>
        <v>N/A</v>
      </c>
      <c r="E126" s="43">
        <v>64470991</v>
      </c>
      <c r="F126" s="11" t="str">
        <f t="shared" si="18"/>
        <v>N/A</v>
      </c>
      <c r="G126" s="43">
        <v>70315277</v>
      </c>
      <c r="H126" s="11" t="str">
        <f t="shared" si="19"/>
        <v>N/A</v>
      </c>
      <c r="I126" s="12">
        <v>2.3730000000000002</v>
      </c>
      <c r="J126" s="12">
        <v>9.0649999999999995</v>
      </c>
      <c r="K126" s="41" t="s">
        <v>732</v>
      </c>
      <c r="L126" s="9" t="str">
        <f t="shared" si="16"/>
        <v>Yes</v>
      </c>
    </row>
    <row r="127" spans="1:12" x14ac:dyDescent="0.25">
      <c r="A127" s="42" t="s">
        <v>646</v>
      </c>
      <c r="B127" s="33" t="s">
        <v>217</v>
      </c>
      <c r="C127" s="34">
        <v>16093</v>
      </c>
      <c r="D127" s="11" t="str">
        <f t="shared" si="17"/>
        <v>N/A</v>
      </c>
      <c r="E127" s="34">
        <v>16252</v>
      </c>
      <c r="F127" s="11" t="str">
        <f t="shared" si="18"/>
        <v>N/A</v>
      </c>
      <c r="G127" s="34">
        <v>17394</v>
      </c>
      <c r="H127" s="11" t="str">
        <f t="shared" si="19"/>
        <v>N/A</v>
      </c>
      <c r="I127" s="12">
        <v>0.98799999999999999</v>
      </c>
      <c r="J127" s="12">
        <v>7.0270000000000001</v>
      </c>
      <c r="K127" s="41" t="s">
        <v>732</v>
      </c>
      <c r="L127" s="9" t="str">
        <f t="shared" si="16"/>
        <v>Yes</v>
      </c>
    </row>
    <row r="128" spans="1:12" ht="25" x14ac:dyDescent="0.25">
      <c r="A128" s="42" t="s">
        <v>1464</v>
      </c>
      <c r="B128" s="33" t="s">
        <v>217</v>
      </c>
      <c r="C128" s="43">
        <v>3913.2866463999999</v>
      </c>
      <c r="D128" s="11" t="str">
        <f t="shared" si="17"/>
        <v>N/A</v>
      </c>
      <c r="E128" s="43">
        <v>3966.9573590999998</v>
      </c>
      <c r="F128" s="11" t="str">
        <f t="shared" si="18"/>
        <v>N/A</v>
      </c>
      <c r="G128" s="43">
        <v>4042.5018396999999</v>
      </c>
      <c r="H128" s="11" t="str">
        <f t="shared" si="19"/>
        <v>N/A</v>
      </c>
      <c r="I128" s="12">
        <v>1.371</v>
      </c>
      <c r="J128" s="12">
        <v>1.9039999999999999</v>
      </c>
      <c r="K128" s="41" t="s">
        <v>732</v>
      </c>
      <c r="L128" s="9" t="str">
        <f t="shared" si="16"/>
        <v>Yes</v>
      </c>
    </row>
    <row r="129" spans="1:12" ht="25" x14ac:dyDescent="0.25">
      <c r="A129" s="42" t="s">
        <v>647</v>
      </c>
      <c r="B129" s="33" t="s">
        <v>217</v>
      </c>
      <c r="C129" s="43">
        <v>4225411</v>
      </c>
      <c r="D129" s="11" t="str">
        <f t="shared" si="17"/>
        <v>N/A</v>
      </c>
      <c r="E129" s="43">
        <v>92061051</v>
      </c>
      <c r="F129" s="11" t="str">
        <f t="shared" si="18"/>
        <v>N/A</v>
      </c>
      <c r="G129" s="43">
        <v>94750302</v>
      </c>
      <c r="H129" s="11" t="str">
        <f t="shared" si="19"/>
        <v>N/A</v>
      </c>
      <c r="I129" s="12">
        <v>2079</v>
      </c>
      <c r="J129" s="12">
        <v>2.9209999999999998</v>
      </c>
      <c r="K129" s="41" t="s">
        <v>732</v>
      </c>
      <c r="L129" s="9" t="str">
        <f t="shared" si="16"/>
        <v>Yes</v>
      </c>
    </row>
    <row r="130" spans="1:12" x14ac:dyDescent="0.25">
      <c r="A130" s="42" t="s">
        <v>648</v>
      </c>
      <c r="B130" s="33" t="s">
        <v>217</v>
      </c>
      <c r="C130" s="34">
        <v>654</v>
      </c>
      <c r="D130" s="11" t="str">
        <f t="shared" si="17"/>
        <v>N/A</v>
      </c>
      <c r="E130" s="34">
        <v>6513</v>
      </c>
      <c r="F130" s="11" t="str">
        <f t="shared" si="18"/>
        <v>N/A</v>
      </c>
      <c r="G130" s="34">
        <v>6757</v>
      </c>
      <c r="H130" s="11" t="str">
        <f t="shared" si="19"/>
        <v>N/A</v>
      </c>
      <c r="I130" s="12">
        <v>895.9</v>
      </c>
      <c r="J130" s="12">
        <v>3.746</v>
      </c>
      <c r="K130" s="41" t="s">
        <v>732</v>
      </c>
      <c r="L130" s="9" t="str">
        <f t="shared" si="16"/>
        <v>Yes</v>
      </c>
    </row>
    <row r="131" spans="1:12" ht="25" x14ac:dyDescent="0.25">
      <c r="A131" s="42" t="s">
        <v>1465</v>
      </c>
      <c r="B131" s="33" t="s">
        <v>217</v>
      </c>
      <c r="C131" s="43">
        <v>6460.8730887000002</v>
      </c>
      <c r="D131" s="11" t="str">
        <f t="shared" si="17"/>
        <v>N/A</v>
      </c>
      <c r="E131" s="43">
        <v>14134.968677999999</v>
      </c>
      <c r="F131" s="11" t="str">
        <f t="shared" si="18"/>
        <v>N/A</v>
      </c>
      <c r="G131" s="43">
        <v>14022.539885</v>
      </c>
      <c r="H131" s="11" t="str">
        <f t="shared" si="19"/>
        <v>N/A</v>
      </c>
      <c r="I131" s="12">
        <v>118.8</v>
      </c>
      <c r="J131" s="12">
        <v>-0.79500000000000004</v>
      </c>
      <c r="K131" s="41" t="s">
        <v>732</v>
      </c>
      <c r="L131" s="9" t="str">
        <f t="shared" si="16"/>
        <v>Yes</v>
      </c>
    </row>
    <row r="132" spans="1:12" x14ac:dyDescent="0.25">
      <c r="A132" s="42" t="s">
        <v>1466</v>
      </c>
      <c r="B132" s="33" t="s">
        <v>217</v>
      </c>
      <c r="C132" s="43">
        <v>387.70908050000003</v>
      </c>
      <c r="D132" s="11" t="str">
        <f t="shared" ref="D132:D143" si="20">IF($B132="N/A","N/A",IF(C132&gt;10,"No",IF(C132&lt;-10,"No","Yes")))</f>
        <v>N/A</v>
      </c>
      <c r="E132" s="43">
        <v>388.14875420999999</v>
      </c>
      <c r="F132" s="11" t="str">
        <f t="shared" ref="F132:F143" si="21">IF($B132="N/A","N/A",IF(E132&gt;10,"No",IF(E132&lt;-10,"No","Yes")))</f>
        <v>N/A</v>
      </c>
      <c r="G132" s="43">
        <v>332.20094456999999</v>
      </c>
      <c r="H132" s="11" t="str">
        <f t="shared" ref="H132:H143" si="22">IF($B132="N/A","N/A",IF(G132&gt;10,"No",IF(G132&lt;-10,"No","Yes")))</f>
        <v>N/A</v>
      </c>
      <c r="I132" s="12">
        <v>0.1134</v>
      </c>
      <c r="J132" s="12">
        <v>-14.4</v>
      </c>
      <c r="K132" s="41" t="s">
        <v>732</v>
      </c>
      <c r="L132" s="9" t="str">
        <f t="shared" ref="L132:L143" si="23">IF(J132="Div by 0", "N/A", IF(K132="N/A","N/A", IF(J132&gt;VALUE(MID(K132,1,2)), "No", IF(J132&lt;-1*VALUE(MID(K132,1,2)), "No", "Yes"))))</f>
        <v>Yes</v>
      </c>
    </row>
    <row r="133" spans="1:12" x14ac:dyDescent="0.25">
      <c r="A133" s="42" t="s">
        <v>1467</v>
      </c>
      <c r="B133" s="33" t="s">
        <v>217</v>
      </c>
      <c r="C133" s="43">
        <v>84.425129209999994</v>
      </c>
      <c r="D133" s="11" t="str">
        <f t="shared" si="20"/>
        <v>N/A</v>
      </c>
      <c r="E133" s="43">
        <v>123.91342831999999</v>
      </c>
      <c r="F133" s="11" t="str">
        <f t="shared" si="21"/>
        <v>N/A</v>
      </c>
      <c r="G133" s="43">
        <v>89.205469098999998</v>
      </c>
      <c r="H133" s="11" t="str">
        <f t="shared" si="22"/>
        <v>N/A</v>
      </c>
      <c r="I133" s="12">
        <v>46.77</v>
      </c>
      <c r="J133" s="12">
        <v>-28</v>
      </c>
      <c r="K133" s="41" t="s">
        <v>732</v>
      </c>
      <c r="L133" s="9" t="str">
        <f t="shared" si="23"/>
        <v>Yes</v>
      </c>
    </row>
    <row r="134" spans="1:12" x14ac:dyDescent="0.25">
      <c r="A134" s="42" t="s">
        <v>1468</v>
      </c>
      <c r="B134" s="33" t="s">
        <v>217</v>
      </c>
      <c r="C134" s="43">
        <v>561.69860302999996</v>
      </c>
      <c r="D134" s="11" t="str">
        <f t="shared" si="20"/>
        <v>N/A</v>
      </c>
      <c r="E134" s="43">
        <v>535.11893897000004</v>
      </c>
      <c r="F134" s="11" t="str">
        <f t="shared" si="21"/>
        <v>N/A</v>
      </c>
      <c r="G134" s="43">
        <v>460.43359908000002</v>
      </c>
      <c r="H134" s="11" t="str">
        <f t="shared" si="22"/>
        <v>N/A</v>
      </c>
      <c r="I134" s="12">
        <v>-4.7300000000000004</v>
      </c>
      <c r="J134" s="12">
        <v>-14</v>
      </c>
      <c r="K134" s="41" t="s">
        <v>732</v>
      </c>
      <c r="L134" s="9" t="str">
        <f t="shared" si="23"/>
        <v>Yes</v>
      </c>
    </row>
    <row r="135" spans="1:12" x14ac:dyDescent="0.25">
      <c r="A135" s="42" t="s">
        <v>1469</v>
      </c>
      <c r="B135" s="33" t="s">
        <v>217</v>
      </c>
      <c r="C135" s="43">
        <v>3095.1056136000002</v>
      </c>
      <c r="D135" s="11" t="str">
        <f t="shared" si="20"/>
        <v>N/A</v>
      </c>
      <c r="E135" s="43">
        <v>3004.8467168000002</v>
      </c>
      <c r="F135" s="11" t="str">
        <f t="shared" si="21"/>
        <v>N/A</v>
      </c>
      <c r="G135" s="43">
        <v>2810.5813810999998</v>
      </c>
      <c r="H135" s="11" t="str">
        <f t="shared" si="22"/>
        <v>N/A</v>
      </c>
      <c r="I135" s="12">
        <v>-2.92</v>
      </c>
      <c r="J135" s="12">
        <v>-6.47</v>
      </c>
      <c r="K135" s="41" t="s">
        <v>732</v>
      </c>
      <c r="L135" s="9" t="str">
        <f t="shared" si="23"/>
        <v>Yes</v>
      </c>
    </row>
    <row r="136" spans="1:12" x14ac:dyDescent="0.25">
      <c r="A136" s="42" t="s">
        <v>1470</v>
      </c>
      <c r="B136" s="33" t="s">
        <v>217</v>
      </c>
      <c r="C136" s="43">
        <v>2420.8402780000001</v>
      </c>
      <c r="D136" s="11" t="str">
        <f t="shared" si="20"/>
        <v>N/A</v>
      </c>
      <c r="E136" s="43">
        <v>2465.7531663999998</v>
      </c>
      <c r="F136" s="11" t="str">
        <f t="shared" si="21"/>
        <v>N/A</v>
      </c>
      <c r="G136" s="43">
        <v>2413.1664433999999</v>
      </c>
      <c r="H136" s="11" t="str">
        <f t="shared" si="22"/>
        <v>N/A</v>
      </c>
      <c r="I136" s="12">
        <v>1.855</v>
      </c>
      <c r="J136" s="12">
        <v>-2.13</v>
      </c>
      <c r="K136" s="41" t="s">
        <v>732</v>
      </c>
      <c r="L136" s="9" t="str">
        <f t="shared" si="23"/>
        <v>Yes</v>
      </c>
    </row>
    <row r="137" spans="1:12" x14ac:dyDescent="0.25">
      <c r="A137" s="42" t="s">
        <v>1471</v>
      </c>
      <c r="B137" s="33" t="s">
        <v>217</v>
      </c>
      <c r="C137" s="43">
        <v>3575.2545608999999</v>
      </c>
      <c r="D137" s="11" t="str">
        <f t="shared" si="20"/>
        <v>N/A</v>
      </c>
      <c r="E137" s="43">
        <v>3394.5440316999998</v>
      </c>
      <c r="F137" s="11" t="str">
        <f t="shared" si="21"/>
        <v>N/A</v>
      </c>
      <c r="G137" s="43">
        <v>3115.8307681000001</v>
      </c>
      <c r="H137" s="11" t="str">
        <f t="shared" si="22"/>
        <v>N/A</v>
      </c>
      <c r="I137" s="12">
        <v>-5.05</v>
      </c>
      <c r="J137" s="12">
        <v>-8.2100000000000009</v>
      </c>
      <c r="K137" s="41" t="s">
        <v>732</v>
      </c>
      <c r="L137" s="9" t="str">
        <f t="shared" si="23"/>
        <v>Yes</v>
      </c>
    </row>
    <row r="138" spans="1:12" x14ac:dyDescent="0.25">
      <c r="A138" s="42" t="s">
        <v>1472</v>
      </c>
      <c r="B138" s="33" t="s">
        <v>217</v>
      </c>
      <c r="C138" s="43">
        <v>156.091365</v>
      </c>
      <c r="D138" s="11" t="str">
        <f t="shared" si="20"/>
        <v>N/A</v>
      </c>
      <c r="E138" s="43">
        <v>172.13395776999999</v>
      </c>
      <c r="F138" s="11" t="str">
        <f t="shared" si="21"/>
        <v>N/A</v>
      </c>
      <c r="G138" s="43">
        <v>143.16313822999999</v>
      </c>
      <c r="H138" s="11" t="str">
        <f t="shared" si="22"/>
        <v>N/A</v>
      </c>
      <c r="I138" s="12">
        <v>10.28</v>
      </c>
      <c r="J138" s="12">
        <v>-16.8</v>
      </c>
      <c r="K138" s="41" t="s">
        <v>732</v>
      </c>
      <c r="L138" s="9" t="str">
        <f t="shared" si="23"/>
        <v>Yes</v>
      </c>
    </row>
    <row r="139" spans="1:12" x14ac:dyDescent="0.25">
      <c r="A139" s="42" t="s">
        <v>1473</v>
      </c>
      <c r="B139" s="33" t="s">
        <v>217</v>
      </c>
      <c r="C139" s="43">
        <v>39.657280342</v>
      </c>
      <c r="D139" s="11" t="str">
        <f t="shared" si="20"/>
        <v>N/A</v>
      </c>
      <c r="E139" s="43">
        <v>44.712902993999997</v>
      </c>
      <c r="F139" s="11" t="str">
        <f t="shared" si="21"/>
        <v>N/A</v>
      </c>
      <c r="G139" s="43">
        <v>43.755024218999999</v>
      </c>
      <c r="H139" s="11" t="str">
        <f t="shared" si="22"/>
        <v>N/A</v>
      </c>
      <c r="I139" s="12">
        <v>12.75</v>
      </c>
      <c r="J139" s="12">
        <v>-2.14</v>
      </c>
      <c r="K139" s="41" t="s">
        <v>732</v>
      </c>
      <c r="L139" s="9" t="str">
        <f t="shared" si="23"/>
        <v>Yes</v>
      </c>
    </row>
    <row r="140" spans="1:12" x14ac:dyDescent="0.25">
      <c r="A140" s="42" t="s">
        <v>1474</v>
      </c>
      <c r="B140" s="33" t="s">
        <v>217</v>
      </c>
      <c r="C140" s="43">
        <v>220.95925837999999</v>
      </c>
      <c r="D140" s="11" t="str">
        <f t="shared" si="20"/>
        <v>N/A</v>
      </c>
      <c r="E140" s="43">
        <v>240.97961046</v>
      </c>
      <c r="F140" s="11" t="str">
        <f t="shared" si="21"/>
        <v>N/A</v>
      </c>
      <c r="G140" s="43">
        <v>195.01808585000001</v>
      </c>
      <c r="H140" s="11" t="str">
        <f t="shared" si="22"/>
        <v>N/A</v>
      </c>
      <c r="I140" s="12">
        <v>9.0609999999999999</v>
      </c>
      <c r="J140" s="12">
        <v>-19.100000000000001</v>
      </c>
      <c r="K140" s="41" t="s">
        <v>732</v>
      </c>
      <c r="L140" s="9" t="str">
        <f t="shared" si="23"/>
        <v>Yes</v>
      </c>
    </row>
    <row r="141" spans="1:12" x14ac:dyDescent="0.25">
      <c r="A141" s="42" t="s">
        <v>1475</v>
      </c>
      <c r="B141" s="33" t="s">
        <v>217</v>
      </c>
      <c r="C141" s="43">
        <v>14406.009184</v>
      </c>
      <c r="D141" s="11" t="str">
        <f t="shared" si="20"/>
        <v>N/A</v>
      </c>
      <c r="E141" s="43">
        <v>14872.732899000001</v>
      </c>
      <c r="F141" s="11" t="str">
        <f t="shared" si="21"/>
        <v>N/A</v>
      </c>
      <c r="G141" s="43">
        <v>14944.726156999999</v>
      </c>
      <c r="H141" s="11" t="str">
        <f t="shared" si="22"/>
        <v>N/A</v>
      </c>
      <c r="I141" s="12">
        <v>3.24</v>
      </c>
      <c r="J141" s="12">
        <v>0.48409999999999997</v>
      </c>
      <c r="K141" s="41" t="s">
        <v>732</v>
      </c>
      <c r="L141" s="9" t="str">
        <f t="shared" si="23"/>
        <v>Yes</v>
      </c>
    </row>
    <row r="142" spans="1:12" x14ac:dyDescent="0.25">
      <c r="A142" s="42" t="s">
        <v>1476</v>
      </c>
      <c r="B142" s="33" t="s">
        <v>217</v>
      </c>
      <c r="C142" s="43">
        <v>2379.7463554000001</v>
      </c>
      <c r="D142" s="11" t="str">
        <f t="shared" si="20"/>
        <v>N/A</v>
      </c>
      <c r="E142" s="43">
        <v>2573.6419113000002</v>
      </c>
      <c r="F142" s="11" t="str">
        <f t="shared" si="21"/>
        <v>N/A</v>
      </c>
      <c r="G142" s="43">
        <v>2620.2939296999998</v>
      </c>
      <c r="H142" s="11" t="str">
        <f t="shared" si="22"/>
        <v>N/A</v>
      </c>
      <c r="I142" s="12">
        <v>8.1479999999999997</v>
      </c>
      <c r="J142" s="12">
        <v>1.8129999999999999</v>
      </c>
      <c r="K142" s="41" t="s">
        <v>732</v>
      </c>
      <c r="L142" s="9" t="str">
        <f t="shared" si="23"/>
        <v>Yes</v>
      </c>
    </row>
    <row r="143" spans="1:12" x14ac:dyDescent="0.25">
      <c r="A143" s="42" t="s">
        <v>1477</v>
      </c>
      <c r="B143" s="33" t="s">
        <v>217</v>
      </c>
      <c r="C143" s="43">
        <v>21473.099429999998</v>
      </c>
      <c r="D143" s="11" t="str">
        <f t="shared" si="20"/>
        <v>N/A</v>
      </c>
      <c r="E143" s="43">
        <v>21889.598093000001</v>
      </c>
      <c r="F143" s="11" t="str">
        <f t="shared" si="21"/>
        <v>N/A</v>
      </c>
      <c r="G143" s="43">
        <v>21940.823626000001</v>
      </c>
      <c r="H143" s="11" t="str">
        <f t="shared" si="22"/>
        <v>N/A</v>
      </c>
      <c r="I143" s="12">
        <v>1.94</v>
      </c>
      <c r="J143" s="12">
        <v>0.23400000000000001</v>
      </c>
      <c r="K143" s="41" t="s">
        <v>732</v>
      </c>
      <c r="L143" s="9" t="str">
        <f t="shared" si="23"/>
        <v>Yes</v>
      </c>
    </row>
    <row r="144" spans="1:12" x14ac:dyDescent="0.25">
      <c r="A144" s="42" t="s">
        <v>89</v>
      </c>
      <c r="B144" s="33" t="s">
        <v>217</v>
      </c>
      <c r="C144" s="8">
        <v>15.125872645999999</v>
      </c>
      <c r="D144" s="11" t="str">
        <f t="shared" ref="D144:D161" si="24">IF($B144="N/A","N/A",IF(C144&gt;10,"No",IF(C144&lt;-10,"No","Yes")))</f>
        <v>N/A</v>
      </c>
      <c r="E144" s="8">
        <v>14.887761776</v>
      </c>
      <c r="F144" s="11" t="str">
        <f t="shared" ref="F144:F161" si="25">IF($B144="N/A","N/A",IF(E144&gt;10,"No",IF(E144&lt;-10,"No","Yes")))</f>
        <v>N/A</v>
      </c>
      <c r="G144" s="8">
        <v>14.591508258999999</v>
      </c>
      <c r="H144" s="11" t="str">
        <f t="shared" ref="H144:H161" si="26">IF($B144="N/A","N/A",IF(G144&gt;10,"No",IF(G144&lt;-10,"No","Yes")))</f>
        <v>N/A</v>
      </c>
      <c r="I144" s="12">
        <v>-1.57</v>
      </c>
      <c r="J144" s="12">
        <v>-1.99</v>
      </c>
      <c r="K144" s="41" t="s">
        <v>732</v>
      </c>
      <c r="L144" s="9" t="str">
        <f t="shared" ref="L144:L161" si="27">IF(J144="Div by 0", "N/A", IF(K144="N/A","N/A", IF(J144&gt;VALUE(MID(K144,1,2)), "No", IF(J144&lt;-1*VALUE(MID(K144,1,2)), "No", "Yes"))))</f>
        <v>Yes</v>
      </c>
    </row>
    <row r="145" spans="1:12" x14ac:dyDescent="0.25">
      <c r="A145" s="42" t="s">
        <v>477</v>
      </c>
      <c r="B145" s="33" t="s">
        <v>217</v>
      </c>
      <c r="C145" s="8">
        <v>5.6567456781000001</v>
      </c>
      <c r="D145" s="11" t="str">
        <f t="shared" si="24"/>
        <v>N/A</v>
      </c>
      <c r="E145" s="8">
        <v>5.8110247553000001</v>
      </c>
      <c r="F145" s="11" t="str">
        <f t="shared" si="25"/>
        <v>N/A</v>
      </c>
      <c r="G145" s="8">
        <v>5.2561063589000003</v>
      </c>
      <c r="H145" s="11" t="str">
        <f t="shared" si="26"/>
        <v>N/A</v>
      </c>
      <c r="I145" s="12">
        <v>2.7269999999999999</v>
      </c>
      <c r="J145" s="12">
        <v>-9.5500000000000007</v>
      </c>
      <c r="K145" s="41" t="s">
        <v>732</v>
      </c>
      <c r="L145" s="9" t="str">
        <f t="shared" si="27"/>
        <v>Yes</v>
      </c>
    </row>
    <row r="146" spans="1:12" x14ac:dyDescent="0.25">
      <c r="A146" s="42" t="s">
        <v>478</v>
      </c>
      <c r="B146" s="33" t="s">
        <v>217</v>
      </c>
      <c r="C146" s="8">
        <v>20.521191974000001</v>
      </c>
      <c r="D146" s="11" t="str">
        <f t="shared" si="24"/>
        <v>N/A</v>
      </c>
      <c r="E146" s="8">
        <v>19.888537196000001</v>
      </c>
      <c r="F146" s="11" t="str">
        <f t="shared" si="25"/>
        <v>N/A</v>
      </c>
      <c r="G146" s="8">
        <v>19.719115639000002</v>
      </c>
      <c r="H146" s="11" t="str">
        <f t="shared" si="26"/>
        <v>N/A</v>
      </c>
      <c r="I146" s="12">
        <v>-3.08</v>
      </c>
      <c r="J146" s="12">
        <v>-0.85199999999999998</v>
      </c>
      <c r="K146" s="41" t="s">
        <v>732</v>
      </c>
      <c r="L146" s="9" t="str">
        <f t="shared" si="27"/>
        <v>Yes</v>
      </c>
    </row>
    <row r="147" spans="1:12" x14ac:dyDescent="0.25">
      <c r="A147" s="42" t="s">
        <v>1478</v>
      </c>
      <c r="B147" s="33" t="s">
        <v>217</v>
      </c>
      <c r="C147" s="8">
        <v>8.9461043566999994</v>
      </c>
      <c r="D147" s="11" t="str">
        <f t="shared" si="24"/>
        <v>N/A</v>
      </c>
      <c r="E147" s="8">
        <v>8.4076857576999995</v>
      </c>
      <c r="F147" s="11" t="str">
        <f t="shared" si="25"/>
        <v>N/A</v>
      </c>
      <c r="G147" s="8">
        <v>7.9853849949000004</v>
      </c>
      <c r="H147" s="11" t="str">
        <f t="shared" si="26"/>
        <v>N/A</v>
      </c>
      <c r="I147" s="12">
        <v>-6.02</v>
      </c>
      <c r="J147" s="12">
        <v>-5.0199999999999996</v>
      </c>
      <c r="K147" s="41" t="s">
        <v>732</v>
      </c>
      <c r="L147" s="9" t="str">
        <f t="shared" si="27"/>
        <v>Yes</v>
      </c>
    </row>
    <row r="148" spans="1:12" x14ac:dyDescent="0.25">
      <c r="A148" s="42" t="s">
        <v>1479</v>
      </c>
      <c r="B148" s="33" t="s">
        <v>217</v>
      </c>
      <c r="C148" s="8">
        <v>11.890928533</v>
      </c>
      <c r="D148" s="11" t="str">
        <f t="shared" si="24"/>
        <v>N/A</v>
      </c>
      <c r="E148" s="8">
        <v>11.434945308</v>
      </c>
      <c r="F148" s="11" t="str">
        <f t="shared" si="25"/>
        <v>N/A</v>
      </c>
      <c r="G148" s="8">
        <v>11.463808444</v>
      </c>
      <c r="H148" s="11" t="str">
        <f t="shared" si="26"/>
        <v>N/A</v>
      </c>
      <c r="I148" s="12">
        <v>-3.83</v>
      </c>
      <c r="J148" s="12">
        <v>0.25240000000000001</v>
      </c>
      <c r="K148" s="41" t="s">
        <v>732</v>
      </c>
      <c r="L148" s="9" t="str">
        <f t="shared" si="27"/>
        <v>Yes</v>
      </c>
    </row>
    <row r="149" spans="1:12" x14ac:dyDescent="0.25">
      <c r="A149" s="42" t="s">
        <v>1480</v>
      </c>
      <c r="B149" s="33" t="s">
        <v>217</v>
      </c>
      <c r="C149" s="8">
        <v>7.5962641972</v>
      </c>
      <c r="D149" s="11" t="str">
        <f t="shared" si="24"/>
        <v>N/A</v>
      </c>
      <c r="E149" s="8">
        <v>7.0373031439</v>
      </c>
      <c r="F149" s="11" t="str">
        <f t="shared" si="25"/>
        <v>N/A</v>
      </c>
      <c r="G149" s="8">
        <v>6.3688037499999997</v>
      </c>
      <c r="H149" s="11" t="str">
        <f t="shared" si="26"/>
        <v>N/A</v>
      </c>
      <c r="I149" s="12">
        <v>-7.36</v>
      </c>
      <c r="J149" s="12">
        <v>-9.5</v>
      </c>
      <c r="K149" s="41" t="s">
        <v>732</v>
      </c>
      <c r="L149" s="9" t="str">
        <f t="shared" si="27"/>
        <v>Yes</v>
      </c>
    </row>
    <row r="150" spans="1:12" x14ac:dyDescent="0.25">
      <c r="A150" s="42" t="s">
        <v>90</v>
      </c>
      <c r="B150" s="33" t="s">
        <v>217</v>
      </c>
      <c r="C150" s="8">
        <v>41.354422030999999</v>
      </c>
      <c r="D150" s="11" t="str">
        <f t="shared" si="24"/>
        <v>N/A</v>
      </c>
      <c r="E150" s="8">
        <v>42.090259523999997</v>
      </c>
      <c r="F150" s="11" t="str">
        <f t="shared" si="25"/>
        <v>N/A</v>
      </c>
      <c r="G150" s="8">
        <v>42.093329261000001</v>
      </c>
      <c r="H150" s="11" t="str">
        <f t="shared" si="26"/>
        <v>N/A</v>
      </c>
      <c r="I150" s="12">
        <v>1.7789999999999999</v>
      </c>
      <c r="J150" s="12">
        <v>7.3000000000000001E-3</v>
      </c>
      <c r="K150" s="41" t="s">
        <v>732</v>
      </c>
      <c r="L150" s="9" t="str">
        <f t="shared" si="27"/>
        <v>Yes</v>
      </c>
    </row>
    <row r="151" spans="1:12" x14ac:dyDescent="0.25">
      <c r="A151" s="42" t="s">
        <v>479</v>
      </c>
      <c r="B151" s="33" t="s">
        <v>217</v>
      </c>
      <c r="C151" s="8">
        <v>14.229192657</v>
      </c>
      <c r="D151" s="11" t="str">
        <f t="shared" si="24"/>
        <v>N/A</v>
      </c>
      <c r="E151" s="8">
        <v>14.525762809</v>
      </c>
      <c r="F151" s="11" t="str">
        <f t="shared" si="25"/>
        <v>N/A</v>
      </c>
      <c r="G151" s="8">
        <v>14.572812532</v>
      </c>
      <c r="H151" s="11" t="str">
        <f t="shared" si="26"/>
        <v>N/A</v>
      </c>
      <c r="I151" s="12">
        <v>2.0840000000000001</v>
      </c>
      <c r="J151" s="12">
        <v>0.32390000000000002</v>
      </c>
      <c r="K151" s="41" t="s">
        <v>732</v>
      </c>
      <c r="L151" s="9" t="str">
        <f t="shared" si="27"/>
        <v>Yes</v>
      </c>
    </row>
    <row r="152" spans="1:12" x14ac:dyDescent="0.25">
      <c r="A152" s="42" t="s">
        <v>480</v>
      </c>
      <c r="B152" s="33" t="s">
        <v>217</v>
      </c>
      <c r="C152" s="8">
        <v>56.947247615999999</v>
      </c>
      <c r="D152" s="11" t="str">
        <f t="shared" si="24"/>
        <v>N/A</v>
      </c>
      <c r="E152" s="8">
        <v>57.440239237</v>
      </c>
      <c r="F152" s="11" t="str">
        <f t="shared" si="25"/>
        <v>N/A</v>
      </c>
      <c r="G152" s="8">
        <v>57.407817516999998</v>
      </c>
      <c r="H152" s="11" t="str">
        <f t="shared" si="26"/>
        <v>N/A</v>
      </c>
      <c r="I152" s="12">
        <v>0.86570000000000003</v>
      </c>
      <c r="J152" s="12">
        <v>-5.6000000000000001E-2</v>
      </c>
      <c r="K152" s="41" t="s">
        <v>732</v>
      </c>
      <c r="L152" s="9" t="str">
        <f t="shared" si="27"/>
        <v>Yes</v>
      </c>
    </row>
    <row r="153" spans="1:12" x14ac:dyDescent="0.25">
      <c r="A153" s="42" t="s">
        <v>117</v>
      </c>
      <c r="B153" s="33" t="s">
        <v>217</v>
      </c>
      <c r="C153" s="8">
        <v>70.107890839999996</v>
      </c>
      <c r="D153" s="11" t="str">
        <f t="shared" si="24"/>
        <v>N/A</v>
      </c>
      <c r="E153" s="8">
        <v>70.598398183</v>
      </c>
      <c r="F153" s="11" t="str">
        <f t="shared" si="25"/>
        <v>N/A</v>
      </c>
      <c r="G153" s="8">
        <v>71.107168870999999</v>
      </c>
      <c r="H153" s="11" t="str">
        <f t="shared" si="26"/>
        <v>N/A</v>
      </c>
      <c r="I153" s="12">
        <v>0.6996</v>
      </c>
      <c r="J153" s="12">
        <v>0.72070000000000001</v>
      </c>
      <c r="K153" s="41" t="s">
        <v>732</v>
      </c>
      <c r="L153" s="9" t="str">
        <f t="shared" si="27"/>
        <v>Yes</v>
      </c>
    </row>
    <row r="154" spans="1:12" x14ac:dyDescent="0.25">
      <c r="A154" s="42" t="s">
        <v>481</v>
      </c>
      <c r="B154" s="33" t="s">
        <v>217</v>
      </c>
      <c r="C154" s="8">
        <v>25.043664231000001</v>
      </c>
      <c r="D154" s="11" t="str">
        <f t="shared" si="24"/>
        <v>N/A</v>
      </c>
      <c r="E154" s="8">
        <v>25.392199194</v>
      </c>
      <c r="F154" s="11" t="str">
        <f t="shared" si="25"/>
        <v>N/A</v>
      </c>
      <c r="G154" s="8">
        <v>26.833625339000001</v>
      </c>
      <c r="H154" s="11" t="str">
        <f t="shared" si="26"/>
        <v>N/A</v>
      </c>
      <c r="I154" s="12">
        <v>1.3919999999999999</v>
      </c>
      <c r="J154" s="12">
        <v>5.6769999999999996</v>
      </c>
      <c r="K154" s="41" t="s">
        <v>732</v>
      </c>
      <c r="L154" s="9" t="str">
        <f t="shared" si="27"/>
        <v>Yes</v>
      </c>
    </row>
    <row r="155" spans="1:12" x14ac:dyDescent="0.25">
      <c r="A155" s="42" t="s">
        <v>482</v>
      </c>
      <c r="B155" s="33" t="s">
        <v>217</v>
      </c>
      <c r="C155" s="8">
        <v>95.320353002000004</v>
      </c>
      <c r="D155" s="11" t="str">
        <f t="shared" si="24"/>
        <v>N/A</v>
      </c>
      <c r="E155" s="8">
        <v>95.275452939000004</v>
      </c>
      <c r="F155" s="11" t="str">
        <f t="shared" si="25"/>
        <v>N/A</v>
      </c>
      <c r="G155" s="8">
        <v>95.186948658000006</v>
      </c>
      <c r="H155" s="11" t="str">
        <f t="shared" si="26"/>
        <v>N/A</v>
      </c>
      <c r="I155" s="12">
        <v>-4.7E-2</v>
      </c>
      <c r="J155" s="12">
        <v>-9.2999999999999999E-2</v>
      </c>
      <c r="K155" s="41" t="s">
        <v>732</v>
      </c>
      <c r="L155" s="9" t="str">
        <f t="shared" si="27"/>
        <v>Yes</v>
      </c>
    </row>
    <row r="156" spans="1:12" x14ac:dyDescent="0.25">
      <c r="A156" s="42" t="s">
        <v>1481</v>
      </c>
      <c r="B156" s="33" t="s">
        <v>217</v>
      </c>
      <c r="C156" s="34">
        <v>0.65668449200000001</v>
      </c>
      <c r="D156" s="11" t="str">
        <f t="shared" si="24"/>
        <v>N/A</v>
      </c>
      <c r="E156" s="34">
        <v>0.65964854110000004</v>
      </c>
      <c r="F156" s="11" t="str">
        <f t="shared" si="25"/>
        <v>N/A</v>
      </c>
      <c r="G156" s="34">
        <v>0.5203703704</v>
      </c>
      <c r="H156" s="11" t="str">
        <f t="shared" si="26"/>
        <v>N/A</v>
      </c>
      <c r="I156" s="12">
        <v>0.45140000000000002</v>
      </c>
      <c r="J156" s="12">
        <v>-21.1</v>
      </c>
      <c r="K156" s="41" t="s">
        <v>732</v>
      </c>
      <c r="L156" s="9" t="str">
        <f t="shared" si="27"/>
        <v>Yes</v>
      </c>
    </row>
    <row r="157" spans="1:12" x14ac:dyDescent="0.25">
      <c r="A157" s="42" t="s">
        <v>1482</v>
      </c>
      <c r="B157" s="33" t="s">
        <v>217</v>
      </c>
      <c r="C157" s="34">
        <v>0.20919974799999999</v>
      </c>
      <c r="D157" s="11" t="str">
        <f t="shared" si="24"/>
        <v>N/A</v>
      </c>
      <c r="E157" s="34">
        <v>0.48668730650000003</v>
      </c>
      <c r="F157" s="11" t="str">
        <f t="shared" si="25"/>
        <v>N/A</v>
      </c>
      <c r="G157" s="34">
        <v>0.29411764709999999</v>
      </c>
      <c r="H157" s="11" t="str">
        <f t="shared" si="26"/>
        <v>N/A</v>
      </c>
      <c r="I157" s="12">
        <v>132.6</v>
      </c>
      <c r="J157" s="12">
        <v>-39.6</v>
      </c>
      <c r="K157" s="41" t="s">
        <v>732</v>
      </c>
      <c r="L157" s="9" t="str">
        <f t="shared" si="27"/>
        <v>No</v>
      </c>
    </row>
    <row r="158" spans="1:12" x14ac:dyDescent="0.25">
      <c r="A158" s="42" t="s">
        <v>1483</v>
      </c>
      <c r="B158" s="33" t="s">
        <v>217</v>
      </c>
      <c r="C158" s="34">
        <v>0.73223411439999997</v>
      </c>
      <c r="D158" s="11" t="str">
        <f t="shared" si="24"/>
        <v>N/A</v>
      </c>
      <c r="E158" s="34">
        <v>0.68785393480000001</v>
      </c>
      <c r="F158" s="11" t="str">
        <f t="shared" si="25"/>
        <v>N/A</v>
      </c>
      <c r="G158" s="34">
        <v>0.53673373889999998</v>
      </c>
      <c r="H158" s="11" t="str">
        <f t="shared" si="26"/>
        <v>N/A</v>
      </c>
      <c r="I158" s="12">
        <v>-6.06</v>
      </c>
      <c r="J158" s="12">
        <v>-22</v>
      </c>
      <c r="K158" s="41" t="s">
        <v>732</v>
      </c>
      <c r="L158" s="9" t="str">
        <f t="shared" si="27"/>
        <v>Yes</v>
      </c>
    </row>
    <row r="159" spans="1:12" x14ac:dyDescent="0.25">
      <c r="A159" s="42" t="s">
        <v>1484</v>
      </c>
      <c r="B159" s="33" t="s">
        <v>217</v>
      </c>
      <c r="C159" s="34">
        <v>178.91320071999999</v>
      </c>
      <c r="D159" s="11" t="str">
        <f t="shared" si="24"/>
        <v>N/A</v>
      </c>
      <c r="E159" s="34">
        <v>184.05474828000001</v>
      </c>
      <c r="F159" s="11" t="str">
        <f t="shared" si="25"/>
        <v>N/A</v>
      </c>
      <c r="G159" s="34">
        <v>176.88303662999999</v>
      </c>
      <c r="H159" s="11" t="str">
        <f t="shared" si="26"/>
        <v>N/A</v>
      </c>
      <c r="I159" s="12">
        <v>2.8740000000000001</v>
      </c>
      <c r="J159" s="12">
        <v>-3.9</v>
      </c>
      <c r="K159" s="41" t="s">
        <v>732</v>
      </c>
      <c r="L159" s="9" t="str">
        <f t="shared" si="27"/>
        <v>Yes</v>
      </c>
    </row>
    <row r="160" spans="1:12" x14ac:dyDescent="0.25">
      <c r="A160" s="42" t="s">
        <v>1485</v>
      </c>
      <c r="B160" s="33" t="s">
        <v>217</v>
      </c>
      <c r="C160" s="34">
        <v>144.84892085999999</v>
      </c>
      <c r="D160" s="11" t="str">
        <f t="shared" si="24"/>
        <v>N/A</v>
      </c>
      <c r="E160" s="34">
        <v>149.23725614</v>
      </c>
      <c r="F160" s="11" t="str">
        <f t="shared" si="25"/>
        <v>N/A</v>
      </c>
      <c r="G160" s="34">
        <v>142.13844771000001</v>
      </c>
      <c r="H160" s="11" t="str">
        <f t="shared" si="26"/>
        <v>N/A</v>
      </c>
      <c r="I160" s="12">
        <v>3.03</v>
      </c>
      <c r="J160" s="12">
        <v>-4.76</v>
      </c>
      <c r="K160" s="41" t="s">
        <v>732</v>
      </c>
      <c r="L160" s="9" t="str">
        <f t="shared" si="27"/>
        <v>Yes</v>
      </c>
    </row>
    <row r="161" spans="1:12" x14ac:dyDescent="0.25">
      <c r="A161" s="42" t="s">
        <v>1486</v>
      </c>
      <c r="B161" s="33" t="s">
        <v>217</v>
      </c>
      <c r="C161" s="34">
        <v>209.05496223</v>
      </c>
      <c r="D161" s="11" t="str">
        <f t="shared" si="24"/>
        <v>N/A</v>
      </c>
      <c r="E161" s="34">
        <v>214.95391832000001</v>
      </c>
      <c r="F161" s="11" t="str">
        <f t="shared" si="25"/>
        <v>N/A</v>
      </c>
      <c r="G161" s="34">
        <v>210.81628513000001</v>
      </c>
      <c r="H161" s="11" t="str">
        <f t="shared" si="26"/>
        <v>N/A</v>
      </c>
      <c r="I161" s="12">
        <v>2.8220000000000001</v>
      </c>
      <c r="J161" s="12">
        <v>-1.92</v>
      </c>
      <c r="K161" s="41" t="s">
        <v>732</v>
      </c>
      <c r="L161" s="9" t="str">
        <f t="shared" si="27"/>
        <v>Yes</v>
      </c>
    </row>
    <row r="162" spans="1:12" x14ac:dyDescent="0.25">
      <c r="A162" s="42" t="s">
        <v>1619</v>
      </c>
      <c r="B162" s="33" t="s">
        <v>217</v>
      </c>
      <c r="C162" s="34">
        <v>0</v>
      </c>
      <c r="D162" s="11" t="str">
        <f t="shared" ref="D162:D172" si="28">IF($B162="N/A","N/A",IF(C162&gt;10,"No",IF(C162&lt;-10,"No","Yes")))</f>
        <v>N/A</v>
      </c>
      <c r="E162" s="34">
        <v>11</v>
      </c>
      <c r="F162" s="11" t="str">
        <f t="shared" ref="F162:F172" si="29">IF($B162="N/A","N/A",IF(E162&gt;10,"No",IF(E162&lt;-10,"No","Yes")))</f>
        <v>N/A</v>
      </c>
      <c r="G162" s="34">
        <v>0</v>
      </c>
      <c r="H162" s="11" t="str">
        <f t="shared" ref="H162:H172" si="30">IF($B162="N/A","N/A",IF(G162&gt;10,"No",IF(G162&lt;-10,"No","Yes")))</f>
        <v>N/A</v>
      </c>
      <c r="I162" s="12" t="s">
        <v>1742</v>
      </c>
      <c r="J162" s="12">
        <v>-100</v>
      </c>
      <c r="K162" s="14" t="s">
        <v>217</v>
      </c>
      <c r="L162" s="9" t="str">
        <f t="shared" ref="L162:L172" si="31">IF(J162="Div by 0", "N/A", IF(K162="N/A","N/A", IF(J162&gt;VALUE(MID(K162,1,2)), "No", IF(J162&lt;-1*VALUE(MID(K162,1,2)), "No", "Yes"))))</f>
        <v>N/A</v>
      </c>
    </row>
    <row r="163" spans="1:12" x14ac:dyDescent="0.25">
      <c r="A163" s="42" t="s">
        <v>126</v>
      </c>
      <c r="B163" s="33" t="s">
        <v>217</v>
      </c>
      <c r="C163" s="34">
        <v>11</v>
      </c>
      <c r="D163" s="11" t="str">
        <f t="shared" si="28"/>
        <v>N/A</v>
      </c>
      <c r="E163" s="34">
        <v>11</v>
      </c>
      <c r="F163" s="11" t="str">
        <f t="shared" si="29"/>
        <v>N/A</v>
      </c>
      <c r="G163" s="34">
        <v>11</v>
      </c>
      <c r="H163" s="11" t="str">
        <f t="shared" si="30"/>
        <v>N/A</v>
      </c>
      <c r="I163" s="12">
        <v>50</v>
      </c>
      <c r="J163" s="12">
        <v>-83.3</v>
      </c>
      <c r="K163" s="14" t="s">
        <v>217</v>
      </c>
      <c r="L163" s="9" t="str">
        <f t="shared" si="31"/>
        <v>N/A</v>
      </c>
    </row>
    <row r="164" spans="1:12" ht="25" x14ac:dyDescent="0.25">
      <c r="A164" s="42" t="s">
        <v>1620</v>
      </c>
      <c r="B164" s="33" t="s">
        <v>217</v>
      </c>
      <c r="C164" s="34">
        <v>11</v>
      </c>
      <c r="D164" s="11" t="str">
        <f t="shared" si="28"/>
        <v>N/A</v>
      </c>
      <c r="E164" s="34">
        <v>11</v>
      </c>
      <c r="F164" s="11" t="str">
        <f t="shared" si="29"/>
        <v>N/A</v>
      </c>
      <c r="G164" s="34">
        <v>0</v>
      </c>
      <c r="H164" s="11" t="str">
        <f t="shared" si="30"/>
        <v>N/A</v>
      </c>
      <c r="I164" s="12">
        <v>0</v>
      </c>
      <c r="J164" s="12">
        <v>-100</v>
      </c>
      <c r="K164" s="14" t="s">
        <v>217</v>
      </c>
      <c r="L164" s="9" t="str">
        <f t="shared" si="31"/>
        <v>N/A</v>
      </c>
    </row>
    <row r="165" spans="1:12" ht="25" x14ac:dyDescent="0.25">
      <c r="A165" s="42" t="s">
        <v>1487</v>
      </c>
      <c r="B165" s="33" t="s">
        <v>217</v>
      </c>
      <c r="C165" s="34">
        <v>11</v>
      </c>
      <c r="D165" s="11" t="str">
        <f t="shared" si="28"/>
        <v>N/A</v>
      </c>
      <c r="E165" s="34">
        <v>11</v>
      </c>
      <c r="F165" s="11" t="str">
        <f t="shared" si="29"/>
        <v>N/A</v>
      </c>
      <c r="G165" s="34">
        <v>11</v>
      </c>
      <c r="H165" s="11" t="str">
        <f t="shared" si="30"/>
        <v>N/A</v>
      </c>
      <c r="I165" s="12">
        <v>-30</v>
      </c>
      <c r="J165" s="12">
        <v>-14.3</v>
      </c>
      <c r="K165" s="14" t="s">
        <v>217</v>
      </c>
      <c r="L165" s="9" t="str">
        <f t="shared" si="31"/>
        <v>N/A</v>
      </c>
    </row>
    <row r="166" spans="1:12" x14ac:dyDescent="0.25">
      <c r="A166" s="42" t="s">
        <v>1621</v>
      </c>
      <c r="B166" s="33" t="s">
        <v>217</v>
      </c>
      <c r="C166" s="34">
        <v>0</v>
      </c>
      <c r="D166" s="11" t="str">
        <f t="shared" si="28"/>
        <v>N/A</v>
      </c>
      <c r="E166" s="34">
        <v>11</v>
      </c>
      <c r="F166" s="11" t="str">
        <f t="shared" si="29"/>
        <v>N/A</v>
      </c>
      <c r="G166" s="34">
        <v>0</v>
      </c>
      <c r="H166" s="11" t="str">
        <f t="shared" si="30"/>
        <v>N/A</v>
      </c>
      <c r="I166" s="12" t="s">
        <v>1742</v>
      </c>
      <c r="J166" s="12">
        <v>-100</v>
      </c>
      <c r="K166" s="14" t="s">
        <v>217</v>
      </c>
      <c r="L166" s="9" t="str">
        <f t="shared" si="31"/>
        <v>N/A</v>
      </c>
    </row>
    <row r="167" spans="1:12" x14ac:dyDescent="0.25">
      <c r="A167" s="42" t="s">
        <v>1622</v>
      </c>
      <c r="B167" s="33" t="s">
        <v>217</v>
      </c>
      <c r="C167" s="34">
        <v>108</v>
      </c>
      <c r="D167" s="11" t="str">
        <f t="shared" si="28"/>
        <v>N/A</v>
      </c>
      <c r="E167" s="34">
        <v>112</v>
      </c>
      <c r="F167" s="11" t="str">
        <f t="shared" si="29"/>
        <v>N/A</v>
      </c>
      <c r="G167" s="34">
        <v>126</v>
      </c>
      <c r="H167" s="11" t="str">
        <f t="shared" si="30"/>
        <v>N/A</v>
      </c>
      <c r="I167" s="12">
        <v>3.7040000000000002</v>
      </c>
      <c r="J167" s="12">
        <v>12.5</v>
      </c>
      <c r="K167" s="14" t="s">
        <v>217</v>
      </c>
      <c r="L167" s="9" t="str">
        <f t="shared" si="31"/>
        <v>N/A</v>
      </c>
    </row>
    <row r="168" spans="1:12" x14ac:dyDescent="0.25">
      <c r="A168" s="42" t="s">
        <v>125</v>
      </c>
      <c r="B168" s="33" t="s">
        <v>217</v>
      </c>
      <c r="C168" s="43">
        <v>602597</v>
      </c>
      <c r="D168" s="11" t="str">
        <f t="shared" si="28"/>
        <v>N/A</v>
      </c>
      <c r="E168" s="43">
        <v>1516413</v>
      </c>
      <c r="F168" s="11" t="str">
        <f t="shared" si="29"/>
        <v>N/A</v>
      </c>
      <c r="G168" s="43">
        <v>843049</v>
      </c>
      <c r="H168" s="11" t="str">
        <f t="shared" si="30"/>
        <v>N/A</v>
      </c>
      <c r="I168" s="12">
        <v>151.6</v>
      </c>
      <c r="J168" s="12">
        <v>-44.4</v>
      </c>
      <c r="K168" s="14" t="s">
        <v>217</v>
      </c>
      <c r="L168" s="9" t="str">
        <f t="shared" si="31"/>
        <v>N/A</v>
      </c>
    </row>
    <row r="169" spans="1:12" x14ac:dyDescent="0.25">
      <c r="A169" s="42" t="s">
        <v>1623</v>
      </c>
      <c r="B169" s="33" t="s">
        <v>217</v>
      </c>
      <c r="C169" s="43">
        <v>595346</v>
      </c>
      <c r="D169" s="11" t="str">
        <f t="shared" si="28"/>
        <v>N/A</v>
      </c>
      <c r="E169" s="43">
        <v>821656</v>
      </c>
      <c r="F169" s="11" t="str">
        <f t="shared" si="29"/>
        <v>N/A</v>
      </c>
      <c r="G169" s="43">
        <v>198360</v>
      </c>
      <c r="H169" s="11" t="str">
        <f t="shared" si="30"/>
        <v>N/A</v>
      </c>
      <c r="I169" s="12">
        <v>38.01</v>
      </c>
      <c r="J169" s="12">
        <v>-75.900000000000006</v>
      </c>
      <c r="K169" s="14" t="s">
        <v>217</v>
      </c>
      <c r="L169" s="9" t="str">
        <f t="shared" si="31"/>
        <v>N/A</v>
      </c>
    </row>
    <row r="170" spans="1:12" x14ac:dyDescent="0.25">
      <c r="A170" s="42" t="s">
        <v>1380</v>
      </c>
      <c r="B170" s="33" t="s">
        <v>217</v>
      </c>
      <c r="C170" s="43">
        <v>275945</v>
      </c>
      <c r="D170" s="11" t="str">
        <f t="shared" si="28"/>
        <v>N/A</v>
      </c>
      <c r="E170" s="43">
        <v>268603</v>
      </c>
      <c r="F170" s="11" t="str">
        <f t="shared" si="29"/>
        <v>N/A</v>
      </c>
      <c r="G170" s="43">
        <v>269934</v>
      </c>
      <c r="H170" s="11" t="str">
        <f t="shared" si="30"/>
        <v>N/A</v>
      </c>
      <c r="I170" s="12">
        <v>-2.66</v>
      </c>
      <c r="J170" s="12">
        <v>0.4955</v>
      </c>
      <c r="K170" s="14" t="s">
        <v>217</v>
      </c>
      <c r="L170" s="9" t="str">
        <f t="shared" si="31"/>
        <v>N/A</v>
      </c>
    </row>
    <row r="171" spans="1:12" x14ac:dyDescent="0.25">
      <c r="A171" s="42" t="s">
        <v>1617</v>
      </c>
      <c r="B171" s="33" t="s">
        <v>217</v>
      </c>
      <c r="C171" s="43">
        <v>102515</v>
      </c>
      <c r="D171" s="11" t="str">
        <f t="shared" si="28"/>
        <v>N/A</v>
      </c>
      <c r="E171" s="43">
        <v>1371510</v>
      </c>
      <c r="F171" s="11" t="str">
        <f t="shared" si="29"/>
        <v>N/A</v>
      </c>
      <c r="G171" s="43">
        <v>70921</v>
      </c>
      <c r="H171" s="11" t="str">
        <f t="shared" si="30"/>
        <v>N/A</v>
      </c>
      <c r="I171" s="12">
        <v>1238</v>
      </c>
      <c r="J171" s="12">
        <v>-94.8</v>
      </c>
      <c r="K171" s="14" t="s">
        <v>217</v>
      </c>
      <c r="L171" s="9" t="str">
        <f t="shared" si="31"/>
        <v>N/A</v>
      </c>
    </row>
    <row r="172" spans="1:12" x14ac:dyDescent="0.25">
      <c r="A172" s="42" t="s">
        <v>1618</v>
      </c>
      <c r="B172" s="33" t="s">
        <v>217</v>
      </c>
      <c r="C172" s="43">
        <v>502826</v>
      </c>
      <c r="D172" s="11" t="str">
        <f t="shared" si="28"/>
        <v>N/A</v>
      </c>
      <c r="E172" s="43">
        <v>437250</v>
      </c>
      <c r="F172" s="11" t="str">
        <f t="shared" si="29"/>
        <v>N/A</v>
      </c>
      <c r="G172" s="43">
        <v>840386</v>
      </c>
      <c r="H172" s="11" t="str">
        <f t="shared" si="30"/>
        <v>N/A</v>
      </c>
      <c r="I172" s="12">
        <v>-13</v>
      </c>
      <c r="J172" s="12">
        <v>92.2</v>
      </c>
      <c r="K172" s="14" t="s">
        <v>217</v>
      </c>
      <c r="L172" s="9" t="str">
        <f t="shared" si="31"/>
        <v>N/A</v>
      </c>
    </row>
    <row r="173" spans="1:12" ht="25" x14ac:dyDescent="0.25">
      <c r="A173" s="42" t="s">
        <v>1381</v>
      </c>
      <c r="B173" s="33" t="s">
        <v>217</v>
      </c>
      <c r="C173" s="43">
        <v>293524</v>
      </c>
      <c r="D173" s="11" t="str">
        <f t="shared" ref="D173:D187" si="32">IF($B173="N/A","N/A",IF(C173&gt;10,"No",IF(C173&lt;-10,"No","Yes")))</f>
        <v>N/A</v>
      </c>
      <c r="E173" s="43">
        <v>342005</v>
      </c>
      <c r="F173" s="11" t="str">
        <f t="shared" ref="F173:F187" si="33">IF($B173="N/A","N/A",IF(E173&gt;10,"No",IF(E173&lt;-10,"No","Yes")))</f>
        <v>N/A</v>
      </c>
      <c r="G173" s="43">
        <v>413811</v>
      </c>
      <c r="H173" s="11" t="str">
        <f t="shared" ref="H173:H187" si="34">IF($B173="N/A","N/A",IF(G173&gt;10,"No",IF(G173&lt;-10,"No","Yes")))</f>
        <v>N/A</v>
      </c>
      <c r="I173" s="12">
        <v>16.52</v>
      </c>
      <c r="J173" s="12">
        <v>21</v>
      </c>
      <c r="K173" s="41" t="s">
        <v>732</v>
      </c>
      <c r="L173" s="9" t="str">
        <f t="shared" ref="L173:L187" si="35">IF(J173="Div by 0", "N/A", IF(K173="N/A","N/A", IF(J173&gt;VALUE(MID(K173,1,2)), "No", IF(J173&lt;-1*VALUE(MID(K173,1,2)), "No", "Yes"))))</f>
        <v>Yes</v>
      </c>
    </row>
    <row r="174" spans="1:12" x14ac:dyDescent="0.25">
      <c r="A174" s="42" t="s">
        <v>649</v>
      </c>
      <c r="B174" s="33" t="s">
        <v>217</v>
      </c>
      <c r="C174" s="34">
        <v>1593</v>
      </c>
      <c r="D174" s="11" t="str">
        <f t="shared" si="32"/>
        <v>N/A</v>
      </c>
      <c r="E174" s="34">
        <v>1604</v>
      </c>
      <c r="F174" s="11" t="str">
        <f t="shared" si="33"/>
        <v>N/A</v>
      </c>
      <c r="G174" s="34">
        <v>1589</v>
      </c>
      <c r="H174" s="11" t="str">
        <f t="shared" si="34"/>
        <v>N/A</v>
      </c>
      <c r="I174" s="12">
        <v>0.6905</v>
      </c>
      <c r="J174" s="12">
        <v>-0.93500000000000005</v>
      </c>
      <c r="K174" s="41" t="s">
        <v>732</v>
      </c>
      <c r="L174" s="9" t="str">
        <f t="shared" si="35"/>
        <v>Yes</v>
      </c>
    </row>
    <row r="175" spans="1:12" x14ac:dyDescent="0.25">
      <c r="A175" s="42" t="s">
        <v>1382</v>
      </c>
      <c r="B175" s="33" t="s">
        <v>217</v>
      </c>
      <c r="C175" s="43">
        <v>184.25863150999999</v>
      </c>
      <c r="D175" s="11" t="str">
        <f t="shared" si="32"/>
        <v>N/A</v>
      </c>
      <c r="E175" s="43">
        <v>213.22007481</v>
      </c>
      <c r="F175" s="11" t="str">
        <f t="shared" si="33"/>
        <v>N/A</v>
      </c>
      <c r="G175" s="43">
        <v>260.42227816000002</v>
      </c>
      <c r="H175" s="11" t="str">
        <f t="shared" si="34"/>
        <v>N/A</v>
      </c>
      <c r="I175" s="12">
        <v>15.72</v>
      </c>
      <c r="J175" s="12">
        <v>22.14</v>
      </c>
      <c r="K175" s="41" t="s">
        <v>732</v>
      </c>
      <c r="L175" s="9" t="str">
        <f t="shared" si="35"/>
        <v>Yes</v>
      </c>
    </row>
    <row r="176" spans="1:12" ht="25" x14ac:dyDescent="0.25">
      <c r="A176" s="42" t="s">
        <v>1383</v>
      </c>
      <c r="B176" s="33" t="s">
        <v>217</v>
      </c>
      <c r="C176" s="43">
        <v>474686</v>
      </c>
      <c r="D176" s="11" t="str">
        <f t="shared" si="32"/>
        <v>N/A</v>
      </c>
      <c r="E176" s="43">
        <v>458794</v>
      </c>
      <c r="F176" s="11" t="str">
        <f t="shared" si="33"/>
        <v>N/A</v>
      </c>
      <c r="G176" s="43">
        <v>422406</v>
      </c>
      <c r="H176" s="11" t="str">
        <f t="shared" si="34"/>
        <v>N/A</v>
      </c>
      <c r="I176" s="12">
        <v>-3.35</v>
      </c>
      <c r="J176" s="12">
        <v>-7.93</v>
      </c>
      <c r="K176" s="41" t="s">
        <v>732</v>
      </c>
      <c r="L176" s="9" t="str">
        <f t="shared" si="35"/>
        <v>Yes</v>
      </c>
    </row>
    <row r="177" spans="1:12" x14ac:dyDescent="0.25">
      <c r="A177" s="42" t="s">
        <v>516</v>
      </c>
      <c r="B177" s="33" t="s">
        <v>217</v>
      </c>
      <c r="C177" s="34">
        <v>2501</v>
      </c>
      <c r="D177" s="11" t="str">
        <f t="shared" si="32"/>
        <v>N/A</v>
      </c>
      <c r="E177" s="34">
        <v>2332</v>
      </c>
      <c r="F177" s="11" t="str">
        <f t="shared" si="33"/>
        <v>N/A</v>
      </c>
      <c r="G177" s="34">
        <v>2256</v>
      </c>
      <c r="H177" s="11" t="str">
        <f t="shared" si="34"/>
        <v>N/A</v>
      </c>
      <c r="I177" s="12">
        <v>-6.76</v>
      </c>
      <c r="J177" s="12">
        <v>-3.26</v>
      </c>
      <c r="K177" s="41" t="s">
        <v>732</v>
      </c>
      <c r="L177" s="9" t="str">
        <f t="shared" si="35"/>
        <v>Yes</v>
      </c>
    </row>
    <row r="178" spans="1:12" x14ac:dyDescent="0.25">
      <c r="A178" s="42" t="s">
        <v>1384</v>
      </c>
      <c r="B178" s="33" t="s">
        <v>217</v>
      </c>
      <c r="C178" s="43">
        <v>189.79848061000001</v>
      </c>
      <c r="D178" s="11" t="str">
        <f t="shared" si="32"/>
        <v>N/A</v>
      </c>
      <c r="E178" s="43">
        <v>196.73842196000001</v>
      </c>
      <c r="F178" s="11" t="str">
        <f t="shared" si="33"/>
        <v>N/A</v>
      </c>
      <c r="G178" s="43">
        <v>187.23670213</v>
      </c>
      <c r="H178" s="11" t="str">
        <f t="shared" si="34"/>
        <v>N/A</v>
      </c>
      <c r="I178" s="12">
        <v>3.6560000000000001</v>
      </c>
      <c r="J178" s="12">
        <v>-4.83</v>
      </c>
      <c r="K178" s="41" t="s">
        <v>732</v>
      </c>
      <c r="L178" s="9" t="str">
        <f t="shared" si="35"/>
        <v>Yes</v>
      </c>
    </row>
    <row r="179" spans="1:12" ht="25" x14ac:dyDescent="0.25">
      <c r="A179" s="42" t="s">
        <v>1385</v>
      </c>
      <c r="B179" s="33" t="s">
        <v>217</v>
      </c>
      <c r="C179" s="43">
        <v>2563810</v>
      </c>
      <c r="D179" s="11" t="str">
        <f t="shared" si="32"/>
        <v>N/A</v>
      </c>
      <c r="E179" s="43">
        <v>1455502</v>
      </c>
      <c r="F179" s="11" t="str">
        <f t="shared" si="33"/>
        <v>N/A</v>
      </c>
      <c r="G179" s="43">
        <v>624519</v>
      </c>
      <c r="H179" s="11" t="str">
        <f t="shared" si="34"/>
        <v>N/A</v>
      </c>
      <c r="I179" s="12">
        <v>-43.2</v>
      </c>
      <c r="J179" s="12">
        <v>-57.1</v>
      </c>
      <c r="K179" s="41" t="s">
        <v>732</v>
      </c>
      <c r="L179" s="9" t="str">
        <f t="shared" si="35"/>
        <v>No</v>
      </c>
    </row>
    <row r="180" spans="1:12" x14ac:dyDescent="0.25">
      <c r="A180" s="42" t="s">
        <v>517</v>
      </c>
      <c r="B180" s="33" t="s">
        <v>217</v>
      </c>
      <c r="C180" s="34">
        <v>4461</v>
      </c>
      <c r="D180" s="11" t="str">
        <f t="shared" si="32"/>
        <v>N/A</v>
      </c>
      <c r="E180" s="34">
        <v>3737</v>
      </c>
      <c r="F180" s="11" t="str">
        <f t="shared" si="33"/>
        <v>N/A</v>
      </c>
      <c r="G180" s="34">
        <v>2458</v>
      </c>
      <c r="H180" s="11" t="str">
        <f t="shared" si="34"/>
        <v>N/A</v>
      </c>
      <c r="I180" s="12">
        <v>-16.2</v>
      </c>
      <c r="J180" s="12">
        <v>-34.200000000000003</v>
      </c>
      <c r="K180" s="41" t="s">
        <v>732</v>
      </c>
      <c r="L180" s="9" t="str">
        <f t="shared" si="35"/>
        <v>No</v>
      </c>
    </row>
    <row r="181" spans="1:12" ht="25" x14ac:dyDescent="0.25">
      <c r="A181" s="42" t="s">
        <v>1386</v>
      </c>
      <c r="B181" s="33" t="s">
        <v>217</v>
      </c>
      <c r="C181" s="43">
        <v>574.71643128999995</v>
      </c>
      <c r="D181" s="11" t="str">
        <f t="shared" si="32"/>
        <v>N/A</v>
      </c>
      <c r="E181" s="43">
        <v>389.48407814000001</v>
      </c>
      <c r="F181" s="11" t="str">
        <f t="shared" si="33"/>
        <v>N/A</v>
      </c>
      <c r="G181" s="43">
        <v>254.07607811</v>
      </c>
      <c r="H181" s="11" t="str">
        <f t="shared" si="34"/>
        <v>N/A</v>
      </c>
      <c r="I181" s="12">
        <v>-32.200000000000003</v>
      </c>
      <c r="J181" s="12">
        <v>-34.799999999999997</v>
      </c>
      <c r="K181" s="41" t="s">
        <v>732</v>
      </c>
      <c r="L181" s="9" t="str">
        <f t="shared" si="35"/>
        <v>No</v>
      </c>
    </row>
    <row r="182" spans="1:12" ht="25" x14ac:dyDescent="0.25">
      <c r="A182" s="42" t="s">
        <v>1387</v>
      </c>
      <c r="B182" s="33" t="s">
        <v>217</v>
      </c>
      <c r="C182" s="43">
        <v>2530201</v>
      </c>
      <c r="D182" s="11" t="str">
        <f t="shared" si="32"/>
        <v>N/A</v>
      </c>
      <c r="E182" s="43">
        <v>3037860</v>
      </c>
      <c r="F182" s="11" t="str">
        <f t="shared" si="33"/>
        <v>N/A</v>
      </c>
      <c r="G182" s="43">
        <v>3778346</v>
      </c>
      <c r="H182" s="11" t="str">
        <f t="shared" si="34"/>
        <v>N/A</v>
      </c>
      <c r="I182" s="12">
        <v>20.059999999999999</v>
      </c>
      <c r="J182" s="12">
        <v>24.38</v>
      </c>
      <c r="K182" s="41" t="s">
        <v>732</v>
      </c>
      <c r="L182" s="9" t="str">
        <f t="shared" si="35"/>
        <v>Yes</v>
      </c>
    </row>
    <row r="183" spans="1:12" x14ac:dyDescent="0.25">
      <c r="A183" s="42" t="s">
        <v>518</v>
      </c>
      <c r="B183" s="33" t="s">
        <v>217</v>
      </c>
      <c r="C183" s="34">
        <v>714</v>
      </c>
      <c r="D183" s="11" t="str">
        <f t="shared" si="32"/>
        <v>N/A</v>
      </c>
      <c r="E183" s="34">
        <v>757</v>
      </c>
      <c r="F183" s="11" t="str">
        <f t="shared" si="33"/>
        <v>N/A</v>
      </c>
      <c r="G183" s="34">
        <v>856</v>
      </c>
      <c r="H183" s="11" t="str">
        <f t="shared" si="34"/>
        <v>N/A</v>
      </c>
      <c r="I183" s="12">
        <v>6.0220000000000002</v>
      </c>
      <c r="J183" s="12">
        <v>13.08</v>
      </c>
      <c r="K183" s="41" t="s">
        <v>732</v>
      </c>
      <c r="L183" s="9" t="str">
        <f t="shared" si="35"/>
        <v>Yes</v>
      </c>
    </row>
    <row r="184" spans="1:12" x14ac:dyDescent="0.25">
      <c r="A184" s="42" t="s">
        <v>1388</v>
      </c>
      <c r="B184" s="33" t="s">
        <v>217</v>
      </c>
      <c r="C184" s="43">
        <v>3543.6988796000001</v>
      </c>
      <c r="D184" s="11" t="str">
        <f t="shared" si="32"/>
        <v>N/A</v>
      </c>
      <c r="E184" s="43">
        <v>4013.0250990999998</v>
      </c>
      <c r="F184" s="11" t="str">
        <f t="shared" si="33"/>
        <v>N/A</v>
      </c>
      <c r="G184" s="43">
        <v>4413.9556075</v>
      </c>
      <c r="H184" s="11" t="str">
        <f t="shared" si="34"/>
        <v>N/A</v>
      </c>
      <c r="I184" s="12">
        <v>13.24</v>
      </c>
      <c r="J184" s="12">
        <v>9.9909999999999997</v>
      </c>
      <c r="K184" s="41" t="s">
        <v>732</v>
      </c>
      <c r="L184" s="9" t="str">
        <f t="shared" si="35"/>
        <v>Yes</v>
      </c>
    </row>
    <row r="185" spans="1:12" ht="25" x14ac:dyDescent="0.25">
      <c r="A185" s="42" t="s">
        <v>1389</v>
      </c>
      <c r="B185" s="33" t="s">
        <v>217</v>
      </c>
      <c r="C185" s="43">
        <v>825164208</v>
      </c>
      <c r="D185" s="11" t="str">
        <f t="shared" si="32"/>
        <v>N/A</v>
      </c>
      <c r="E185" s="43">
        <v>852038524</v>
      </c>
      <c r="F185" s="11" t="str">
        <f t="shared" si="33"/>
        <v>N/A</v>
      </c>
      <c r="G185" s="43">
        <v>891658840</v>
      </c>
      <c r="H185" s="11" t="str">
        <f t="shared" si="34"/>
        <v>N/A</v>
      </c>
      <c r="I185" s="12">
        <v>3.2570000000000001</v>
      </c>
      <c r="J185" s="12">
        <v>4.6500000000000004</v>
      </c>
      <c r="K185" s="41" t="s">
        <v>732</v>
      </c>
      <c r="L185" s="9" t="str">
        <f t="shared" si="35"/>
        <v>Yes</v>
      </c>
    </row>
    <row r="186" spans="1:12" ht="25" x14ac:dyDescent="0.25">
      <c r="A186" s="42" t="s">
        <v>519</v>
      </c>
      <c r="B186" s="33" t="s">
        <v>217</v>
      </c>
      <c r="C186" s="34">
        <v>19017</v>
      </c>
      <c r="D186" s="11" t="str">
        <f t="shared" si="32"/>
        <v>N/A</v>
      </c>
      <c r="E186" s="34">
        <v>19497</v>
      </c>
      <c r="F186" s="11" t="str">
        <f t="shared" si="33"/>
        <v>N/A</v>
      </c>
      <c r="G186" s="34">
        <v>20576</v>
      </c>
      <c r="H186" s="11" t="str">
        <f t="shared" si="34"/>
        <v>N/A</v>
      </c>
      <c r="I186" s="12">
        <v>2.524</v>
      </c>
      <c r="J186" s="12">
        <v>5.5339999999999998</v>
      </c>
      <c r="K186" s="41" t="s">
        <v>732</v>
      </c>
      <c r="L186" s="9" t="str">
        <f t="shared" si="35"/>
        <v>Yes</v>
      </c>
    </row>
    <row r="187" spans="1:12" ht="25" x14ac:dyDescent="0.25">
      <c r="A187" s="42" t="s">
        <v>1390</v>
      </c>
      <c r="B187" s="33" t="s">
        <v>217</v>
      </c>
      <c r="C187" s="43">
        <v>43390.871745999997</v>
      </c>
      <c r="D187" s="11" t="str">
        <f t="shared" si="32"/>
        <v>N/A</v>
      </c>
      <c r="E187" s="43">
        <v>43701.006514000001</v>
      </c>
      <c r="F187" s="11" t="str">
        <f t="shared" si="33"/>
        <v>N/A</v>
      </c>
      <c r="G187" s="43">
        <v>43334.896967000001</v>
      </c>
      <c r="H187" s="11" t="str">
        <f t="shared" si="34"/>
        <v>N/A</v>
      </c>
      <c r="I187" s="12">
        <v>0.7147</v>
      </c>
      <c r="J187" s="12">
        <v>-0.83799999999999997</v>
      </c>
      <c r="K187" s="41" t="s">
        <v>732</v>
      </c>
      <c r="L187" s="9" t="str">
        <f t="shared" si="35"/>
        <v>Yes</v>
      </c>
    </row>
    <row r="188" spans="1:12" x14ac:dyDescent="0.25">
      <c r="A188" s="4" t="s">
        <v>1391</v>
      </c>
      <c r="B188" s="33" t="s">
        <v>217</v>
      </c>
      <c r="C188" s="43">
        <v>963469254</v>
      </c>
      <c r="D188" s="11" t="str">
        <f t="shared" ref="D188:D203" si="36">IF($B188="N/A","N/A",IF(C188&gt;10,"No",IF(C188&lt;-10,"No","Yes")))</f>
        <v>N/A</v>
      </c>
      <c r="E188" s="43">
        <v>1013922777</v>
      </c>
      <c r="F188" s="11" t="str">
        <f t="shared" ref="F188:F203" si="37">IF($B188="N/A","N/A",IF(E188&gt;10,"No",IF(E188&lt;-10,"No","Yes")))</f>
        <v>N/A</v>
      </c>
      <c r="G188" s="43">
        <v>1054713721</v>
      </c>
      <c r="H188" s="11" t="str">
        <f t="shared" ref="H188:H203" si="38">IF($B188="N/A","N/A",IF(G188&gt;10,"No",IF(G188&lt;-10,"No","Yes")))</f>
        <v>N/A</v>
      </c>
      <c r="I188" s="12">
        <v>5.2370000000000001</v>
      </c>
      <c r="J188" s="12">
        <v>4.0229999999999997</v>
      </c>
      <c r="K188" s="41" t="s">
        <v>732</v>
      </c>
      <c r="L188" s="9" t="str">
        <f t="shared" ref="L188:L203" si="39">IF(J188="Div by 0", "N/A", IF(K188="N/A","N/A", IF(J188&gt;VALUE(MID(K188,1,2)), "No", IF(J188&lt;-1*VALUE(MID(K188,1,2)), "No", "Yes"))))</f>
        <v>Yes</v>
      </c>
    </row>
    <row r="189" spans="1:12" x14ac:dyDescent="0.25">
      <c r="A189" s="4" t="s">
        <v>1488</v>
      </c>
      <c r="B189" s="33" t="s">
        <v>217</v>
      </c>
      <c r="C189" s="34">
        <v>27440</v>
      </c>
      <c r="D189" s="11" t="str">
        <f t="shared" si="36"/>
        <v>N/A</v>
      </c>
      <c r="E189" s="34">
        <v>28975</v>
      </c>
      <c r="F189" s="11" t="str">
        <f t="shared" si="37"/>
        <v>N/A</v>
      </c>
      <c r="G189" s="34">
        <v>34164</v>
      </c>
      <c r="H189" s="11" t="str">
        <f t="shared" si="38"/>
        <v>N/A</v>
      </c>
      <c r="I189" s="12">
        <v>5.5940000000000003</v>
      </c>
      <c r="J189" s="12">
        <v>17.91</v>
      </c>
      <c r="K189" s="41" t="s">
        <v>732</v>
      </c>
      <c r="L189" s="9" t="str">
        <f t="shared" si="39"/>
        <v>Yes</v>
      </c>
    </row>
    <row r="190" spans="1:12" x14ac:dyDescent="0.25">
      <c r="A190" s="4" t="s">
        <v>1489</v>
      </c>
      <c r="B190" s="33" t="s">
        <v>217</v>
      </c>
      <c r="C190" s="43">
        <v>35111.853280000003</v>
      </c>
      <c r="D190" s="11" t="str">
        <f t="shared" si="36"/>
        <v>N/A</v>
      </c>
      <c r="E190" s="43">
        <v>34993.020776999998</v>
      </c>
      <c r="F190" s="11" t="str">
        <f t="shared" si="37"/>
        <v>N/A</v>
      </c>
      <c r="G190" s="43">
        <v>30872.079410999999</v>
      </c>
      <c r="H190" s="11" t="str">
        <f t="shared" si="38"/>
        <v>N/A</v>
      </c>
      <c r="I190" s="12">
        <v>-0.33800000000000002</v>
      </c>
      <c r="J190" s="12">
        <v>-11.8</v>
      </c>
      <c r="K190" s="41" t="s">
        <v>732</v>
      </c>
      <c r="L190" s="9" t="str">
        <f t="shared" si="39"/>
        <v>Yes</v>
      </c>
    </row>
    <row r="191" spans="1:12" x14ac:dyDescent="0.25">
      <c r="A191" s="4" t="s">
        <v>1490</v>
      </c>
      <c r="B191" s="33" t="s">
        <v>217</v>
      </c>
      <c r="C191" s="43">
        <v>16379.975563</v>
      </c>
      <c r="D191" s="11" t="str">
        <f t="shared" si="36"/>
        <v>N/A</v>
      </c>
      <c r="E191" s="43">
        <v>17283.032426999998</v>
      </c>
      <c r="F191" s="11" t="str">
        <f t="shared" si="37"/>
        <v>N/A</v>
      </c>
      <c r="G191" s="43">
        <v>13857.315971</v>
      </c>
      <c r="H191" s="11" t="str">
        <f t="shared" si="38"/>
        <v>N/A</v>
      </c>
      <c r="I191" s="12">
        <v>5.5129999999999999</v>
      </c>
      <c r="J191" s="12">
        <v>-19.8</v>
      </c>
      <c r="K191" s="41" t="s">
        <v>732</v>
      </c>
      <c r="L191" s="9" t="str">
        <f t="shared" si="39"/>
        <v>Yes</v>
      </c>
    </row>
    <row r="192" spans="1:12" x14ac:dyDescent="0.25">
      <c r="A192" s="4" t="s">
        <v>1491</v>
      </c>
      <c r="B192" s="33" t="s">
        <v>217</v>
      </c>
      <c r="C192" s="43">
        <v>37748.199161999997</v>
      </c>
      <c r="D192" s="11" t="str">
        <f t="shared" si="36"/>
        <v>N/A</v>
      </c>
      <c r="E192" s="43">
        <v>37483.704242</v>
      </c>
      <c r="F192" s="11" t="str">
        <f t="shared" si="37"/>
        <v>N/A</v>
      </c>
      <c r="G192" s="43">
        <v>33606.311115999997</v>
      </c>
      <c r="H192" s="11" t="str">
        <f t="shared" si="38"/>
        <v>N/A</v>
      </c>
      <c r="I192" s="12">
        <v>-0.70099999999999996</v>
      </c>
      <c r="J192" s="12">
        <v>-10.3</v>
      </c>
      <c r="K192" s="41" t="s">
        <v>732</v>
      </c>
      <c r="L192" s="9" t="str">
        <f t="shared" si="39"/>
        <v>Yes</v>
      </c>
    </row>
    <row r="193" spans="1:12" x14ac:dyDescent="0.25">
      <c r="A193" s="42" t="s">
        <v>1492</v>
      </c>
      <c r="B193" s="33" t="s">
        <v>217</v>
      </c>
      <c r="C193" s="9">
        <v>34.146766386000003</v>
      </c>
      <c r="D193" s="11" t="str">
        <f t="shared" si="36"/>
        <v>N/A</v>
      </c>
      <c r="E193" s="9">
        <v>35.757037255999997</v>
      </c>
      <c r="F193" s="11" t="str">
        <f t="shared" si="37"/>
        <v>N/A</v>
      </c>
      <c r="G193" s="9">
        <v>40.137221269000001</v>
      </c>
      <c r="H193" s="11" t="str">
        <f t="shared" si="38"/>
        <v>N/A</v>
      </c>
      <c r="I193" s="12">
        <v>4.7160000000000002</v>
      </c>
      <c r="J193" s="12">
        <v>12.25</v>
      </c>
      <c r="K193" s="41" t="s">
        <v>732</v>
      </c>
      <c r="L193" s="9" t="str">
        <f t="shared" si="39"/>
        <v>Yes</v>
      </c>
    </row>
    <row r="194" spans="1:12" x14ac:dyDescent="0.25">
      <c r="A194" s="42" t="s">
        <v>1493</v>
      </c>
      <c r="B194" s="33" t="s">
        <v>217</v>
      </c>
      <c r="C194" s="9">
        <v>11.085368026999999</v>
      </c>
      <c r="D194" s="11" t="str">
        <f t="shared" si="36"/>
        <v>N/A</v>
      </c>
      <c r="E194" s="9">
        <v>11.650834773</v>
      </c>
      <c r="F194" s="11" t="str">
        <f t="shared" si="37"/>
        <v>N/A</v>
      </c>
      <c r="G194" s="9">
        <v>14.971314714</v>
      </c>
      <c r="H194" s="11" t="str">
        <f t="shared" si="38"/>
        <v>N/A</v>
      </c>
      <c r="I194" s="12">
        <v>5.101</v>
      </c>
      <c r="J194" s="12">
        <v>28.5</v>
      </c>
      <c r="K194" s="41" t="s">
        <v>732</v>
      </c>
      <c r="L194" s="9" t="str">
        <f t="shared" si="39"/>
        <v>Yes</v>
      </c>
    </row>
    <row r="195" spans="1:12" x14ac:dyDescent="0.25">
      <c r="A195" s="42" t="s">
        <v>1494</v>
      </c>
      <c r="B195" s="33" t="s">
        <v>217</v>
      </c>
      <c r="C195" s="9">
        <v>47.669080692000001</v>
      </c>
      <c r="D195" s="11" t="str">
        <f t="shared" si="36"/>
        <v>N/A</v>
      </c>
      <c r="E195" s="9">
        <v>49.439773191</v>
      </c>
      <c r="F195" s="11" t="str">
        <f t="shared" si="37"/>
        <v>N/A</v>
      </c>
      <c r="G195" s="9">
        <v>54.407042408999999</v>
      </c>
      <c r="H195" s="11" t="str">
        <f t="shared" si="38"/>
        <v>N/A</v>
      </c>
      <c r="I195" s="12">
        <v>3.7149999999999999</v>
      </c>
      <c r="J195" s="12">
        <v>10.050000000000001</v>
      </c>
      <c r="K195" s="41" t="s">
        <v>732</v>
      </c>
      <c r="L195" s="9" t="str">
        <f t="shared" si="39"/>
        <v>Yes</v>
      </c>
    </row>
    <row r="196" spans="1:12" x14ac:dyDescent="0.25">
      <c r="A196" s="4" t="s">
        <v>1403</v>
      </c>
      <c r="B196" s="33" t="s">
        <v>217</v>
      </c>
      <c r="C196" s="43">
        <v>825164208</v>
      </c>
      <c r="D196" s="11" t="str">
        <f t="shared" si="36"/>
        <v>N/A</v>
      </c>
      <c r="E196" s="43">
        <v>852038524</v>
      </c>
      <c r="F196" s="11" t="str">
        <f t="shared" si="37"/>
        <v>N/A</v>
      </c>
      <c r="G196" s="43">
        <v>891658840</v>
      </c>
      <c r="H196" s="11" t="str">
        <f t="shared" si="38"/>
        <v>N/A</v>
      </c>
      <c r="I196" s="12">
        <v>3.2570000000000001</v>
      </c>
      <c r="J196" s="12">
        <v>4.6500000000000004</v>
      </c>
      <c r="K196" s="41" t="s">
        <v>732</v>
      </c>
      <c r="L196" s="9" t="str">
        <f t="shared" si="39"/>
        <v>Yes</v>
      </c>
    </row>
    <row r="197" spans="1:12" x14ac:dyDescent="0.25">
      <c r="A197" s="4" t="s">
        <v>1495</v>
      </c>
      <c r="B197" s="33" t="s">
        <v>217</v>
      </c>
      <c r="C197" s="34">
        <v>19017</v>
      </c>
      <c r="D197" s="11" t="str">
        <f t="shared" si="36"/>
        <v>N/A</v>
      </c>
      <c r="E197" s="34">
        <v>19497</v>
      </c>
      <c r="F197" s="11" t="str">
        <f t="shared" si="37"/>
        <v>N/A</v>
      </c>
      <c r="G197" s="34">
        <v>20576</v>
      </c>
      <c r="H197" s="11" t="str">
        <f t="shared" si="38"/>
        <v>N/A</v>
      </c>
      <c r="I197" s="12">
        <v>2.524</v>
      </c>
      <c r="J197" s="12">
        <v>5.5339999999999998</v>
      </c>
      <c r="K197" s="41" t="s">
        <v>732</v>
      </c>
      <c r="L197" s="9" t="str">
        <f t="shared" si="39"/>
        <v>Yes</v>
      </c>
    </row>
    <row r="198" spans="1:12" ht="25" x14ac:dyDescent="0.25">
      <c r="A198" s="4" t="s">
        <v>1496</v>
      </c>
      <c r="B198" s="33" t="s">
        <v>217</v>
      </c>
      <c r="C198" s="43">
        <v>43390.871745999997</v>
      </c>
      <c r="D198" s="11" t="str">
        <f t="shared" si="36"/>
        <v>N/A</v>
      </c>
      <c r="E198" s="43">
        <v>43701.006514000001</v>
      </c>
      <c r="F198" s="11" t="str">
        <f t="shared" si="37"/>
        <v>N/A</v>
      </c>
      <c r="G198" s="43">
        <v>43334.896967000001</v>
      </c>
      <c r="H198" s="11" t="str">
        <f t="shared" si="38"/>
        <v>N/A</v>
      </c>
      <c r="I198" s="12">
        <v>0.7147</v>
      </c>
      <c r="J198" s="12">
        <v>-0.83799999999999997</v>
      </c>
      <c r="K198" s="41" t="s">
        <v>732</v>
      </c>
      <c r="L198" s="9" t="str">
        <f t="shared" si="39"/>
        <v>Yes</v>
      </c>
    </row>
    <row r="199" spans="1:12" ht="25" x14ac:dyDescent="0.25">
      <c r="A199" s="4" t="s">
        <v>1497</v>
      </c>
      <c r="B199" s="33" t="s">
        <v>217</v>
      </c>
      <c r="C199" s="43">
        <v>15815.077082</v>
      </c>
      <c r="D199" s="11" t="str">
        <f t="shared" si="36"/>
        <v>N/A</v>
      </c>
      <c r="E199" s="43">
        <v>16430.662167999999</v>
      </c>
      <c r="F199" s="11" t="str">
        <f t="shared" si="37"/>
        <v>N/A</v>
      </c>
      <c r="G199" s="43">
        <v>16287.304455</v>
      </c>
      <c r="H199" s="11" t="str">
        <f t="shared" si="38"/>
        <v>N/A</v>
      </c>
      <c r="I199" s="12">
        <v>3.8919999999999999</v>
      </c>
      <c r="J199" s="12">
        <v>-0.873</v>
      </c>
      <c r="K199" s="41" t="s">
        <v>732</v>
      </c>
      <c r="L199" s="9" t="str">
        <f t="shared" si="39"/>
        <v>Yes</v>
      </c>
    </row>
    <row r="200" spans="1:12" ht="25" x14ac:dyDescent="0.25">
      <c r="A200" s="4" t="s">
        <v>1498</v>
      </c>
      <c r="B200" s="33" t="s">
        <v>217</v>
      </c>
      <c r="C200" s="43">
        <v>47475.986784000001</v>
      </c>
      <c r="D200" s="11" t="str">
        <f t="shared" si="36"/>
        <v>N/A</v>
      </c>
      <c r="E200" s="43">
        <v>47813.016463</v>
      </c>
      <c r="F200" s="11" t="str">
        <f t="shared" si="37"/>
        <v>N/A</v>
      </c>
      <c r="G200" s="43">
        <v>47752.937707999998</v>
      </c>
      <c r="H200" s="11" t="str">
        <f t="shared" si="38"/>
        <v>N/A</v>
      </c>
      <c r="I200" s="12">
        <v>0.70989999999999998</v>
      </c>
      <c r="J200" s="12">
        <v>-0.126</v>
      </c>
      <c r="K200" s="41" t="s">
        <v>732</v>
      </c>
      <c r="L200" s="9" t="str">
        <f t="shared" si="39"/>
        <v>Yes</v>
      </c>
    </row>
    <row r="201" spans="1:12" ht="25" x14ac:dyDescent="0.25">
      <c r="A201" s="4" t="s">
        <v>1499</v>
      </c>
      <c r="B201" s="33" t="s">
        <v>217</v>
      </c>
      <c r="C201" s="9">
        <v>23.665053073999999</v>
      </c>
      <c r="D201" s="11" t="str">
        <f t="shared" si="36"/>
        <v>N/A</v>
      </c>
      <c r="E201" s="9">
        <v>24.060567917</v>
      </c>
      <c r="F201" s="11" t="str">
        <f t="shared" si="37"/>
        <v>N/A</v>
      </c>
      <c r="G201" s="9">
        <v>24.173500316999998</v>
      </c>
      <c r="H201" s="11" t="str">
        <f t="shared" si="38"/>
        <v>N/A</v>
      </c>
      <c r="I201" s="12">
        <v>1.671</v>
      </c>
      <c r="J201" s="12">
        <v>0.46939999999999998</v>
      </c>
      <c r="K201" s="41" t="s">
        <v>732</v>
      </c>
      <c r="L201" s="9" t="str">
        <f t="shared" si="39"/>
        <v>Yes</v>
      </c>
    </row>
    <row r="202" spans="1:12" ht="25" x14ac:dyDescent="0.25">
      <c r="A202" s="4" t="s">
        <v>1500</v>
      </c>
      <c r="B202" s="33" t="s">
        <v>217</v>
      </c>
      <c r="C202" s="9">
        <v>8.6009623952999998</v>
      </c>
      <c r="D202" s="11" t="str">
        <f t="shared" si="36"/>
        <v>N/A</v>
      </c>
      <c r="E202" s="9">
        <v>9.0637593552000002</v>
      </c>
      <c r="F202" s="11" t="str">
        <f t="shared" si="37"/>
        <v>N/A</v>
      </c>
      <c r="G202" s="9">
        <v>9.7942217183999993</v>
      </c>
      <c r="H202" s="11" t="str">
        <f t="shared" si="38"/>
        <v>N/A</v>
      </c>
      <c r="I202" s="12">
        <v>5.3810000000000002</v>
      </c>
      <c r="J202" s="12">
        <v>8.0589999999999993</v>
      </c>
      <c r="K202" s="41" t="s">
        <v>732</v>
      </c>
      <c r="L202" s="9" t="str">
        <f t="shared" si="39"/>
        <v>Yes</v>
      </c>
    </row>
    <row r="203" spans="1:12" ht="25" x14ac:dyDescent="0.25">
      <c r="A203" s="4" t="s">
        <v>1501</v>
      </c>
      <c r="B203" s="33" t="s">
        <v>217</v>
      </c>
      <c r="C203" s="9">
        <v>32.789188334000002</v>
      </c>
      <c r="D203" s="11" t="str">
        <f t="shared" si="36"/>
        <v>N/A</v>
      </c>
      <c r="E203" s="9">
        <v>32.908713128999999</v>
      </c>
      <c r="F203" s="11" t="str">
        <f t="shared" si="37"/>
        <v>N/A</v>
      </c>
      <c r="G203" s="9">
        <v>32.648654634000003</v>
      </c>
      <c r="H203" s="11" t="str">
        <f t="shared" si="38"/>
        <v>N/A</v>
      </c>
      <c r="I203" s="12">
        <v>0.36449999999999999</v>
      </c>
      <c r="J203" s="12">
        <v>-0.79</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221076</v>
      </c>
      <c r="D6" s="11" t="str">
        <f>IF($B6="N/A","N/A",IF(C6&gt;10,"No",IF(C6&lt;-10,"No","Yes")))</f>
        <v>N/A</v>
      </c>
      <c r="E6" s="34">
        <v>227408</v>
      </c>
      <c r="F6" s="11" t="str">
        <f>IF($B6="N/A","N/A",IF(E6&gt;10,"No",IF(E6&lt;-10,"No","Yes")))</f>
        <v>N/A</v>
      </c>
      <c r="G6" s="34">
        <v>235584</v>
      </c>
      <c r="H6" s="11" t="str">
        <f>IF($B6="N/A","N/A",IF(G6&gt;10,"No",IF(G6&lt;-10,"No","Yes")))</f>
        <v>N/A</v>
      </c>
      <c r="I6" s="12">
        <v>2.8639999999999999</v>
      </c>
      <c r="J6" s="12">
        <v>3.5950000000000002</v>
      </c>
      <c r="K6" s="41" t="s">
        <v>732</v>
      </c>
      <c r="L6" s="9" t="str">
        <f t="shared" ref="L6:L46" si="0">IF(J6="Div by 0", "N/A", IF(K6="N/A","N/A", IF(J6&gt;VALUE(MID(K6,1,2)), "No", IF(J6&lt;-1*VALUE(MID(K6,1,2)), "No", "Yes"))))</f>
        <v>Yes</v>
      </c>
    </row>
    <row r="7" spans="1:12" x14ac:dyDescent="0.25">
      <c r="A7" s="42" t="s">
        <v>10</v>
      </c>
      <c r="B7" s="33" t="s">
        <v>217</v>
      </c>
      <c r="C7" s="34">
        <v>163930</v>
      </c>
      <c r="D7" s="11" t="str">
        <f>IF($B7="N/A","N/A",IF(C7&gt;10,"No",IF(C7&lt;-10,"No","Yes")))</f>
        <v>N/A</v>
      </c>
      <c r="E7" s="34">
        <v>169185</v>
      </c>
      <c r="F7" s="11" t="str">
        <f>IF($B7="N/A","N/A",IF(E7&gt;10,"No",IF(E7&lt;-10,"No","Yes")))</f>
        <v>N/A</v>
      </c>
      <c r="G7" s="34">
        <v>176814</v>
      </c>
      <c r="H7" s="11" t="str">
        <f>IF($B7="N/A","N/A",IF(G7&gt;10,"No",IF(G7&lt;-10,"No","Yes")))</f>
        <v>N/A</v>
      </c>
      <c r="I7" s="12">
        <v>3.206</v>
      </c>
      <c r="J7" s="12">
        <v>4.5090000000000003</v>
      </c>
      <c r="K7" s="41" t="s">
        <v>732</v>
      </c>
      <c r="L7" s="9" t="str">
        <f t="shared" si="0"/>
        <v>Yes</v>
      </c>
    </row>
    <row r="8" spans="1:12" x14ac:dyDescent="0.25">
      <c r="A8" s="42" t="s">
        <v>91</v>
      </c>
      <c r="B8" s="9" t="s">
        <v>301</v>
      </c>
      <c r="C8" s="8">
        <v>74.150970706999999</v>
      </c>
      <c r="D8" s="11" t="str">
        <f>IF($B8="N/A","N/A",IF(C8&gt;90,"No",IF(C8&lt;65,"No","Yes")))</f>
        <v>Yes</v>
      </c>
      <c r="E8" s="8">
        <v>74.397118835000001</v>
      </c>
      <c r="F8" s="11" t="str">
        <f>IF($B8="N/A","N/A",IF(E8&gt;90,"No",IF(E8&lt;65,"No","Yes")))</f>
        <v>Yes</v>
      </c>
      <c r="G8" s="8">
        <v>75.053484108000006</v>
      </c>
      <c r="H8" s="11" t="str">
        <f>IF($B8="N/A","N/A",IF(G8&gt;90,"No",IF(G8&lt;65,"No","Yes")))</f>
        <v>Yes</v>
      </c>
      <c r="I8" s="12">
        <v>0.33200000000000002</v>
      </c>
      <c r="J8" s="12">
        <v>0.88219999999999998</v>
      </c>
      <c r="K8" s="41" t="s">
        <v>732</v>
      </c>
      <c r="L8" s="9" t="str">
        <f t="shared" si="0"/>
        <v>Yes</v>
      </c>
    </row>
    <row r="9" spans="1:12" x14ac:dyDescent="0.25">
      <c r="A9" s="42" t="s">
        <v>92</v>
      </c>
      <c r="B9" s="9" t="s">
        <v>302</v>
      </c>
      <c r="C9" s="8">
        <v>28.857907430000001</v>
      </c>
      <c r="D9" s="11" t="str">
        <f>IF($B9="N/A","N/A",IF(C9&gt;100,"No",IF(C9&lt;90,"No","Yes")))</f>
        <v>No</v>
      </c>
      <c r="E9" s="8">
        <v>28.221588207</v>
      </c>
      <c r="F9" s="11" t="str">
        <f>IF($B9="N/A","N/A",IF(E9&gt;100,"No",IF(E9&lt;90,"No","Yes")))</f>
        <v>No</v>
      </c>
      <c r="G9" s="8">
        <v>28.694833241000001</v>
      </c>
      <c r="H9" s="11" t="str">
        <f>IF($B9="N/A","N/A",IF(G9&gt;100,"No",IF(G9&lt;90,"No","Yes")))</f>
        <v>No</v>
      </c>
      <c r="I9" s="12">
        <v>-2.21</v>
      </c>
      <c r="J9" s="12">
        <v>1.677</v>
      </c>
      <c r="K9" s="41" t="s">
        <v>732</v>
      </c>
      <c r="L9" s="9" t="str">
        <f t="shared" si="0"/>
        <v>Yes</v>
      </c>
    </row>
    <row r="10" spans="1:12" x14ac:dyDescent="0.25">
      <c r="A10" s="42" t="s">
        <v>93</v>
      </c>
      <c r="B10" s="9" t="s">
        <v>303</v>
      </c>
      <c r="C10" s="8">
        <v>95.433283271999997</v>
      </c>
      <c r="D10" s="11" t="str">
        <f>IF($B10="N/A","N/A",IF(C10&gt;100,"No",IF(C10&lt;85,"No","Yes")))</f>
        <v>Yes</v>
      </c>
      <c r="E10" s="8">
        <v>95.490042222</v>
      </c>
      <c r="F10" s="11" t="str">
        <f>IF($B10="N/A","N/A",IF(E10&gt;100,"No",IF(E10&lt;85,"No","Yes")))</f>
        <v>Yes</v>
      </c>
      <c r="G10" s="8">
        <v>95.340378990000005</v>
      </c>
      <c r="H10" s="11" t="str">
        <f>IF($B10="N/A","N/A",IF(G10&gt;100,"No",IF(G10&lt;85,"No","Yes")))</f>
        <v>Yes</v>
      </c>
      <c r="I10" s="12">
        <v>5.9499999999999997E-2</v>
      </c>
      <c r="J10" s="12">
        <v>-0.157</v>
      </c>
      <c r="K10" s="41" t="s">
        <v>732</v>
      </c>
      <c r="L10" s="9" t="str">
        <f t="shared" si="0"/>
        <v>Yes</v>
      </c>
    </row>
    <row r="11" spans="1:12" x14ac:dyDescent="0.25">
      <c r="A11" s="42" t="s">
        <v>94</v>
      </c>
      <c r="B11" s="9" t="s">
        <v>304</v>
      </c>
      <c r="C11" s="8">
        <v>64.601918554999997</v>
      </c>
      <c r="D11" s="11" t="str">
        <f>IF($B11="N/A","N/A",IF(C11&gt;100,"No",IF(C11&lt;80,"No","Yes")))</f>
        <v>No</v>
      </c>
      <c r="E11" s="8">
        <v>65.205699518000003</v>
      </c>
      <c r="F11" s="11" t="str">
        <f>IF($B11="N/A","N/A",IF(E11&gt;100,"No",IF(E11&lt;80,"No","Yes")))</f>
        <v>No</v>
      </c>
      <c r="G11" s="8">
        <v>66.164955629000005</v>
      </c>
      <c r="H11" s="11" t="str">
        <f>IF($B11="N/A","N/A",IF(G11&gt;100,"No",IF(G11&lt;80,"No","Yes")))</f>
        <v>No</v>
      </c>
      <c r="I11" s="12">
        <v>0.93459999999999999</v>
      </c>
      <c r="J11" s="12">
        <v>1.4710000000000001</v>
      </c>
      <c r="K11" s="41" t="s">
        <v>732</v>
      </c>
      <c r="L11" s="9" t="str">
        <f t="shared" si="0"/>
        <v>Yes</v>
      </c>
    </row>
    <row r="12" spans="1:12" x14ac:dyDescent="0.25">
      <c r="A12" s="42" t="s">
        <v>95</v>
      </c>
      <c r="B12" s="9" t="s">
        <v>304</v>
      </c>
      <c r="C12" s="8">
        <v>63.681698587</v>
      </c>
      <c r="D12" s="11" t="str">
        <f>IF($B12="N/A","N/A",IF(C12&gt;100,"No",IF(C12&lt;80,"No","Yes")))</f>
        <v>No</v>
      </c>
      <c r="E12" s="8">
        <v>63.335909172000001</v>
      </c>
      <c r="F12" s="11" t="str">
        <f>IF($B12="N/A","N/A",IF(E12&gt;100,"No",IF(E12&lt;80,"No","Yes")))</f>
        <v>No</v>
      </c>
      <c r="G12" s="8">
        <v>63.979457781000001</v>
      </c>
      <c r="H12" s="11" t="str">
        <f>IF($B12="N/A","N/A",IF(G12&gt;100,"No",IF(G12&lt;80,"No","Yes")))</f>
        <v>No</v>
      </c>
      <c r="I12" s="12">
        <v>-0.54300000000000004</v>
      </c>
      <c r="J12" s="12">
        <v>1.016</v>
      </c>
      <c r="K12" s="41" t="s">
        <v>732</v>
      </c>
      <c r="L12" s="9" t="str">
        <f t="shared" si="0"/>
        <v>Yes</v>
      </c>
    </row>
    <row r="13" spans="1:12" x14ac:dyDescent="0.25">
      <c r="A13" s="3" t="s">
        <v>96</v>
      </c>
      <c r="B13" s="33" t="s">
        <v>217</v>
      </c>
      <c r="C13" s="34">
        <v>145682.01999999999</v>
      </c>
      <c r="D13" s="11" t="str">
        <f t="shared" ref="D13:D44" si="1">IF($B13="N/A","N/A",IF(C13&gt;10,"No",IF(C13&lt;-10,"No","Yes")))</f>
        <v>N/A</v>
      </c>
      <c r="E13" s="34">
        <v>152019.10999999999</v>
      </c>
      <c r="F13" s="11" t="str">
        <f t="shared" ref="F13:F44" si="2">IF($B13="N/A","N/A",IF(E13&gt;10,"No",IF(E13&lt;-10,"No","Yes")))</f>
        <v>N/A</v>
      </c>
      <c r="G13" s="34">
        <v>160874.96</v>
      </c>
      <c r="H13" s="11" t="str">
        <f t="shared" ref="H13:H44" si="3">IF($B13="N/A","N/A",IF(G13&gt;10,"No",IF(G13&lt;-10,"No","Yes")))</f>
        <v>N/A</v>
      </c>
      <c r="I13" s="12">
        <v>4.3499999999999996</v>
      </c>
      <c r="J13" s="12">
        <v>5.8250000000000002</v>
      </c>
      <c r="K13" s="41" t="s">
        <v>732</v>
      </c>
      <c r="L13" s="9" t="str">
        <f t="shared" si="0"/>
        <v>Yes</v>
      </c>
    </row>
    <row r="14" spans="1:12" x14ac:dyDescent="0.25">
      <c r="A14" s="3" t="s">
        <v>100</v>
      </c>
      <c r="B14" s="33" t="s">
        <v>217</v>
      </c>
      <c r="C14" s="34">
        <v>30269</v>
      </c>
      <c r="D14" s="11" t="str">
        <f t="shared" si="1"/>
        <v>N/A</v>
      </c>
      <c r="E14" s="34">
        <v>29442</v>
      </c>
      <c r="F14" s="11" t="str">
        <f t="shared" si="2"/>
        <v>N/A</v>
      </c>
      <c r="G14" s="34">
        <v>30793</v>
      </c>
      <c r="H14" s="11" t="str">
        <f t="shared" si="3"/>
        <v>N/A</v>
      </c>
      <c r="I14" s="12">
        <v>-2.73</v>
      </c>
      <c r="J14" s="12">
        <v>4.5890000000000004</v>
      </c>
      <c r="K14" s="41" t="s">
        <v>732</v>
      </c>
      <c r="L14" s="9" t="str">
        <f t="shared" si="0"/>
        <v>Yes</v>
      </c>
    </row>
    <row r="15" spans="1:12" x14ac:dyDescent="0.25">
      <c r="A15" s="3" t="s">
        <v>983</v>
      </c>
      <c r="B15" s="33" t="s">
        <v>217</v>
      </c>
      <c r="C15" s="34">
        <v>806</v>
      </c>
      <c r="D15" s="11" t="str">
        <f t="shared" si="1"/>
        <v>N/A</v>
      </c>
      <c r="E15" s="34">
        <v>758</v>
      </c>
      <c r="F15" s="11" t="str">
        <f t="shared" si="2"/>
        <v>N/A</v>
      </c>
      <c r="G15" s="34">
        <v>716</v>
      </c>
      <c r="H15" s="11" t="str">
        <f t="shared" si="3"/>
        <v>N/A</v>
      </c>
      <c r="I15" s="12">
        <v>-5.96</v>
      </c>
      <c r="J15" s="12">
        <v>-5.54</v>
      </c>
      <c r="K15" s="41" t="s">
        <v>732</v>
      </c>
      <c r="L15" s="9" t="str">
        <f t="shared" si="0"/>
        <v>Yes</v>
      </c>
    </row>
    <row r="16" spans="1:12" x14ac:dyDescent="0.25">
      <c r="A16" s="3" t="s">
        <v>984</v>
      </c>
      <c r="B16" s="33" t="s">
        <v>217</v>
      </c>
      <c r="C16" s="34">
        <v>5569</v>
      </c>
      <c r="D16" s="11" t="str">
        <f t="shared" si="1"/>
        <v>N/A</v>
      </c>
      <c r="E16" s="34">
        <v>5793</v>
      </c>
      <c r="F16" s="11" t="str">
        <f t="shared" si="2"/>
        <v>N/A</v>
      </c>
      <c r="G16" s="34">
        <v>6299</v>
      </c>
      <c r="H16" s="11" t="str">
        <f t="shared" si="3"/>
        <v>N/A</v>
      </c>
      <c r="I16" s="12">
        <v>4.0220000000000002</v>
      </c>
      <c r="J16" s="12">
        <v>8.7349999999999994</v>
      </c>
      <c r="K16" s="41" t="s">
        <v>732</v>
      </c>
      <c r="L16" s="9" t="str">
        <f t="shared" si="0"/>
        <v>Yes</v>
      </c>
    </row>
    <row r="17" spans="1:12" x14ac:dyDescent="0.25">
      <c r="A17" s="3" t="s">
        <v>985</v>
      </c>
      <c r="B17" s="33" t="s">
        <v>217</v>
      </c>
      <c r="C17" s="34">
        <v>1753</v>
      </c>
      <c r="D17" s="11" t="str">
        <f t="shared" si="1"/>
        <v>N/A</v>
      </c>
      <c r="E17" s="34">
        <v>1677</v>
      </c>
      <c r="F17" s="11" t="str">
        <f t="shared" si="2"/>
        <v>N/A</v>
      </c>
      <c r="G17" s="34">
        <v>1661</v>
      </c>
      <c r="H17" s="11" t="str">
        <f t="shared" si="3"/>
        <v>N/A</v>
      </c>
      <c r="I17" s="12">
        <v>-4.34</v>
      </c>
      <c r="J17" s="12">
        <v>-0.95399999999999996</v>
      </c>
      <c r="K17" s="41" t="s">
        <v>732</v>
      </c>
      <c r="L17" s="9" t="str">
        <f t="shared" si="0"/>
        <v>Yes</v>
      </c>
    </row>
    <row r="18" spans="1:12" x14ac:dyDescent="0.25">
      <c r="A18" s="3" t="s">
        <v>986</v>
      </c>
      <c r="B18" s="33" t="s">
        <v>217</v>
      </c>
      <c r="C18" s="34">
        <v>22141</v>
      </c>
      <c r="D18" s="11" t="str">
        <f t="shared" si="1"/>
        <v>N/A</v>
      </c>
      <c r="E18" s="34">
        <v>21214</v>
      </c>
      <c r="F18" s="11" t="str">
        <f t="shared" si="2"/>
        <v>N/A</v>
      </c>
      <c r="G18" s="34">
        <v>22117</v>
      </c>
      <c r="H18" s="11" t="str">
        <f t="shared" si="3"/>
        <v>N/A</v>
      </c>
      <c r="I18" s="12">
        <v>-4.1900000000000004</v>
      </c>
      <c r="J18" s="12">
        <v>4.2569999999999997</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104539</v>
      </c>
      <c r="D20" s="11" t="str">
        <f t="shared" si="1"/>
        <v>N/A</v>
      </c>
      <c r="E20" s="34">
        <v>107052</v>
      </c>
      <c r="F20" s="11" t="str">
        <f t="shared" si="2"/>
        <v>N/A</v>
      </c>
      <c r="G20" s="34">
        <v>113829</v>
      </c>
      <c r="H20" s="11" t="str">
        <f t="shared" si="3"/>
        <v>N/A</v>
      </c>
      <c r="I20" s="12">
        <v>2.4039999999999999</v>
      </c>
      <c r="J20" s="12">
        <v>6.3310000000000004</v>
      </c>
      <c r="K20" s="41" t="s">
        <v>732</v>
      </c>
      <c r="L20" s="9" t="str">
        <f t="shared" si="0"/>
        <v>Yes</v>
      </c>
    </row>
    <row r="21" spans="1:12" x14ac:dyDescent="0.25">
      <c r="A21" s="3" t="s">
        <v>988</v>
      </c>
      <c r="B21" s="33" t="s">
        <v>217</v>
      </c>
      <c r="C21" s="34">
        <v>59642</v>
      </c>
      <c r="D21" s="11" t="str">
        <f t="shared" si="1"/>
        <v>N/A</v>
      </c>
      <c r="E21" s="34">
        <v>61167</v>
      </c>
      <c r="F21" s="11" t="str">
        <f t="shared" si="2"/>
        <v>N/A</v>
      </c>
      <c r="G21" s="34">
        <v>63961</v>
      </c>
      <c r="H21" s="11" t="str">
        <f t="shared" si="3"/>
        <v>N/A</v>
      </c>
      <c r="I21" s="12">
        <v>2.5569999999999999</v>
      </c>
      <c r="J21" s="12">
        <v>4.5679999999999996</v>
      </c>
      <c r="K21" s="41" t="s">
        <v>732</v>
      </c>
      <c r="L21" s="9" t="str">
        <f t="shared" si="0"/>
        <v>Yes</v>
      </c>
    </row>
    <row r="22" spans="1:12" x14ac:dyDescent="0.25">
      <c r="A22" s="3" t="s">
        <v>989</v>
      </c>
      <c r="B22" s="33" t="s">
        <v>217</v>
      </c>
      <c r="C22" s="34">
        <v>8366</v>
      </c>
      <c r="D22" s="11" t="str">
        <f t="shared" si="1"/>
        <v>N/A</v>
      </c>
      <c r="E22" s="34">
        <v>8883</v>
      </c>
      <c r="F22" s="11" t="str">
        <f t="shared" si="2"/>
        <v>N/A</v>
      </c>
      <c r="G22" s="34">
        <v>9766</v>
      </c>
      <c r="H22" s="11" t="str">
        <f t="shared" si="3"/>
        <v>N/A</v>
      </c>
      <c r="I22" s="12">
        <v>6.18</v>
      </c>
      <c r="J22" s="12">
        <v>9.94</v>
      </c>
      <c r="K22" s="41" t="s">
        <v>732</v>
      </c>
      <c r="L22" s="9" t="str">
        <f t="shared" si="0"/>
        <v>Yes</v>
      </c>
    </row>
    <row r="23" spans="1:12" x14ac:dyDescent="0.25">
      <c r="A23" s="3" t="s">
        <v>990</v>
      </c>
      <c r="B23" s="33" t="s">
        <v>217</v>
      </c>
      <c r="C23" s="34">
        <v>14030</v>
      </c>
      <c r="D23" s="11" t="str">
        <f t="shared" si="1"/>
        <v>N/A</v>
      </c>
      <c r="E23" s="34">
        <v>14543</v>
      </c>
      <c r="F23" s="11" t="str">
        <f t="shared" si="2"/>
        <v>N/A</v>
      </c>
      <c r="G23" s="34">
        <v>15413</v>
      </c>
      <c r="H23" s="11" t="str">
        <f t="shared" si="3"/>
        <v>N/A</v>
      </c>
      <c r="I23" s="12">
        <v>3.6560000000000001</v>
      </c>
      <c r="J23" s="12">
        <v>5.9820000000000002</v>
      </c>
      <c r="K23" s="41" t="s">
        <v>732</v>
      </c>
      <c r="L23" s="9" t="str">
        <f t="shared" si="0"/>
        <v>Yes</v>
      </c>
    </row>
    <row r="24" spans="1:12" x14ac:dyDescent="0.25">
      <c r="A24" s="3" t="s">
        <v>991</v>
      </c>
      <c r="B24" s="33" t="s">
        <v>217</v>
      </c>
      <c r="C24" s="34">
        <v>22501</v>
      </c>
      <c r="D24" s="11" t="str">
        <f t="shared" si="1"/>
        <v>N/A</v>
      </c>
      <c r="E24" s="34">
        <v>22459</v>
      </c>
      <c r="F24" s="11" t="str">
        <f t="shared" si="2"/>
        <v>N/A</v>
      </c>
      <c r="G24" s="34">
        <v>24689</v>
      </c>
      <c r="H24" s="11" t="str">
        <f t="shared" si="3"/>
        <v>N/A</v>
      </c>
      <c r="I24" s="12">
        <v>-0.187</v>
      </c>
      <c r="J24" s="12">
        <v>9.9290000000000003</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53582</v>
      </c>
      <c r="D26" s="11" t="str">
        <f t="shared" si="1"/>
        <v>N/A</v>
      </c>
      <c r="E26" s="34">
        <v>57268</v>
      </c>
      <c r="F26" s="11" t="str">
        <f t="shared" si="2"/>
        <v>N/A</v>
      </c>
      <c r="G26" s="34">
        <v>57470</v>
      </c>
      <c r="H26" s="11" t="str">
        <f t="shared" si="3"/>
        <v>N/A</v>
      </c>
      <c r="I26" s="12">
        <v>6.8789999999999996</v>
      </c>
      <c r="J26" s="12">
        <v>0.35270000000000001</v>
      </c>
      <c r="K26" s="41" t="s">
        <v>732</v>
      </c>
      <c r="L26" s="9" t="str">
        <f t="shared" si="0"/>
        <v>Yes</v>
      </c>
    </row>
    <row r="27" spans="1:12" x14ac:dyDescent="0.25">
      <c r="A27" s="3" t="s">
        <v>993</v>
      </c>
      <c r="B27" s="33" t="s">
        <v>217</v>
      </c>
      <c r="C27" s="34">
        <v>31443</v>
      </c>
      <c r="D27" s="11" t="str">
        <f t="shared" si="1"/>
        <v>N/A</v>
      </c>
      <c r="E27" s="34">
        <v>32700</v>
      </c>
      <c r="F27" s="11" t="str">
        <f t="shared" si="2"/>
        <v>N/A</v>
      </c>
      <c r="G27" s="34">
        <v>31011</v>
      </c>
      <c r="H27" s="11" t="str">
        <f t="shared" si="3"/>
        <v>N/A</v>
      </c>
      <c r="I27" s="12">
        <v>3.9980000000000002</v>
      </c>
      <c r="J27" s="12">
        <v>-5.17</v>
      </c>
      <c r="K27" s="41" t="s">
        <v>732</v>
      </c>
      <c r="L27" s="9" t="str">
        <f t="shared" si="0"/>
        <v>Yes</v>
      </c>
    </row>
    <row r="28" spans="1:12" x14ac:dyDescent="0.25">
      <c r="A28" s="3" t="s">
        <v>994</v>
      </c>
      <c r="B28" s="33" t="s">
        <v>217</v>
      </c>
      <c r="C28" s="34">
        <v>0</v>
      </c>
      <c r="D28" s="11" t="str">
        <f t="shared" si="1"/>
        <v>N/A</v>
      </c>
      <c r="E28" s="34">
        <v>0</v>
      </c>
      <c r="F28" s="11" t="str">
        <f t="shared" si="2"/>
        <v>N/A</v>
      </c>
      <c r="G28" s="34">
        <v>0</v>
      </c>
      <c r="H28" s="11" t="str">
        <f t="shared" si="3"/>
        <v>N/A</v>
      </c>
      <c r="I28" s="12" t="s">
        <v>1742</v>
      </c>
      <c r="J28" s="12" t="s">
        <v>1742</v>
      </c>
      <c r="K28" s="41" t="s">
        <v>732</v>
      </c>
      <c r="L28" s="9" t="str">
        <f t="shared" si="0"/>
        <v>N/A</v>
      </c>
    </row>
    <row r="29" spans="1:12" x14ac:dyDescent="0.25">
      <c r="A29" s="3" t="s">
        <v>995</v>
      </c>
      <c r="B29" s="33" t="s">
        <v>217</v>
      </c>
      <c r="C29" s="34">
        <v>1381</v>
      </c>
      <c r="D29" s="11" t="str">
        <f t="shared" si="1"/>
        <v>N/A</v>
      </c>
      <c r="E29" s="34">
        <v>1944</v>
      </c>
      <c r="F29" s="11" t="str">
        <f t="shared" si="2"/>
        <v>N/A</v>
      </c>
      <c r="G29" s="101">
        <v>2840</v>
      </c>
      <c r="H29" s="11" t="str">
        <f t="shared" si="3"/>
        <v>N/A</v>
      </c>
      <c r="I29" s="12">
        <v>40.770000000000003</v>
      </c>
      <c r="J29" s="12">
        <v>46.09</v>
      </c>
      <c r="K29" s="41" t="s">
        <v>732</v>
      </c>
      <c r="L29" s="9" t="str">
        <f t="shared" si="0"/>
        <v>No</v>
      </c>
    </row>
    <row r="30" spans="1:12" x14ac:dyDescent="0.25">
      <c r="A30" s="3" t="s">
        <v>996</v>
      </c>
      <c r="B30" s="33" t="s">
        <v>217</v>
      </c>
      <c r="C30" s="34">
        <v>9670</v>
      </c>
      <c r="D30" s="11" t="str">
        <f t="shared" si="1"/>
        <v>N/A</v>
      </c>
      <c r="E30" s="34">
        <v>11025</v>
      </c>
      <c r="F30" s="11" t="str">
        <f t="shared" si="2"/>
        <v>N/A</v>
      </c>
      <c r="G30" s="34">
        <v>11442</v>
      </c>
      <c r="H30" s="11" t="str">
        <f t="shared" si="3"/>
        <v>N/A</v>
      </c>
      <c r="I30" s="12">
        <v>14.01</v>
      </c>
      <c r="J30" s="12">
        <v>3.782</v>
      </c>
      <c r="K30" s="41" t="s">
        <v>732</v>
      </c>
      <c r="L30" s="9" t="str">
        <f t="shared" si="0"/>
        <v>Yes</v>
      </c>
    </row>
    <row r="31" spans="1:12" x14ac:dyDescent="0.25">
      <c r="A31" s="3" t="s">
        <v>997</v>
      </c>
      <c r="B31" s="33" t="s">
        <v>217</v>
      </c>
      <c r="C31" s="34">
        <v>4795</v>
      </c>
      <c r="D31" s="11" t="str">
        <f t="shared" si="1"/>
        <v>N/A</v>
      </c>
      <c r="E31" s="34">
        <v>5033</v>
      </c>
      <c r="F31" s="11" t="str">
        <f t="shared" si="2"/>
        <v>N/A</v>
      </c>
      <c r="G31" s="34">
        <v>5372</v>
      </c>
      <c r="H31" s="11" t="str">
        <f t="shared" si="3"/>
        <v>N/A</v>
      </c>
      <c r="I31" s="12">
        <v>4.9640000000000004</v>
      </c>
      <c r="J31" s="12">
        <v>6.7359999999999998</v>
      </c>
      <c r="K31" s="41" t="s">
        <v>732</v>
      </c>
      <c r="L31" s="9" t="str">
        <f t="shared" si="0"/>
        <v>Yes</v>
      </c>
    </row>
    <row r="32" spans="1:12" x14ac:dyDescent="0.25">
      <c r="A32" s="3" t="s">
        <v>998</v>
      </c>
      <c r="B32" s="33" t="s">
        <v>217</v>
      </c>
      <c r="C32" s="34">
        <v>6161</v>
      </c>
      <c r="D32" s="11" t="str">
        <f t="shared" si="1"/>
        <v>N/A</v>
      </c>
      <c r="E32" s="34">
        <v>6451</v>
      </c>
      <c r="F32" s="11" t="str">
        <f t="shared" si="2"/>
        <v>N/A</v>
      </c>
      <c r="G32" s="34">
        <v>6699</v>
      </c>
      <c r="H32" s="11" t="str">
        <f t="shared" si="3"/>
        <v>N/A</v>
      </c>
      <c r="I32" s="12">
        <v>4.7069999999999999</v>
      </c>
      <c r="J32" s="12">
        <v>3.8439999999999999</v>
      </c>
      <c r="K32" s="41" t="s">
        <v>732</v>
      </c>
      <c r="L32" s="9" t="str">
        <f t="shared" si="0"/>
        <v>Yes</v>
      </c>
    </row>
    <row r="33" spans="1:12" x14ac:dyDescent="0.25">
      <c r="A33" s="3" t="s">
        <v>999</v>
      </c>
      <c r="B33" s="33" t="s">
        <v>217</v>
      </c>
      <c r="C33" s="34">
        <v>132</v>
      </c>
      <c r="D33" s="11" t="str">
        <f t="shared" si="1"/>
        <v>N/A</v>
      </c>
      <c r="E33" s="34">
        <v>115</v>
      </c>
      <c r="F33" s="11" t="str">
        <f t="shared" si="2"/>
        <v>N/A</v>
      </c>
      <c r="G33" s="34">
        <v>106</v>
      </c>
      <c r="H33" s="11" t="str">
        <f t="shared" si="3"/>
        <v>N/A</v>
      </c>
      <c r="I33" s="12">
        <v>-12.9</v>
      </c>
      <c r="J33" s="12">
        <v>-7.83</v>
      </c>
      <c r="K33" s="41" t="s">
        <v>732</v>
      </c>
      <c r="L33" s="9" t="str">
        <f t="shared" si="0"/>
        <v>Yes</v>
      </c>
    </row>
    <row r="34" spans="1:12" x14ac:dyDescent="0.25">
      <c r="A34" s="3" t="s">
        <v>105</v>
      </c>
      <c r="B34" s="33" t="s">
        <v>217</v>
      </c>
      <c r="C34" s="34">
        <v>32686</v>
      </c>
      <c r="D34" s="11" t="str">
        <f t="shared" si="1"/>
        <v>N/A</v>
      </c>
      <c r="E34" s="34">
        <v>33646</v>
      </c>
      <c r="F34" s="11" t="str">
        <f t="shared" si="2"/>
        <v>N/A</v>
      </c>
      <c r="G34" s="34">
        <v>33492</v>
      </c>
      <c r="H34" s="11" t="str">
        <f t="shared" si="3"/>
        <v>N/A</v>
      </c>
      <c r="I34" s="12">
        <v>2.9369999999999998</v>
      </c>
      <c r="J34" s="12">
        <v>-0.45800000000000002</v>
      </c>
      <c r="K34" s="41" t="s">
        <v>732</v>
      </c>
      <c r="L34" s="9" t="str">
        <f t="shared" si="0"/>
        <v>Yes</v>
      </c>
    </row>
    <row r="35" spans="1:12" x14ac:dyDescent="0.25">
      <c r="A35" s="3" t="s">
        <v>1000</v>
      </c>
      <c r="B35" s="33" t="s">
        <v>217</v>
      </c>
      <c r="C35" s="34">
        <v>24551</v>
      </c>
      <c r="D35" s="11" t="str">
        <f t="shared" si="1"/>
        <v>N/A</v>
      </c>
      <c r="E35" s="34">
        <v>24559</v>
      </c>
      <c r="F35" s="11" t="str">
        <f t="shared" si="2"/>
        <v>N/A</v>
      </c>
      <c r="G35" s="34">
        <v>23735</v>
      </c>
      <c r="H35" s="11" t="str">
        <f t="shared" si="3"/>
        <v>N/A</v>
      </c>
      <c r="I35" s="12">
        <v>3.2599999999999997E-2</v>
      </c>
      <c r="J35" s="12">
        <v>-3.36</v>
      </c>
      <c r="K35" s="41" t="s">
        <v>732</v>
      </c>
      <c r="L35" s="9" t="str">
        <f t="shared" si="0"/>
        <v>Yes</v>
      </c>
    </row>
    <row r="36" spans="1:12" x14ac:dyDescent="0.25">
      <c r="A36" s="3" t="s">
        <v>1001</v>
      </c>
      <c r="B36" s="33" t="s">
        <v>217</v>
      </c>
      <c r="C36" s="34">
        <v>0</v>
      </c>
      <c r="D36" s="11" t="str">
        <f t="shared" si="1"/>
        <v>N/A</v>
      </c>
      <c r="E36" s="34">
        <v>0</v>
      </c>
      <c r="F36" s="11" t="str">
        <f t="shared" si="2"/>
        <v>N/A</v>
      </c>
      <c r="G36" s="34">
        <v>0</v>
      </c>
      <c r="H36" s="11" t="str">
        <f t="shared" si="3"/>
        <v>N/A</v>
      </c>
      <c r="I36" s="12" t="s">
        <v>1742</v>
      </c>
      <c r="J36" s="12" t="s">
        <v>1742</v>
      </c>
      <c r="K36" s="41" t="s">
        <v>732</v>
      </c>
      <c r="L36" s="9" t="str">
        <f t="shared" si="0"/>
        <v>N/A</v>
      </c>
    </row>
    <row r="37" spans="1:12" x14ac:dyDescent="0.25">
      <c r="A37" s="3" t="s">
        <v>1002</v>
      </c>
      <c r="B37" s="33" t="s">
        <v>217</v>
      </c>
      <c r="C37" s="34">
        <v>2332</v>
      </c>
      <c r="D37" s="11" t="str">
        <f t="shared" si="1"/>
        <v>N/A</v>
      </c>
      <c r="E37" s="34">
        <v>3036</v>
      </c>
      <c r="F37" s="11" t="str">
        <f t="shared" si="2"/>
        <v>N/A</v>
      </c>
      <c r="G37" s="34">
        <v>3247</v>
      </c>
      <c r="H37" s="11" t="str">
        <f t="shared" si="3"/>
        <v>N/A</v>
      </c>
      <c r="I37" s="12">
        <v>30.19</v>
      </c>
      <c r="J37" s="12">
        <v>6.95</v>
      </c>
      <c r="K37" s="41" t="s">
        <v>732</v>
      </c>
      <c r="L37" s="9" t="str">
        <f t="shared" si="0"/>
        <v>Yes</v>
      </c>
    </row>
    <row r="38" spans="1:12" x14ac:dyDescent="0.25">
      <c r="A38" s="3" t="s">
        <v>1003</v>
      </c>
      <c r="B38" s="33" t="s">
        <v>217</v>
      </c>
      <c r="C38" s="34">
        <v>2536</v>
      </c>
      <c r="D38" s="11" t="str">
        <f t="shared" si="1"/>
        <v>N/A</v>
      </c>
      <c r="E38" s="34">
        <v>2741</v>
      </c>
      <c r="F38" s="11" t="str">
        <f t="shared" si="2"/>
        <v>N/A</v>
      </c>
      <c r="G38" s="34">
        <v>2736</v>
      </c>
      <c r="H38" s="11" t="str">
        <f t="shared" si="3"/>
        <v>N/A</v>
      </c>
      <c r="I38" s="12">
        <v>8.0839999999999996</v>
      </c>
      <c r="J38" s="12">
        <v>-0.182</v>
      </c>
      <c r="K38" s="41" t="s">
        <v>732</v>
      </c>
      <c r="L38" s="9" t="str">
        <f t="shared" si="0"/>
        <v>Yes</v>
      </c>
    </row>
    <row r="39" spans="1:12" x14ac:dyDescent="0.25">
      <c r="A39" s="3" t="s">
        <v>1004</v>
      </c>
      <c r="B39" s="33" t="s">
        <v>217</v>
      </c>
      <c r="C39" s="34">
        <v>2898</v>
      </c>
      <c r="D39" s="11" t="str">
        <f t="shared" si="1"/>
        <v>N/A</v>
      </c>
      <c r="E39" s="34">
        <v>2988</v>
      </c>
      <c r="F39" s="11" t="str">
        <f t="shared" si="2"/>
        <v>N/A</v>
      </c>
      <c r="G39" s="34">
        <v>3471</v>
      </c>
      <c r="H39" s="11" t="str">
        <f t="shared" si="3"/>
        <v>N/A</v>
      </c>
      <c r="I39" s="12">
        <v>3.1059999999999999</v>
      </c>
      <c r="J39" s="12">
        <v>16.16</v>
      </c>
      <c r="K39" s="41" t="s">
        <v>732</v>
      </c>
      <c r="L39" s="9" t="str">
        <f t="shared" si="0"/>
        <v>Yes</v>
      </c>
    </row>
    <row r="40" spans="1:12" x14ac:dyDescent="0.25">
      <c r="A40" s="3" t="s">
        <v>1005</v>
      </c>
      <c r="B40" s="33" t="s">
        <v>217</v>
      </c>
      <c r="C40" s="34">
        <v>369</v>
      </c>
      <c r="D40" s="11" t="str">
        <f t="shared" si="1"/>
        <v>N/A</v>
      </c>
      <c r="E40" s="34">
        <v>322</v>
      </c>
      <c r="F40" s="11" t="str">
        <f t="shared" si="2"/>
        <v>N/A</v>
      </c>
      <c r="G40" s="34">
        <v>303</v>
      </c>
      <c r="H40" s="11" t="str">
        <f t="shared" si="3"/>
        <v>N/A</v>
      </c>
      <c r="I40" s="12">
        <v>-12.7</v>
      </c>
      <c r="J40" s="12">
        <v>-5.9</v>
      </c>
      <c r="K40" s="41" t="s">
        <v>732</v>
      </c>
      <c r="L40" s="9" t="str">
        <f t="shared" si="0"/>
        <v>Yes</v>
      </c>
    </row>
    <row r="41" spans="1:12" x14ac:dyDescent="0.25">
      <c r="A41" s="42" t="s">
        <v>84</v>
      </c>
      <c r="B41" s="33" t="s">
        <v>217</v>
      </c>
      <c r="C41" s="43">
        <v>3194537312</v>
      </c>
      <c r="D41" s="11" t="str">
        <f t="shared" si="1"/>
        <v>N/A</v>
      </c>
      <c r="E41" s="43">
        <v>3291732706</v>
      </c>
      <c r="F41" s="11" t="str">
        <f t="shared" si="2"/>
        <v>N/A</v>
      </c>
      <c r="G41" s="43">
        <v>3431881725</v>
      </c>
      <c r="H41" s="11" t="str">
        <f t="shared" si="3"/>
        <v>N/A</v>
      </c>
      <c r="I41" s="12">
        <v>3.0430000000000001</v>
      </c>
      <c r="J41" s="12">
        <v>4.258</v>
      </c>
      <c r="K41" s="41" t="s">
        <v>732</v>
      </c>
      <c r="L41" s="9" t="str">
        <f t="shared" si="0"/>
        <v>Yes</v>
      </c>
    </row>
    <row r="42" spans="1:12" x14ac:dyDescent="0.25">
      <c r="A42" s="42" t="s">
        <v>1502</v>
      </c>
      <c r="B42" s="33" t="s">
        <v>217</v>
      </c>
      <c r="C42" s="43">
        <v>14449.95075</v>
      </c>
      <c r="D42" s="11" t="str">
        <f t="shared" si="1"/>
        <v>N/A</v>
      </c>
      <c r="E42" s="43">
        <v>14475.008381</v>
      </c>
      <c r="F42" s="11" t="str">
        <f t="shared" si="2"/>
        <v>N/A</v>
      </c>
      <c r="G42" s="43">
        <v>14567.55011</v>
      </c>
      <c r="H42" s="11" t="str">
        <f t="shared" si="3"/>
        <v>N/A</v>
      </c>
      <c r="I42" s="12">
        <v>0.1734</v>
      </c>
      <c r="J42" s="12">
        <v>0.63929999999999998</v>
      </c>
      <c r="K42" s="41" t="s">
        <v>732</v>
      </c>
      <c r="L42" s="9" t="str">
        <f t="shared" si="0"/>
        <v>Yes</v>
      </c>
    </row>
    <row r="43" spans="1:12" x14ac:dyDescent="0.25">
      <c r="A43" s="42" t="s">
        <v>1503</v>
      </c>
      <c r="B43" s="33" t="s">
        <v>217</v>
      </c>
      <c r="C43" s="43">
        <v>19487.203758</v>
      </c>
      <c r="D43" s="11" t="str">
        <f t="shared" si="1"/>
        <v>N/A</v>
      </c>
      <c r="E43" s="43">
        <v>19456.409883</v>
      </c>
      <c r="F43" s="11" t="str">
        <f t="shared" si="2"/>
        <v>N/A</v>
      </c>
      <c r="G43" s="43">
        <v>19409.558774000001</v>
      </c>
      <c r="H43" s="11" t="str">
        <f t="shared" si="3"/>
        <v>N/A</v>
      </c>
      <c r="I43" s="12">
        <v>-0.158</v>
      </c>
      <c r="J43" s="12">
        <v>-0.24099999999999999</v>
      </c>
      <c r="K43" s="41" t="s">
        <v>732</v>
      </c>
      <c r="L43" s="9" t="str">
        <f t="shared" si="0"/>
        <v>Yes</v>
      </c>
    </row>
    <row r="44" spans="1:12" x14ac:dyDescent="0.25">
      <c r="A44" s="4" t="s">
        <v>107</v>
      </c>
      <c r="B44" s="33" t="s">
        <v>217</v>
      </c>
      <c r="C44" s="43">
        <v>275577</v>
      </c>
      <c r="D44" s="11" t="str">
        <f t="shared" si="1"/>
        <v>N/A</v>
      </c>
      <c r="E44" s="43">
        <v>228947</v>
      </c>
      <c r="F44" s="11" t="str">
        <f t="shared" si="2"/>
        <v>N/A</v>
      </c>
      <c r="G44" s="43">
        <v>129134</v>
      </c>
      <c r="H44" s="11" t="str">
        <f t="shared" si="3"/>
        <v>N/A</v>
      </c>
      <c r="I44" s="12">
        <v>-16.899999999999999</v>
      </c>
      <c r="J44" s="12">
        <v>-43.6</v>
      </c>
      <c r="K44" s="41" t="s">
        <v>732</v>
      </c>
      <c r="L44" s="9" t="str">
        <f t="shared" si="0"/>
        <v>No</v>
      </c>
    </row>
    <row r="45" spans="1:12" x14ac:dyDescent="0.25">
      <c r="A45" s="42" t="s">
        <v>162</v>
      </c>
      <c r="B45" s="41" t="s">
        <v>221</v>
      </c>
      <c r="C45" s="1">
        <v>182</v>
      </c>
      <c r="D45" s="11" t="str">
        <f>IF($B45="N/A","N/A",IF(C45&gt;0,"No",IF(C45&lt;0,"No","Yes")))</f>
        <v>No</v>
      </c>
      <c r="E45" s="1">
        <v>161</v>
      </c>
      <c r="F45" s="11" t="str">
        <f>IF($B45="N/A","N/A",IF(E45&gt;0,"No",IF(E45&lt;0,"No","Yes")))</f>
        <v>No</v>
      </c>
      <c r="G45" s="1">
        <v>68</v>
      </c>
      <c r="H45" s="11" t="str">
        <f>IF($B45="N/A","N/A",IF(G45&gt;0,"No",IF(G45&lt;0,"No","Yes")))</f>
        <v>No</v>
      </c>
      <c r="I45" s="12">
        <v>-11.5</v>
      </c>
      <c r="J45" s="12">
        <v>-57.8</v>
      </c>
      <c r="K45" s="41" t="s">
        <v>732</v>
      </c>
      <c r="L45" s="9" t="str">
        <f t="shared" si="0"/>
        <v>No</v>
      </c>
    </row>
    <row r="46" spans="1:12" x14ac:dyDescent="0.25">
      <c r="A46" s="42" t="s">
        <v>160</v>
      </c>
      <c r="B46" s="33" t="s">
        <v>217</v>
      </c>
      <c r="C46" s="43">
        <v>275577</v>
      </c>
      <c r="D46" s="11" t="str">
        <f t="shared" ref="D46:D47" si="4">IF($B46="N/A","N/A",IF(C46&gt;10,"No",IF(C46&lt;-10,"No","Yes")))</f>
        <v>N/A</v>
      </c>
      <c r="E46" s="43">
        <v>228947</v>
      </c>
      <c r="F46" s="11" t="str">
        <f t="shared" ref="F46:F47" si="5">IF($B46="N/A","N/A",IF(E46&gt;10,"No",IF(E46&lt;-10,"No","Yes")))</f>
        <v>N/A</v>
      </c>
      <c r="G46" s="43">
        <v>129134</v>
      </c>
      <c r="H46" s="11" t="str">
        <f t="shared" ref="H46:H47" si="6">IF($B46="N/A","N/A",IF(G46&gt;10,"No",IF(G46&lt;-10,"No","Yes")))</f>
        <v>N/A</v>
      </c>
      <c r="I46" s="12">
        <v>-16.899999999999999</v>
      </c>
      <c r="J46" s="12">
        <v>-43.6</v>
      </c>
      <c r="K46" s="41" t="s">
        <v>732</v>
      </c>
      <c r="L46" s="9" t="str">
        <f t="shared" si="0"/>
        <v>No</v>
      </c>
    </row>
    <row r="47" spans="1:12" x14ac:dyDescent="0.25">
      <c r="A47" s="42" t="s">
        <v>1289</v>
      </c>
      <c r="B47" s="33" t="s">
        <v>217</v>
      </c>
      <c r="C47" s="43">
        <v>1514.1593407</v>
      </c>
      <c r="D47" s="11" t="str">
        <f t="shared" si="4"/>
        <v>N/A</v>
      </c>
      <c r="E47" s="43">
        <v>1422.0310559</v>
      </c>
      <c r="F47" s="11" t="str">
        <f t="shared" si="5"/>
        <v>N/A</v>
      </c>
      <c r="G47" s="43">
        <v>1899.0294117999999</v>
      </c>
      <c r="H47" s="11" t="str">
        <f t="shared" si="6"/>
        <v>N/A</v>
      </c>
      <c r="I47" s="12">
        <v>-6.08</v>
      </c>
      <c r="J47" s="12">
        <v>33.54</v>
      </c>
      <c r="K47" s="41" t="s">
        <v>732</v>
      </c>
      <c r="L47" s="9" t="str">
        <f>IF(J47="Div by 0", "N/A", IF(OR(J47="N/A",K47="N/A"),"N/A", IF(J47&gt;VALUE(MID(K47,1,2)), "No", IF(J47&lt;-1*VALUE(MID(K47,1,2)), "No", "Yes"))))</f>
        <v>No</v>
      </c>
    </row>
    <row r="48" spans="1:12" x14ac:dyDescent="0.25">
      <c r="A48" s="42" t="s">
        <v>1504</v>
      </c>
      <c r="B48" s="33" t="s">
        <v>217</v>
      </c>
      <c r="C48" s="43">
        <v>4982.7139977999996</v>
      </c>
      <c r="D48" s="11" t="str">
        <f t="shared" ref="D48:D74" si="7">IF($B48="N/A","N/A",IF(C48&gt;10,"No",IF(C48&lt;-10,"No","Yes")))</f>
        <v>N/A</v>
      </c>
      <c r="E48" s="43">
        <v>5088.4286054000004</v>
      </c>
      <c r="F48" s="11" t="str">
        <f t="shared" ref="F48:F74" si="8">IF($B48="N/A","N/A",IF(E48&gt;10,"No",IF(E48&lt;-10,"No","Yes")))</f>
        <v>N/A</v>
      </c>
      <c r="G48" s="43">
        <v>5021.3564121999998</v>
      </c>
      <c r="H48" s="11" t="str">
        <f t="shared" ref="H48:H74" si="9">IF($B48="N/A","N/A",IF(G48&gt;10,"No",IF(G48&lt;-10,"No","Yes")))</f>
        <v>N/A</v>
      </c>
      <c r="I48" s="12">
        <v>2.1219999999999999</v>
      </c>
      <c r="J48" s="12">
        <v>-1.32</v>
      </c>
      <c r="K48" s="41" t="s">
        <v>732</v>
      </c>
      <c r="L48" s="9" t="str">
        <f t="shared" ref="L48:L74" si="10">IF(J48="Div by 0", "N/A", IF(K48="N/A","N/A", IF(J48&gt;VALUE(MID(K48,1,2)), "No", IF(J48&lt;-1*VALUE(MID(K48,1,2)), "No", "Yes"))))</f>
        <v>Yes</v>
      </c>
    </row>
    <row r="49" spans="1:12" x14ac:dyDescent="0.25">
      <c r="A49" s="42" t="s">
        <v>1505</v>
      </c>
      <c r="B49" s="33" t="s">
        <v>217</v>
      </c>
      <c r="C49" s="43">
        <v>17935.566997999998</v>
      </c>
      <c r="D49" s="11" t="str">
        <f t="shared" si="7"/>
        <v>N/A</v>
      </c>
      <c r="E49" s="43">
        <v>20191.288917999998</v>
      </c>
      <c r="F49" s="11" t="str">
        <f t="shared" si="8"/>
        <v>N/A</v>
      </c>
      <c r="G49" s="43">
        <v>17780.733240000001</v>
      </c>
      <c r="H49" s="11" t="str">
        <f t="shared" si="9"/>
        <v>N/A</v>
      </c>
      <c r="I49" s="12">
        <v>12.58</v>
      </c>
      <c r="J49" s="12">
        <v>-11.9</v>
      </c>
      <c r="K49" s="41" t="s">
        <v>732</v>
      </c>
      <c r="L49" s="9" t="str">
        <f t="shared" si="10"/>
        <v>Yes</v>
      </c>
    </row>
    <row r="50" spans="1:12" x14ac:dyDescent="0.25">
      <c r="A50" s="42" t="s">
        <v>1506</v>
      </c>
      <c r="B50" s="33" t="s">
        <v>217</v>
      </c>
      <c r="C50" s="43">
        <v>13926.512479999999</v>
      </c>
      <c r="D50" s="11" t="str">
        <f t="shared" si="7"/>
        <v>N/A</v>
      </c>
      <c r="E50" s="43">
        <v>13818.052995</v>
      </c>
      <c r="F50" s="11" t="str">
        <f t="shared" si="8"/>
        <v>N/A</v>
      </c>
      <c r="G50" s="43">
        <v>13743.693284999999</v>
      </c>
      <c r="H50" s="11" t="str">
        <f t="shared" si="9"/>
        <v>N/A</v>
      </c>
      <c r="I50" s="12">
        <v>-0.77900000000000003</v>
      </c>
      <c r="J50" s="12">
        <v>-0.53800000000000003</v>
      </c>
      <c r="K50" s="41" t="s">
        <v>732</v>
      </c>
      <c r="L50" s="9" t="str">
        <f t="shared" si="10"/>
        <v>Yes</v>
      </c>
    </row>
    <row r="51" spans="1:12" x14ac:dyDescent="0.25">
      <c r="A51" s="42" t="s">
        <v>1507</v>
      </c>
      <c r="B51" s="33" t="s">
        <v>217</v>
      </c>
      <c r="C51" s="43">
        <v>12719.714775</v>
      </c>
      <c r="D51" s="11" t="str">
        <f t="shared" si="7"/>
        <v>N/A</v>
      </c>
      <c r="E51" s="43">
        <v>13618.212879999999</v>
      </c>
      <c r="F51" s="11" t="str">
        <f t="shared" si="8"/>
        <v>N/A</v>
      </c>
      <c r="G51" s="43">
        <v>13797.798314</v>
      </c>
      <c r="H51" s="11" t="str">
        <f t="shared" si="9"/>
        <v>N/A</v>
      </c>
      <c r="I51" s="12">
        <v>7.0640000000000001</v>
      </c>
      <c r="J51" s="12">
        <v>1.319</v>
      </c>
      <c r="K51" s="41" t="s">
        <v>732</v>
      </c>
      <c r="L51" s="9" t="str">
        <f t="shared" si="10"/>
        <v>Yes</v>
      </c>
    </row>
    <row r="52" spans="1:12" x14ac:dyDescent="0.25">
      <c r="A52" s="42" t="s">
        <v>1508</v>
      </c>
      <c r="B52" s="33" t="s">
        <v>217</v>
      </c>
      <c r="C52" s="43">
        <v>1649.0354998</v>
      </c>
      <c r="D52" s="11" t="str">
        <f t="shared" si="7"/>
        <v>N/A</v>
      </c>
      <c r="E52" s="43">
        <v>1490.6568304</v>
      </c>
      <c r="F52" s="11" t="str">
        <f t="shared" si="8"/>
        <v>N/A</v>
      </c>
      <c r="G52" s="43">
        <v>1465.024913</v>
      </c>
      <c r="H52" s="11" t="str">
        <f t="shared" si="9"/>
        <v>N/A</v>
      </c>
      <c r="I52" s="12">
        <v>-9.6</v>
      </c>
      <c r="J52" s="12">
        <v>-1.72</v>
      </c>
      <c r="K52" s="41" t="s">
        <v>732</v>
      </c>
      <c r="L52" s="9" t="str">
        <f t="shared" si="10"/>
        <v>Yes</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26812.281436000001</v>
      </c>
      <c r="D54" s="11" t="str">
        <f t="shared" si="7"/>
        <v>N/A</v>
      </c>
      <c r="E54" s="43">
        <v>27120.520943</v>
      </c>
      <c r="F54" s="11" t="str">
        <f t="shared" si="8"/>
        <v>N/A</v>
      </c>
      <c r="G54" s="43">
        <v>26759.005710000001</v>
      </c>
      <c r="H54" s="11" t="str">
        <f t="shared" si="9"/>
        <v>N/A</v>
      </c>
      <c r="I54" s="12">
        <v>1.1499999999999999</v>
      </c>
      <c r="J54" s="12">
        <v>-1.33</v>
      </c>
      <c r="K54" s="41" t="s">
        <v>732</v>
      </c>
      <c r="L54" s="9" t="str">
        <f t="shared" si="10"/>
        <v>Yes</v>
      </c>
    </row>
    <row r="55" spans="1:12" x14ac:dyDescent="0.25">
      <c r="A55" s="42" t="s">
        <v>1511</v>
      </c>
      <c r="B55" s="33" t="s">
        <v>217</v>
      </c>
      <c r="C55" s="43">
        <v>28766.126554999999</v>
      </c>
      <c r="D55" s="11" t="str">
        <f t="shared" si="7"/>
        <v>N/A</v>
      </c>
      <c r="E55" s="43">
        <v>29198.323622</v>
      </c>
      <c r="F55" s="11" t="str">
        <f t="shared" si="8"/>
        <v>N/A</v>
      </c>
      <c r="G55" s="43">
        <v>28908.997060999998</v>
      </c>
      <c r="H55" s="11" t="str">
        <f t="shared" si="9"/>
        <v>N/A</v>
      </c>
      <c r="I55" s="12">
        <v>1.502</v>
      </c>
      <c r="J55" s="12">
        <v>-0.99099999999999999</v>
      </c>
      <c r="K55" s="41" t="s">
        <v>732</v>
      </c>
      <c r="L55" s="9" t="str">
        <f t="shared" si="10"/>
        <v>Yes</v>
      </c>
    </row>
    <row r="56" spans="1:12" x14ac:dyDescent="0.25">
      <c r="A56" s="42" t="s">
        <v>1512</v>
      </c>
      <c r="B56" s="33" t="s">
        <v>217</v>
      </c>
      <c r="C56" s="43">
        <v>31408.689218</v>
      </c>
      <c r="D56" s="11" t="str">
        <f t="shared" si="7"/>
        <v>N/A</v>
      </c>
      <c r="E56" s="43">
        <v>31173.275020000001</v>
      </c>
      <c r="F56" s="11" t="str">
        <f t="shared" si="8"/>
        <v>N/A</v>
      </c>
      <c r="G56" s="43">
        <v>29840.167724999999</v>
      </c>
      <c r="H56" s="11" t="str">
        <f t="shared" si="9"/>
        <v>N/A</v>
      </c>
      <c r="I56" s="12">
        <v>-0.75</v>
      </c>
      <c r="J56" s="12">
        <v>-4.28</v>
      </c>
      <c r="K56" s="41" t="s">
        <v>732</v>
      </c>
      <c r="L56" s="9" t="str">
        <f t="shared" si="10"/>
        <v>Yes</v>
      </c>
    </row>
    <row r="57" spans="1:12" x14ac:dyDescent="0.25">
      <c r="A57" s="42" t="s">
        <v>1513</v>
      </c>
      <c r="B57" s="33" t="s">
        <v>217</v>
      </c>
      <c r="C57" s="43">
        <v>17269.214682999998</v>
      </c>
      <c r="D57" s="11" t="str">
        <f t="shared" si="7"/>
        <v>N/A</v>
      </c>
      <c r="E57" s="43">
        <v>17368.811798999999</v>
      </c>
      <c r="F57" s="11" t="str">
        <f t="shared" si="8"/>
        <v>N/A</v>
      </c>
      <c r="G57" s="43">
        <v>17258.365924999998</v>
      </c>
      <c r="H57" s="11" t="str">
        <f t="shared" si="9"/>
        <v>N/A</v>
      </c>
      <c r="I57" s="12">
        <v>0.57669999999999999</v>
      </c>
      <c r="J57" s="12">
        <v>-0.63600000000000001</v>
      </c>
      <c r="K57" s="41" t="s">
        <v>732</v>
      </c>
      <c r="L57" s="9" t="str">
        <f t="shared" si="10"/>
        <v>Yes</v>
      </c>
    </row>
    <row r="58" spans="1:12" x14ac:dyDescent="0.25">
      <c r="A58" s="42" t="s">
        <v>1514</v>
      </c>
      <c r="B58" s="33" t="s">
        <v>217</v>
      </c>
      <c r="C58" s="43">
        <v>25874.743033999999</v>
      </c>
      <c r="D58" s="11" t="str">
        <f t="shared" si="7"/>
        <v>N/A</v>
      </c>
      <c r="E58" s="43">
        <v>26173.263057</v>
      </c>
      <c r="F58" s="11" t="str">
        <f t="shared" si="8"/>
        <v>N/A</v>
      </c>
      <c r="G58" s="43">
        <v>25901.42282</v>
      </c>
      <c r="H58" s="11" t="str">
        <f t="shared" si="9"/>
        <v>N/A</v>
      </c>
      <c r="I58" s="12">
        <v>1.1539999999999999</v>
      </c>
      <c r="J58" s="12">
        <v>-1.04</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3156.1785673999998</v>
      </c>
      <c r="D60" s="11" t="str">
        <f t="shared" si="7"/>
        <v>N/A</v>
      </c>
      <c r="E60" s="43">
        <v>2939.9701927999999</v>
      </c>
      <c r="F60" s="11" t="str">
        <f t="shared" si="8"/>
        <v>N/A</v>
      </c>
      <c r="G60" s="43">
        <v>2858.0370106</v>
      </c>
      <c r="H60" s="11" t="str">
        <f t="shared" si="9"/>
        <v>N/A</v>
      </c>
      <c r="I60" s="12">
        <v>-6.85</v>
      </c>
      <c r="J60" s="12">
        <v>-2.79</v>
      </c>
      <c r="K60" s="41" t="s">
        <v>732</v>
      </c>
      <c r="L60" s="9" t="str">
        <f t="shared" si="10"/>
        <v>Yes</v>
      </c>
    </row>
    <row r="61" spans="1:12" x14ac:dyDescent="0.25">
      <c r="A61" s="42" t="s">
        <v>1517</v>
      </c>
      <c r="B61" s="33" t="s">
        <v>217</v>
      </c>
      <c r="C61" s="43">
        <v>2356.6820595999998</v>
      </c>
      <c r="D61" s="11" t="str">
        <f t="shared" si="7"/>
        <v>N/A</v>
      </c>
      <c r="E61" s="43">
        <v>2162.5040979</v>
      </c>
      <c r="F61" s="11" t="str">
        <f t="shared" si="8"/>
        <v>N/A</v>
      </c>
      <c r="G61" s="43">
        <v>2098.8261907000001</v>
      </c>
      <c r="H61" s="11" t="str">
        <f t="shared" si="9"/>
        <v>N/A</v>
      </c>
      <c r="I61" s="12">
        <v>-8.24</v>
      </c>
      <c r="J61" s="12">
        <v>-2.94</v>
      </c>
      <c r="K61" s="41" t="s">
        <v>732</v>
      </c>
      <c r="L61" s="9" t="str">
        <f t="shared" si="10"/>
        <v>Yes</v>
      </c>
    </row>
    <row r="62" spans="1:12" x14ac:dyDescent="0.25">
      <c r="A62" s="42" t="s">
        <v>1518</v>
      </c>
      <c r="B62" s="33" t="s">
        <v>217</v>
      </c>
      <c r="C62" s="43" t="s">
        <v>1742</v>
      </c>
      <c r="D62" s="11" t="str">
        <f t="shared" si="7"/>
        <v>N/A</v>
      </c>
      <c r="E62" s="43" t="s">
        <v>1742</v>
      </c>
      <c r="F62" s="11" t="str">
        <f t="shared" si="8"/>
        <v>N/A</v>
      </c>
      <c r="G62" s="43" t="s">
        <v>1742</v>
      </c>
      <c r="H62" s="11" t="str">
        <f t="shared" si="9"/>
        <v>N/A</v>
      </c>
      <c r="I62" s="12" t="s">
        <v>1742</v>
      </c>
      <c r="J62" s="12" t="s">
        <v>1742</v>
      </c>
      <c r="K62" s="41" t="s">
        <v>732</v>
      </c>
      <c r="L62" s="9" t="str">
        <f t="shared" si="10"/>
        <v>N/A</v>
      </c>
    </row>
    <row r="63" spans="1:12" ht="25" x14ac:dyDescent="0.25">
      <c r="A63" s="42" t="s">
        <v>1519</v>
      </c>
      <c r="B63" s="33" t="s">
        <v>217</v>
      </c>
      <c r="C63" s="43">
        <v>1689.6046343</v>
      </c>
      <c r="D63" s="11" t="str">
        <f t="shared" si="7"/>
        <v>N/A</v>
      </c>
      <c r="E63" s="43">
        <v>1488.3158436000001</v>
      </c>
      <c r="F63" s="11" t="str">
        <f t="shared" si="8"/>
        <v>N/A</v>
      </c>
      <c r="G63" s="43">
        <v>1104.4630282000001</v>
      </c>
      <c r="H63" s="11" t="str">
        <f t="shared" si="9"/>
        <v>N/A</v>
      </c>
      <c r="I63" s="12">
        <v>-11.9</v>
      </c>
      <c r="J63" s="12">
        <v>-25.8</v>
      </c>
      <c r="K63" s="41" t="s">
        <v>732</v>
      </c>
      <c r="L63" s="9" t="str">
        <f t="shared" si="10"/>
        <v>Yes</v>
      </c>
    </row>
    <row r="64" spans="1:12" x14ac:dyDescent="0.25">
      <c r="A64" s="42" t="s">
        <v>1520</v>
      </c>
      <c r="B64" s="33" t="s">
        <v>217</v>
      </c>
      <c r="C64" s="43">
        <v>1093.2343330000001</v>
      </c>
      <c r="D64" s="11" t="str">
        <f t="shared" si="7"/>
        <v>N/A</v>
      </c>
      <c r="E64" s="43">
        <v>1006.6095238</v>
      </c>
      <c r="F64" s="11" t="str">
        <f t="shared" si="8"/>
        <v>N/A</v>
      </c>
      <c r="G64" s="43">
        <v>961.2045971</v>
      </c>
      <c r="H64" s="11" t="str">
        <f t="shared" si="9"/>
        <v>N/A</v>
      </c>
      <c r="I64" s="12">
        <v>-7.92</v>
      </c>
      <c r="J64" s="12">
        <v>-4.51</v>
      </c>
      <c r="K64" s="41" t="s">
        <v>732</v>
      </c>
      <c r="L64" s="9" t="str">
        <f t="shared" si="10"/>
        <v>Yes</v>
      </c>
    </row>
    <row r="65" spans="1:12" x14ac:dyDescent="0.25">
      <c r="A65" s="42" t="s">
        <v>1521</v>
      </c>
      <c r="B65" s="33" t="s">
        <v>217</v>
      </c>
      <c r="C65" s="43">
        <v>2430.6604797</v>
      </c>
      <c r="D65" s="11" t="str">
        <f t="shared" si="7"/>
        <v>N/A</v>
      </c>
      <c r="E65" s="43">
        <v>2157.8384661</v>
      </c>
      <c r="F65" s="11" t="str">
        <f t="shared" si="8"/>
        <v>N/A</v>
      </c>
      <c r="G65" s="43">
        <v>2029.9024572000001</v>
      </c>
      <c r="H65" s="11" t="str">
        <f t="shared" si="9"/>
        <v>N/A</v>
      </c>
      <c r="I65" s="12">
        <v>-11.2</v>
      </c>
      <c r="J65" s="12">
        <v>-5.93</v>
      </c>
      <c r="K65" s="41" t="s">
        <v>732</v>
      </c>
      <c r="L65" s="9" t="str">
        <f t="shared" si="10"/>
        <v>Yes</v>
      </c>
    </row>
    <row r="66" spans="1:12" x14ac:dyDescent="0.25">
      <c r="A66" s="42" t="s">
        <v>1522</v>
      </c>
      <c r="B66" s="33" t="s">
        <v>217</v>
      </c>
      <c r="C66" s="43">
        <v>11401.356110999999</v>
      </c>
      <c r="D66" s="11" t="str">
        <f t="shared" si="7"/>
        <v>N/A</v>
      </c>
      <c r="E66" s="43">
        <v>11262.637420999999</v>
      </c>
      <c r="F66" s="11" t="str">
        <f t="shared" si="8"/>
        <v>N/A</v>
      </c>
      <c r="G66" s="43">
        <v>11047.58143</v>
      </c>
      <c r="H66" s="11" t="str">
        <f t="shared" si="9"/>
        <v>N/A</v>
      </c>
      <c r="I66" s="12">
        <v>-1.22</v>
      </c>
      <c r="J66" s="12">
        <v>-1.91</v>
      </c>
      <c r="K66" s="41" t="s">
        <v>732</v>
      </c>
      <c r="L66" s="9" t="str">
        <f t="shared" si="10"/>
        <v>Yes</v>
      </c>
    </row>
    <row r="67" spans="1:12" x14ac:dyDescent="0.25">
      <c r="A67" s="42" t="s">
        <v>1523</v>
      </c>
      <c r="B67" s="33" t="s">
        <v>217</v>
      </c>
      <c r="C67" s="43">
        <v>1587.2272727</v>
      </c>
      <c r="D67" s="11" t="str">
        <f t="shared" si="7"/>
        <v>N/A</v>
      </c>
      <c r="E67" s="43">
        <v>1265.2</v>
      </c>
      <c r="F67" s="11" t="str">
        <f t="shared" si="8"/>
        <v>N/A</v>
      </c>
      <c r="G67" s="43">
        <v>1108.7358491</v>
      </c>
      <c r="H67" s="11" t="str">
        <f t="shared" si="9"/>
        <v>N/A</v>
      </c>
      <c r="I67" s="12">
        <v>-20.3</v>
      </c>
      <c r="J67" s="12">
        <v>-12.4</v>
      </c>
      <c r="K67" s="41" t="s">
        <v>732</v>
      </c>
      <c r="L67" s="9" t="str">
        <f t="shared" si="10"/>
        <v>Yes</v>
      </c>
    </row>
    <row r="68" spans="1:12" x14ac:dyDescent="0.25">
      <c r="A68" s="42" t="s">
        <v>1524</v>
      </c>
      <c r="B68" s="33" t="s">
        <v>217</v>
      </c>
      <c r="C68" s="43">
        <v>2192.7459156999998</v>
      </c>
      <c r="D68" s="11" t="str">
        <f t="shared" si="7"/>
        <v>N/A</v>
      </c>
      <c r="E68" s="43">
        <v>2087.8252987000001</v>
      </c>
      <c r="F68" s="11" t="str">
        <f t="shared" si="8"/>
        <v>N/A</v>
      </c>
      <c r="G68" s="43">
        <v>2002.1751164</v>
      </c>
      <c r="H68" s="11" t="str">
        <f t="shared" si="9"/>
        <v>N/A</v>
      </c>
      <c r="I68" s="12">
        <v>-4.78</v>
      </c>
      <c r="J68" s="12">
        <v>-4.0999999999999996</v>
      </c>
      <c r="K68" s="41" t="s">
        <v>732</v>
      </c>
      <c r="L68" s="9" t="str">
        <f t="shared" si="10"/>
        <v>Yes</v>
      </c>
    </row>
    <row r="69" spans="1:12" x14ac:dyDescent="0.25">
      <c r="A69" s="42" t="s">
        <v>1525</v>
      </c>
      <c r="B69" s="33" t="s">
        <v>217</v>
      </c>
      <c r="C69" s="43">
        <v>2514.9901837000002</v>
      </c>
      <c r="D69" s="11" t="str">
        <f t="shared" si="7"/>
        <v>N/A</v>
      </c>
      <c r="E69" s="43">
        <v>2389.9600553999999</v>
      </c>
      <c r="F69" s="11" t="str">
        <f t="shared" si="8"/>
        <v>N/A</v>
      </c>
      <c r="G69" s="43">
        <v>2332.6937434000001</v>
      </c>
      <c r="H69" s="11" t="str">
        <f t="shared" si="9"/>
        <v>N/A</v>
      </c>
      <c r="I69" s="12">
        <v>-4.97</v>
      </c>
      <c r="J69" s="12">
        <v>-2.4</v>
      </c>
      <c r="K69" s="41" t="s">
        <v>732</v>
      </c>
      <c r="L69" s="9" t="str">
        <f t="shared" si="10"/>
        <v>Yes</v>
      </c>
    </row>
    <row r="70" spans="1:12" x14ac:dyDescent="0.25">
      <c r="A70" s="42" t="s">
        <v>1526</v>
      </c>
      <c r="B70" s="33" t="s">
        <v>217</v>
      </c>
      <c r="C70" s="43" t="s">
        <v>1742</v>
      </c>
      <c r="D70" s="11" t="str">
        <f t="shared" si="7"/>
        <v>N/A</v>
      </c>
      <c r="E70" s="43" t="s">
        <v>1742</v>
      </c>
      <c r="F70" s="11" t="str">
        <f t="shared" si="8"/>
        <v>N/A</v>
      </c>
      <c r="G70" s="43" t="s">
        <v>1742</v>
      </c>
      <c r="H70" s="11" t="str">
        <f t="shared" si="9"/>
        <v>N/A</v>
      </c>
      <c r="I70" s="12" t="s">
        <v>1742</v>
      </c>
      <c r="J70" s="12" t="s">
        <v>1742</v>
      </c>
      <c r="K70" s="41" t="s">
        <v>732</v>
      </c>
      <c r="L70" s="9" t="str">
        <f t="shared" si="10"/>
        <v>N/A</v>
      </c>
    </row>
    <row r="71" spans="1:12" ht="25" x14ac:dyDescent="0.25">
      <c r="A71" s="42" t="s">
        <v>1527</v>
      </c>
      <c r="B71" s="33" t="s">
        <v>217</v>
      </c>
      <c r="C71" s="43">
        <v>2213.4884219999999</v>
      </c>
      <c r="D71" s="11" t="str">
        <f t="shared" si="7"/>
        <v>N/A</v>
      </c>
      <c r="E71" s="43">
        <v>2137.0098813999998</v>
      </c>
      <c r="F71" s="11" t="str">
        <f t="shared" si="8"/>
        <v>N/A</v>
      </c>
      <c r="G71" s="43">
        <v>1914.6156452</v>
      </c>
      <c r="H71" s="11" t="str">
        <f t="shared" si="9"/>
        <v>N/A</v>
      </c>
      <c r="I71" s="12">
        <v>-3.46</v>
      </c>
      <c r="J71" s="12">
        <v>-10.4</v>
      </c>
      <c r="K71" s="41" t="s">
        <v>732</v>
      </c>
      <c r="L71" s="9" t="str">
        <f t="shared" si="10"/>
        <v>Yes</v>
      </c>
    </row>
    <row r="72" spans="1:12" x14ac:dyDescent="0.25">
      <c r="A72" s="42" t="s">
        <v>1528</v>
      </c>
      <c r="B72" s="33" t="s">
        <v>217</v>
      </c>
      <c r="C72" s="43">
        <v>749.53154573999996</v>
      </c>
      <c r="D72" s="11" t="str">
        <f t="shared" si="7"/>
        <v>N/A</v>
      </c>
      <c r="E72" s="43">
        <v>837.61802262000003</v>
      </c>
      <c r="F72" s="11" t="str">
        <f t="shared" si="8"/>
        <v>N/A</v>
      </c>
      <c r="G72" s="43">
        <v>772.48574560999998</v>
      </c>
      <c r="H72" s="11" t="str">
        <f t="shared" si="9"/>
        <v>N/A</v>
      </c>
      <c r="I72" s="12">
        <v>11.75</v>
      </c>
      <c r="J72" s="12">
        <v>-7.78</v>
      </c>
      <c r="K72" s="41" t="s">
        <v>732</v>
      </c>
      <c r="L72" s="9" t="str">
        <f t="shared" si="10"/>
        <v>Yes</v>
      </c>
    </row>
    <row r="73" spans="1:12" x14ac:dyDescent="0.25">
      <c r="A73" s="42" t="s">
        <v>1529</v>
      </c>
      <c r="B73" s="33" t="s">
        <v>217</v>
      </c>
      <c r="C73" s="43">
        <v>838.62629400000003</v>
      </c>
      <c r="D73" s="11" t="str">
        <f t="shared" si="7"/>
        <v>N/A</v>
      </c>
      <c r="E73" s="43">
        <v>780.26740295000002</v>
      </c>
      <c r="F73" s="11" t="str">
        <f t="shared" si="8"/>
        <v>N/A</v>
      </c>
      <c r="G73" s="43">
        <v>868.42754248999995</v>
      </c>
      <c r="H73" s="11" t="str">
        <f t="shared" si="9"/>
        <v>N/A</v>
      </c>
      <c r="I73" s="12">
        <v>-6.96</v>
      </c>
      <c r="J73" s="12">
        <v>11.3</v>
      </c>
      <c r="K73" s="41" t="s">
        <v>732</v>
      </c>
      <c r="L73" s="9" t="str">
        <f t="shared" si="10"/>
        <v>Yes</v>
      </c>
    </row>
    <row r="74" spans="1:12" x14ac:dyDescent="0.25">
      <c r="A74" s="42" t="s">
        <v>1530</v>
      </c>
      <c r="B74" s="33" t="s">
        <v>217</v>
      </c>
      <c r="C74" s="43">
        <v>1174.9674797</v>
      </c>
      <c r="D74" s="11" t="str">
        <f t="shared" si="7"/>
        <v>N/A</v>
      </c>
      <c r="E74" s="43">
        <v>1355.9906831999999</v>
      </c>
      <c r="F74" s="11" t="str">
        <f t="shared" si="8"/>
        <v>N/A</v>
      </c>
      <c r="G74" s="43">
        <v>1141.1650165000001</v>
      </c>
      <c r="H74" s="11" t="str">
        <f t="shared" si="9"/>
        <v>N/A</v>
      </c>
      <c r="I74" s="12">
        <v>15.41</v>
      </c>
      <c r="J74" s="12">
        <v>-15.8</v>
      </c>
      <c r="K74" s="41" t="s">
        <v>732</v>
      </c>
      <c r="L74" s="9" t="str">
        <f t="shared" si="10"/>
        <v>Yes</v>
      </c>
    </row>
    <row r="75" spans="1:12" x14ac:dyDescent="0.25">
      <c r="A75" s="42" t="s">
        <v>1612</v>
      </c>
      <c r="B75" s="33" t="s">
        <v>217</v>
      </c>
      <c r="C75" s="43">
        <v>279188869</v>
      </c>
      <c r="D75" s="11" t="str">
        <f t="shared" ref="D75:D144" si="11">IF($B75="N/A","N/A",IF(C75&gt;10,"No",IF(C75&lt;-10,"No","Yes")))</f>
        <v>N/A</v>
      </c>
      <c r="E75" s="43">
        <v>270586241</v>
      </c>
      <c r="F75" s="11" t="str">
        <f t="shared" ref="F75:F144" si="12">IF($B75="N/A","N/A",IF(E75&gt;10,"No",IF(E75&lt;-10,"No","Yes")))</f>
        <v>N/A</v>
      </c>
      <c r="G75" s="43">
        <v>276749929</v>
      </c>
      <c r="H75" s="11" t="str">
        <f t="shared" ref="H75:H144" si="13">IF($B75="N/A","N/A",IF(G75&gt;10,"No",IF(G75&lt;-10,"No","Yes")))</f>
        <v>N/A</v>
      </c>
      <c r="I75" s="12">
        <v>-3.08</v>
      </c>
      <c r="J75" s="12">
        <v>2.278</v>
      </c>
      <c r="K75" s="41" t="s">
        <v>732</v>
      </c>
      <c r="L75" s="9" t="str">
        <f t="shared" ref="L75:L135" si="14">IF(J75="Div by 0", "N/A", IF(K75="N/A","N/A", IF(J75&gt;VALUE(MID(K75,1,2)), "No", IF(J75&lt;-1*VALUE(MID(K75,1,2)), "No", "Yes"))))</f>
        <v>Yes</v>
      </c>
    </row>
    <row r="76" spans="1:12" x14ac:dyDescent="0.25">
      <c r="A76" s="42" t="s">
        <v>598</v>
      </c>
      <c r="B76" s="33" t="s">
        <v>217</v>
      </c>
      <c r="C76" s="34">
        <v>28478</v>
      </c>
      <c r="D76" s="11" t="str">
        <f t="shared" si="11"/>
        <v>N/A</v>
      </c>
      <c r="E76" s="34">
        <v>28126</v>
      </c>
      <c r="F76" s="11" t="str">
        <f t="shared" si="12"/>
        <v>N/A</v>
      </c>
      <c r="G76" s="34">
        <v>28580</v>
      </c>
      <c r="H76" s="11" t="str">
        <f t="shared" si="13"/>
        <v>N/A</v>
      </c>
      <c r="I76" s="12">
        <v>-1.24</v>
      </c>
      <c r="J76" s="12">
        <v>1.6140000000000001</v>
      </c>
      <c r="K76" s="41" t="s">
        <v>732</v>
      </c>
      <c r="L76" s="9" t="str">
        <f t="shared" si="14"/>
        <v>Yes</v>
      </c>
    </row>
    <row r="77" spans="1:12" x14ac:dyDescent="0.25">
      <c r="A77" s="42" t="s">
        <v>1439</v>
      </c>
      <c r="B77" s="33" t="s">
        <v>217</v>
      </c>
      <c r="C77" s="43">
        <v>9803.6684107000001</v>
      </c>
      <c r="D77" s="11" t="str">
        <f t="shared" si="11"/>
        <v>N/A</v>
      </c>
      <c r="E77" s="43">
        <v>9620.5020621000003</v>
      </c>
      <c r="F77" s="11" t="str">
        <f t="shared" si="12"/>
        <v>N/A</v>
      </c>
      <c r="G77" s="43">
        <v>9683.3425122000008</v>
      </c>
      <c r="H77" s="11" t="str">
        <f t="shared" si="13"/>
        <v>N/A</v>
      </c>
      <c r="I77" s="12">
        <v>-1.87</v>
      </c>
      <c r="J77" s="12">
        <v>0.6532</v>
      </c>
      <c r="K77" s="41" t="s">
        <v>732</v>
      </c>
      <c r="L77" s="9" t="str">
        <f t="shared" si="14"/>
        <v>Yes</v>
      </c>
    </row>
    <row r="78" spans="1:12" x14ac:dyDescent="0.25">
      <c r="A78" s="42" t="s">
        <v>1440</v>
      </c>
      <c r="B78" s="33" t="s">
        <v>217</v>
      </c>
      <c r="C78" s="34">
        <v>5.4036449189000004</v>
      </c>
      <c r="D78" s="11" t="str">
        <f t="shared" si="11"/>
        <v>N/A</v>
      </c>
      <c r="E78" s="34">
        <v>5.2441513191000002</v>
      </c>
      <c r="F78" s="11" t="str">
        <f t="shared" si="12"/>
        <v>N/A</v>
      </c>
      <c r="G78" s="34">
        <v>5.1319454163999998</v>
      </c>
      <c r="H78" s="11" t="str">
        <f t="shared" si="13"/>
        <v>N/A</v>
      </c>
      <c r="I78" s="12">
        <v>-2.95</v>
      </c>
      <c r="J78" s="12">
        <v>-2.14</v>
      </c>
      <c r="K78" s="41" t="s">
        <v>732</v>
      </c>
      <c r="L78" s="9" t="str">
        <f t="shared" si="14"/>
        <v>Yes</v>
      </c>
    </row>
    <row r="79" spans="1:12" x14ac:dyDescent="0.25">
      <c r="A79" s="42" t="s">
        <v>599</v>
      </c>
      <c r="B79" s="33" t="s">
        <v>217</v>
      </c>
      <c r="C79" s="43">
        <v>507597</v>
      </c>
      <c r="D79" s="11" t="str">
        <f t="shared" si="11"/>
        <v>N/A</v>
      </c>
      <c r="E79" s="43">
        <v>105871</v>
      </c>
      <c r="F79" s="11" t="str">
        <f t="shared" si="12"/>
        <v>N/A</v>
      </c>
      <c r="G79" s="43">
        <v>66396</v>
      </c>
      <c r="H79" s="11" t="str">
        <f t="shared" si="13"/>
        <v>N/A</v>
      </c>
      <c r="I79" s="12">
        <v>-79.099999999999994</v>
      </c>
      <c r="J79" s="12">
        <v>-37.299999999999997</v>
      </c>
      <c r="K79" s="41" t="s">
        <v>732</v>
      </c>
      <c r="L79" s="9" t="str">
        <f t="shared" si="14"/>
        <v>No</v>
      </c>
    </row>
    <row r="80" spans="1:12" x14ac:dyDescent="0.25">
      <c r="A80" s="42" t="s">
        <v>600</v>
      </c>
      <c r="B80" s="33" t="s">
        <v>217</v>
      </c>
      <c r="C80" s="34">
        <v>17</v>
      </c>
      <c r="D80" s="11" t="str">
        <f t="shared" si="11"/>
        <v>N/A</v>
      </c>
      <c r="E80" s="34">
        <v>11</v>
      </c>
      <c r="F80" s="11" t="str">
        <f t="shared" si="12"/>
        <v>N/A</v>
      </c>
      <c r="G80" s="34">
        <v>11</v>
      </c>
      <c r="H80" s="11" t="str">
        <f t="shared" si="13"/>
        <v>N/A</v>
      </c>
      <c r="I80" s="12">
        <v>-58.8</v>
      </c>
      <c r="J80" s="12">
        <v>0</v>
      </c>
      <c r="K80" s="41" t="s">
        <v>732</v>
      </c>
      <c r="L80" s="9" t="str">
        <f t="shared" si="14"/>
        <v>Yes</v>
      </c>
    </row>
    <row r="81" spans="1:12" x14ac:dyDescent="0.25">
      <c r="A81" s="42" t="s">
        <v>1441</v>
      </c>
      <c r="B81" s="33" t="s">
        <v>217</v>
      </c>
      <c r="C81" s="43">
        <v>29858.647058999999</v>
      </c>
      <c r="D81" s="11" t="str">
        <f t="shared" si="11"/>
        <v>N/A</v>
      </c>
      <c r="E81" s="43">
        <v>15124.428571</v>
      </c>
      <c r="F81" s="11" t="str">
        <f t="shared" si="12"/>
        <v>N/A</v>
      </c>
      <c r="G81" s="43">
        <v>9485.1428570999997</v>
      </c>
      <c r="H81" s="11" t="str">
        <f t="shared" si="13"/>
        <v>N/A</v>
      </c>
      <c r="I81" s="12">
        <v>-49.3</v>
      </c>
      <c r="J81" s="12">
        <v>-37.299999999999997</v>
      </c>
      <c r="K81" s="41" t="s">
        <v>732</v>
      </c>
      <c r="L81" s="9" t="str">
        <f t="shared" si="14"/>
        <v>No</v>
      </c>
    </row>
    <row r="82" spans="1:12" ht="25" x14ac:dyDescent="0.25">
      <c r="A82" s="42" t="s">
        <v>601</v>
      </c>
      <c r="B82" s="33" t="s">
        <v>217</v>
      </c>
      <c r="C82" s="43">
        <v>7295582</v>
      </c>
      <c r="D82" s="11" t="str">
        <f t="shared" si="11"/>
        <v>N/A</v>
      </c>
      <c r="E82" s="43">
        <v>6998505</v>
      </c>
      <c r="F82" s="11" t="str">
        <f t="shared" si="12"/>
        <v>N/A</v>
      </c>
      <c r="G82" s="43">
        <v>6903163</v>
      </c>
      <c r="H82" s="11" t="str">
        <f t="shared" si="13"/>
        <v>N/A</v>
      </c>
      <c r="I82" s="12">
        <v>-4.07</v>
      </c>
      <c r="J82" s="12">
        <v>-1.36</v>
      </c>
      <c r="K82" s="41" t="s">
        <v>732</v>
      </c>
      <c r="L82" s="9" t="str">
        <f t="shared" si="14"/>
        <v>Yes</v>
      </c>
    </row>
    <row r="83" spans="1:12" x14ac:dyDescent="0.25">
      <c r="A83" s="42" t="s">
        <v>602</v>
      </c>
      <c r="B83" s="33" t="s">
        <v>217</v>
      </c>
      <c r="C83" s="34">
        <v>357</v>
      </c>
      <c r="D83" s="11" t="str">
        <f t="shared" si="11"/>
        <v>N/A</v>
      </c>
      <c r="E83" s="34">
        <v>335</v>
      </c>
      <c r="F83" s="11" t="str">
        <f t="shared" si="12"/>
        <v>N/A</v>
      </c>
      <c r="G83" s="34">
        <v>345</v>
      </c>
      <c r="H83" s="11" t="str">
        <f t="shared" si="13"/>
        <v>N/A</v>
      </c>
      <c r="I83" s="12">
        <v>-6.16</v>
      </c>
      <c r="J83" s="12">
        <v>2.9849999999999999</v>
      </c>
      <c r="K83" s="41" t="s">
        <v>732</v>
      </c>
      <c r="L83" s="9" t="str">
        <f t="shared" si="14"/>
        <v>Yes</v>
      </c>
    </row>
    <row r="84" spans="1:12" ht="25" x14ac:dyDescent="0.25">
      <c r="A84" s="4" t="s">
        <v>1442</v>
      </c>
      <c r="B84" s="33" t="s">
        <v>217</v>
      </c>
      <c r="C84" s="43">
        <v>20435.803921999999</v>
      </c>
      <c r="D84" s="11" t="str">
        <f t="shared" si="11"/>
        <v>N/A</v>
      </c>
      <c r="E84" s="43">
        <v>20891.059700999998</v>
      </c>
      <c r="F84" s="11" t="str">
        <f t="shared" si="12"/>
        <v>N/A</v>
      </c>
      <c r="G84" s="43">
        <v>20009.168116000001</v>
      </c>
      <c r="H84" s="11" t="str">
        <f t="shared" si="13"/>
        <v>N/A</v>
      </c>
      <c r="I84" s="12">
        <v>2.2280000000000002</v>
      </c>
      <c r="J84" s="12">
        <v>-4.22</v>
      </c>
      <c r="K84" s="41" t="s">
        <v>732</v>
      </c>
      <c r="L84" s="9" t="str">
        <f t="shared" si="14"/>
        <v>Yes</v>
      </c>
    </row>
    <row r="85" spans="1:12" x14ac:dyDescent="0.25">
      <c r="A85" s="4" t="s">
        <v>603</v>
      </c>
      <c r="B85" s="33" t="s">
        <v>217</v>
      </c>
      <c r="C85" s="43">
        <v>163941399</v>
      </c>
      <c r="D85" s="11" t="str">
        <f t="shared" si="11"/>
        <v>N/A</v>
      </c>
      <c r="E85" s="43">
        <v>155479182</v>
      </c>
      <c r="F85" s="11" t="str">
        <f t="shared" si="12"/>
        <v>N/A</v>
      </c>
      <c r="G85" s="43">
        <v>156157916</v>
      </c>
      <c r="H85" s="11" t="str">
        <f t="shared" si="13"/>
        <v>N/A</v>
      </c>
      <c r="I85" s="12">
        <v>-5.16</v>
      </c>
      <c r="J85" s="12">
        <v>0.4365</v>
      </c>
      <c r="K85" s="41" t="s">
        <v>732</v>
      </c>
      <c r="L85" s="9" t="str">
        <f t="shared" si="14"/>
        <v>Yes</v>
      </c>
    </row>
    <row r="86" spans="1:12" x14ac:dyDescent="0.25">
      <c r="A86" s="4" t="s">
        <v>604</v>
      </c>
      <c r="B86" s="33" t="s">
        <v>217</v>
      </c>
      <c r="C86" s="34">
        <v>2265</v>
      </c>
      <c r="D86" s="11" t="str">
        <f t="shared" si="11"/>
        <v>N/A</v>
      </c>
      <c r="E86" s="34">
        <v>2081</v>
      </c>
      <c r="F86" s="11" t="str">
        <f t="shared" si="12"/>
        <v>N/A</v>
      </c>
      <c r="G86" s="34">
        <v>2200</v>
      </c>
      <c r="H86" s="11" t="str">
        <f t="shared" si="13"/>
        <v>N/A</v>
      </c>
      <c r="I86" s="12">
        <v>-8.1199999999999992</v>
      </c>
      <c r="J86" s="12">
        <v>5.718</v>
      </c>
      <c r="K86" s="41" t="s">
        <v>732</v>
      </c>
      <c r="L86" s="9" t="str">
        <f t="shared" si="14"/>
        <v>Yes</v>
      </c>
    </row>
    <row r="87" spans="1:12" x14ac:dyDescent="0.25">
      <c r="A87" s="4" t="s">
        <v>1443</v>
      </c>
      <c r="B87" s="33" t="s">
        <v>217</v>
      </c>
      <c r="C87" s="43">
        <v>72380.308609</v>
      </c>
      <c r="D87" s="11" t="str">
        <f t="shared" si="11"/>
        <v>N/A</v>
      </c>
      <c r="E87" s="43">
        <v>74713.686688999995</v>
      </c>
      <c r="F87" s="11" t="str">
        <f t="shared" si="12"/>
        <v>N/A</v>
      </c>
      <c r="G87" s="43">
        <v>70980.870909000005</v>
      </c>
      <c r="H87" s="11" t="str">
        <f t="shared" si="13"/>
        <v>N/A</v>
      </c>
      <c r="I87" s="12">
        <v>3.2240000000000002</v>
      </c>
      <c r="J87" s="12">
        <v>-5</v>
      </c>
      <c r="K87" s="41" t="s">
        <v>732</v>
      </c>
      <c r="L87" s="9" t="str">
        <f t="shared" si="14"/>
        <v>Yes</v>
      </c>
    </row>
    <row r="88" spans="1:12" x14ac:dyDescent="0.25">
      <c r="A88" s="42" t="s">
        <v>605</v>
      </c>
      <c r="B88" s="33" t="s">
        <v>217</v>
      </c>
      <c r="C88" s="43">
        <v>171692117</v>
      </c>
      <c r="D88" s="11" t="str">
        <f t="shared" si="11"/>
        <v>N/A</v>
      </c>
      <c r="E88" s="43">
        <v>170917515</v>
      </c>
      <c r="F88" s="11" t="str">
        <f t="shared" si="12"/>
        <v>N/A</v>
      </c>
      <c r="G88" s="43">
        <v>169592388</v>
      </c>
      <c r="H88" s="11" t="str">
        <f t="shared" si="13"/>
        <v>N/A</v>
      </c>
      <c r="I88" s="12">
        <v>-0.45100000000000001</v>
      </c>
      <c r="J88" s="12">
        <v>-0.77500000000000002</v>
      </c>
      <c r="K88" s="41" t="s">
        <v>732</v>
      </c>
      <c r="L88" s="9" t="str">
        <f t="shared" si="14"/>
        <v>Yes</v>
      </c>
    </row>
    <row r="89" spans="1:12" x14ac:dyDescent="0.25">
      <c r="A89" s="44" t="s">
        <v>606</v>
      </c>
      <c r="B89" s="34" t="s">
        <v>217</v>
      </c>
      <c r="C89" s="34">
        <v>7977</v>
      </c>
      <c r="D89" s="11" t="str">
        <f t="shared" si="11"/>
        <v>N/A</v>
      </c>
      <c r="E89" s="34">
        <v>7256</v>
      </c>
      <c r="F89" s="11" t="str">
        <f t="shared" si="12"/>
        <v>N/A</v>
      </c>
      <c r="G89" s="34">
        <v>6905</v>
      </c>
      <c r="H89" s="11" t="str">
        <f t="shared" si="13"/>
        <v>N/A</v>
      </c>
      <c r="I89" s="12">
        <v>-9.0399999999999991</v>
      </c>
      <c r="J89" s="12">
        <v>-4.84</v>
      </c>
      <c r="K89" s="1" t="s">
        <v>732</v>
      </c>
      <c r="L89" s="9" t="str">
        <f t="shared" si="14"/>
        <v>Yes</v>
      </c>
    </row>
    <row r="90" spans="1:12" x14ac:dyDescent="0.25">
      <c r="A90" s="42" t="s">
        <v>1444</v>
      </c>
      <c r="B90" s="33" t="s">
        <v>217</v>
      </c>
      <c r="C90" s="43">
        <v>21523.394383999999</v>
      </c>
      <c r="D90" s="11" t="str">
        <f t="shared" si="11"/>
        <v>N/A</v>
      </c>
      <c r="E90" s="43">
        <v>23555.335584</v>
      </c>
      <c r="F90" s="11" t="str">
        <f t="shared" si="12"/>
        <v>N/A</v>
      </c>
      <c r="G90" s="43">
        <v>24560.809269000001</v>
      </c>
      <c r="H90" s="11" t="str">
        <f t="shared" si="13"/>
        <v>N/A</v>
      </c>
      <c r="I90" s="12">
        <v>9.4410000000000007</v>
      </c>
      <c r="J90" s="12">
        <v>4.2690000000000001</v>
      </c>
      <c r="K90" s="41" t="s">
        <v>732</v>
      </c>
      <c r="L90" s="9" t="str">
        <f t="shared" si="14"/>
        <v>Yes</v>
      </c>
    </row>
    <row r="91" spans="1:12" x14ac:dyDescent="0.25">
      <c r="A91" s="42" t="s">
        <v>607</v>
      </c>
      <c r="B91" s="33" t="s">
        <v>217</v>
      </c>
      <c r="C91" s="43">
        <v>103246678</v>
      </c>
      <c r="D91" s="11" t="str">
        <f t="shared" si="11"/>
        <v>N/A</v>
      </c>
      <c r="E91" s="43">
        <v>108522040</v>
      </c>
      <c r="F91" s="11" t="str">
        <f t="shared" si="12"/>
        <v>N/A</v>
      </c>
      <c r="G91" s="43">
        <v>122452897</v>
      </c>
      <c r="H91" s="11" t="str">
        <f t="shared" si="13"/>
        <v>N/A</v>
      </c>
      <c r="I91" s="12">
        <v>5.109</v>
      </c>
      <c r="J91" s="12">
        <v>12.84</v>
      </c>
      <c r="K91" s="41" t="s">
        <v>732</v>
      </c>
      <c r="L91" s="9" t="str">
        <f t="shared" si="14"/>
        <v>Yes</v>
      </c>
    </row>
    <row r="92" spans="1:12" x14ac:dyDescent="0.25">
      <c r="A92" s="42" t="s">
        <v>608</v>
      </c>
      <c r="B92" s="33" t="s">
        <v>217</v>
      </c>
      <c r="C92" s="34">
        <v>128496</v>
      </c>
      <c r="D92" s="11" t="str">
        <f t="shared" si="11"/>
        <v>N/A</v>
      </c>
      <c r="E92" s="34">
        <v>133739</v>
      </c>
      <c r="F92" s="11" t="str">
        <f t="shared" si="12"/>
        <v>N/A</v>
      </c>
      <c r="G92" s="34">
        <v>139340</v>
      </c>
      <c r="H92" s="11" t="str">
        <f t="shared" si="13"/>
        <v>N/A</v>
      </c>
      <c r="I92" s="12">
        <v>4.08</v>
      </c>
      <c r="J92" s="12">
        <v>4.1879999999999997</v>
      </c>
      <c r="K92" s="41" t="s">
        <v>732</v>
      </c>
      <c r="L92" s="9" t="str">
        <f t="shared" si="14"/>
        <v>Yes</v>
      </c>
    </row>
    <row r="93" spans="1:12" x14ac:dyDescent="0.25">
      <c r="A93" s="42" t="s">
        <v>1445</v>
      </c>
      <c r="B93" s="33" t="s">
        <v>217</v>
      </c>
      <c r="C93" s="43">
        <v>803.50110509000001</v>
      </c>
      <c r="D93" s="11" t="str">
        <f t="shared" si="11"/>
        <v>N/A</v>
      </c>
      <c r="E93" s="43">
        <v>811.44647410000005</v>
      </c>
      <c r="F93" s="11" t="str">
        <f t="shared" si="12"/>
        <v>N/A</v>
      </c>
      <c r="G93" s="43">
        <v>878.80649489999996</v>
      </c>
      <c r="H93" s="11" t="str">
        <f t="shared" si="13"/>
        <v>N/A</v>
      </c>
      <c r="I93" s="12">
        <v>0.98880000000000001</v>
      </c>
      <c r="J93" s="12">
        <v>8.3010000000000002</v>
      </c>
      <c r="K93" s="41" t="s">
        <v>732</v>
      </c>
      <c r="L93" s="9" t="str">
        <f t="shared" si="14"/>
        <v>Yes</v>
      </c>
    </row>
    <row r="94" spans="1:12" x14ac:dyDescent="0.25">
      <c r="A94" s="42" t="s">
        <v>609</v>
      </c>
      <c r="B94" s="33" t="s">
        <v>217</v>
      </c>
      <c r="C94" s="43">
        <v>21715486</v>
      </c>
      <c r="D94" s="11" t="str">
        <f t="shared" si="11"/>
        <v>N/A</v>
      </c>
      <c r="E94" s="43">
        <v>24750647</v>
      </c>
      <c r="F94" s="11" t="str">
        <f t="shared" si="12"/>
        <v>N/A</v>
      </c>
      <c r="G94" s="43">
        <v>19332152</v>
      </c>
      <c r="H94" s="11" t="str">
        <f t="shared" si="13"/>
        <v>N/A</v>
      </c>
      <c r="I94" s="12">
        <v>13.98</v>
      </c>
      <c r="J94" s="12">
        <v>-21.9</v>
      </c>
      <c r="K94" s="41" t="s">
        <v>732</v>
      </c>
      <c r="L94" s="9" t="str">
        <f t="shared" si="14"/>
        <v>Yes</v>
      </c>
    </row>
    <row r="95" spans="1:12" x14ac:dyDescent="0.25">
      <c r="A95" s="42" t="s">
        <v>610</v>
      </c>
      <c r="B95" s="33" t="s">
        <v>217</v>
      </c>
      <c r="C95" s="34">
        <v>58056</v>
      </c>
      <c r="D95" s="11" t="str">
        <f t="shared" si="11"/>
        <v>N/A</v>
      </c>
      <c r="E95" s="34">
        <v>63847</v>
      </c>
      <c r="F95" s="11" t="str">
        <f t="shared" si="12"/>
        <v>N/A</v>
      </c>
      <c r="G95" s="34">
        <v>66519</v>
      </c>
      <c r="H95" s="11" t="str">
        <f t="shared" si="13"/>
        <v>N/A</v>
      </c>
      <c r="I95" s="12">
        <v>9.9749999999999996</v>
      </c>
      <c r="J95" s="12">
        <v>4.1849999999999996</v>
      </c>
      <c r="K95" s="41" t="s">
        <v>732</v>
      </c>
      <c r="L95" s="9" t="str">
        <f t="shared" si="14"/>
        <v>Yes</v>
      </c>
    </row>
    <row r="96" spans="1:12" x14ac:dyDescent="0.25">
      <c r="A96" s="42" t="s">
        <v>1446</v>
      </c>
      <c r="B96" s="33" t="s">
        <v>217</v>
      </c>
      <c r="C96" s="43">
        <v>374.04378530999998</v>
      </c>
      <c r="D96" s="11" t="str">
        <f t="shared" si="11"/>
        <v>N/A</v>
      </c>
      <c r="E96" s="43">
        <v>387.65559854000003</v>
      </c>
      <c r="F96" s="11" t="str">
        <f t="shared" si="12"/>
        <v>N/A</v>
      </c>
      <c r="G96" s="43">
        <v>290.62601662999998</v>
      </c>
      <c r="H96" s="11" t="str">
        <f t="shared" si="13"/>
        <v>N/A</v>
      </c>
      <c r="I96" s="12">
        <v>3.6389999999999998</v>
      </c>
      <c r="J96" s="12">
        <v>-25</v>
      </c>
      <c r="K96" s="41" t="s">
        <v>732</v>
      </c>
      <c r="L96" s="9" t="str">
        <f t="shared" si="14"/>
        <v>Yes</v>
      </c>
    </row>
    <row r="97" spans="1:12" ht="25" x14ac:dyDescent="0.25">
      <c r="A97" s="42" t="s">
        <v>611</v>
      </c>
      <c r="B97" s="33" t="s">
        <v>217</v>
      </c>
      <c r="C97" s="43">
        <v>33685370</v>
      </c>
      <c r="D97" s="11" t="str">
        <f t="shared" si="11"/>
        <v>N/A</v>
      </c>
      <c r="E97" s="43">
        <v>37658835</v>
      </c>
      <c r="F97" s="11" t="str">
        <f t="shared" si="12"/>
        <v>N/A</v>
      </c>
      <c r="G97" s="43">
        <v>44133397</v>
      </c>
      <c r="H97" s="11" t="str">
        <f t="shared" si="13"/>
        <v>N/A</v>
      </c>
      <c r="I97" s="12">
        <v>11.8</v>
      </c>
      <c r="J97" s="12">
        <v>17.190000000000001</v>
      </c>
      <c r="K97" s="41" t="s">
        <v>732</v>
      </c>
      <c r="L97" s="9" t="str">
        <f t="shared" si="14"/>
        <v>Yes</v>
      </c>
    </row>
    <row r="98" spans="1:12" x14ac:dyDescent="0.25">
      <c r="A98" s="42" t="s">
        <v>612</v>
      </c>
      <c r="B98" s="33" t="s">
        <v>217</v>
      </c>
      <c r="C98" s="34">
        <v>60851</v>
      </c>
      <c r="D98" s="11" t="str">
        <f t="shared" si="11"/>
        <v>N/A</v>
      </c>
      <c r="E98" s="34">
        <v>63798</v>
      </c>
      <c r="F98" s="11" t="str">
        <f t="shared" si="12"/>
        <v>N/A</v>
      </c>
      <c r="G98" s="34">
        <v>67726</v>
      </c>
      <c r="H98" s="11" t="str">
        <f t="shared" si="13"/>
        <v>N/A</v>
      </c>
      <c r="I98" s="12">
        <v>4.843</v>
      </c>
      <c r="J98" s="12">
        <v>6.157</v>
      </c>
      <c r="K98" s="41" t="s">
        <v>732</v>
      </c>
      <c r="L98" s="9" t="str">
        <f t="shared" si="14"/>
        <v>Yes</v>
      </c>
    </row>
    <row r="99" spans="1:12" ht="25" x14ac:dyDescent="0.25">
      <c r="A99" s="42" t="s">
        <v>1447</v>
      </c>
      <c r="B99" s="33" t="s">
        <v>217</v>
      </c>
      <c r="C99" s="43">
        <v>553.57134640000004</v>
      </c>
      <c r="D99" s="11" t="str">
        <f t="shared" si="11"/>
        <v>N/A</v>
      </c>
      <c r="E99" s="43">
        <v>590.28237562000004</v>
      </c>
      <c r="F99" s="11" t="str">
        <f t="shared" si="12"/>
        <v>N/A</v>
      </c>
      <c r="G99" s="43">
        <v>651.64629536999996</v>
      </c>
      <c r="H99" s="11" t="str">
        <f t="shared" si="13"/>
        <v>N/A</v>
      </c>
      <c r="I99" s="12">
        <v>6.6319999999999997</v>
      </c>
      <c r="J99" s="12">
        <v>10.4</v>
      </c>
      <c r="K99" s="41" t="s">
        <v>732</v>
      </c>
      <c r="L99" s="9" t="str">
        <f t="shared" si="14"/>
        <v>Yes</v>
      </c>
    </row>
    <row r="100" spans="1:12" ht="25" x14ac:dyDescent="0.25">
      <c r="A100" s="42" t="s">
        <v>613</v>
      </c>
      <c r="B100" s="33" t="s">
        <v>217</v>
      </c>
      <c r="C100" s="43">
        <v>54717407</v>
      </c>
      <c r="D100" s="11" t="str">
        <f t="shared" si="11"/>
        <v>N/A</v>
      </c>
      <c r="E100" s="43">
        <v>57896778</v>
      </c>
      <c r="F100" s="11" t="str">
        <f t="shared" si="12"/>
        <v>N/A</v>
      </c>
      <c r="G100" s="43">
        <v>71331318</v>
      </c>
      <c r="H100" s="11" t="str">
        <f t="shared" si="13"/>
        <v>N/A</v>
      </c>
      <c r="I100" s="12">
        <v>5.8109999999999999</v>
      </c>
      <c r="J100" s="12">
        <v>23.2</v>
      </c>
      <c r="K100" s="41" t="s">
        <v>732</v>
      </c>
      <c r="L100" s="9" t="str">
        <f t="shared" si="14"/>
        <v>Yes</v>
      </c>
    </row>
    <row r="101" spans="1:12" x14ac:dyDescent="0.25">
      <c r="A101" s="42" t="s">
        <v>614</v>
      </c>
      <c r="B101" s="33" t="s">
        <v>217</v>
      </c>
      <c r="C101" s="34">
        <v>78959</v>
      </c>
      <c r="D101" s="11" t="str">
        <f t="shared" si="11"/>
        <v>N/A</v>
      </c>
      <c r="E101" s="34">
        <v>82488</v>
      </c>
      <c r="F101" s="11" t="str">
        <f t="shared" si="12"/>
        <v>N/A</v>
      </c>
      <c r="G101" s="34">
        <v>87076</v>
      </c>
      <c r="H101" s="11" t="str">
        <f t="shared" si="13"/>
        <v>N/A</v>
      </c>
      <c r="I101" s="12">
        <v>4.4690000000000003</v>
      </c>
      <c r="J101" s="12">
        <v>5.5620000000000003</v>
      </c>
      <c r="K101" s="41" t="s">
        <v>732</v>
      </c>
      <c r="L101" s="9" t="str">
        <f t="shared" si="14"/>
        <v>Yes</v>
      </c>
    </row>
    <row r="102" spans="1:12" x14ac:dyDescent="0.25">
      <c r="A102" s="42" t="s">
        <v>1448</v>
      </c>
      <c r="B102" s="33" t="s">
        <v>217</v>
      </c>
      <c r="C102" s="43">
        <v>692.98505553999996</v>
      </c>
      <c r="D102" s="11" t="str">
        <f t="shared" si="11"/>
        <v>N/A</v>
      </c>
      <c r="E102" s="43">
        <v>701.88121908999995</v>
      </c>
      <c r="F102" s="11" t="str">
        <f t="shared" si="12"/>
        <v>N/A</v>
      </c>
      <c r="G102" s="43">
        <v>819.18459736</v>
      </c>
      <c r="H102" s="11" t="str">
        <f t="shared" si="13"/>
        <v>N/A</v>
      </c>
      <c r="I102" s="12">
        <v>1.284</v>
      </c>
      <c r="J102" s="12">
        <v>16.71</v>
      </c>
      <c r="K102" s="41" t="s">
        <v>732</v>
      </c>
      <c r="L102" s="9" t="str">
        <f t="shared" si="14"/>
        <v>Yes</v>
      </c>
    </row>
    <row r="103" spans="1:12" x14ac:dyDescent="0.25">
      <c r="A103" s="42" t="s">
        <v>615</v>
      </c>
      <c r="B103" s="33" t="s">
        <v>217</v>
      </c>
      <c r="C103" s="43">
        <v>21432793</v>
      </c>
      <c r="D103" s="11" t="str">
        <f t="shared" si="11"/>
        <v>N/A</v>
      </c>
      <c r="E103" s="43">
        <v>17321518</v>
      </c>
      <c r="F103" s="11" t="str">
        <f t="shared" si="12"/>
        <v>N/A</v>
      </c>
      <c r="G103" s="43">
        <v>13276092</v>
      </c>
      <c r="H103" s="11" t="str">
        <f t="shared" si="13"/>
        <v>N/A</v>
      </c>
      <c r="I103" s="12">
        <v>-19.2</v>
      </c>
      <c r="J103" s="12">
        <v>-23.4</v>
      </c>
      <c r="K103" s="41" t="s">
        <v>732</v>
      </c>
      <c r="L103" s="9" t="str">
        <f t="shared" si="14"/>
        <v>Yes</v>
      </c>
    </row>
    <row r="104" spans="1:12" x14ac:dyDescent="0.25">
      <c r="A104" s="42" t="s">
        <v>616</v>
      </c>
      <c r="B104" s="33" t="s">
        <v>217</v>
      </c>
      <c r="C104" s="34">
        <v>21438</v>
      </c>
      <c r="D104" s="11" t="str">
        <f t="shared" si="11"/>
        <v>N/A</v>
      </c>
      <c r="E104" s="34">
        <v>16537</v>
      </c>
      <c r="F104" s="11" t="str">
        <f t="shared" si="12"/>
        <v>N/A</v>
      </c>
      <c r="G104" s="34">
        <v>8793</v>
      </c>
      <c r="H104" s="11" t="str">
        <f t="shared" si="13"/>
        <v>N/A</v>
      </c>
      <c r="I104" s="12">
        <v>-22.9</v>
      </c>
      <c r="J104" s="12">
        <v>-46.8</v>
      </c>
      <c r="K104" s="41" t="s">
        <v>732</v>
      </c>
      <c r="L104" s="9" t="str">
        <f t="shared" si="14"/>
        <v>No</v>
      </c>
    </row>
    <row r="105" spans="1:12" x14ac:dyDescent="0.25">
      <c r="A105" s="42" t="s">
        <v>1449</v>
      </c>
      <c r="B105" s="33" t="s">
        <v>217</v>
      </c>
      <c r="C105" s="43">
        <v>999.75711353999998</v>
      </c>
      <c r="D105" s="11" t="str">
        <f t="shared" si="11"/>
        <v>N/A</v>
      </c>
      <c r="E105" s="43">
        <v>1047.4401645</v>
      </c>
      <c r="F105" s="11" t="str">
        <f t="shared" si="12"/>
        <v>N/A</v>
      </c>
      <c r="G105" s="43">
        <v>1509.8478335</v>
      </c>
      <c r="H105" s="11" t="str">
        <f t="shared" si="13"/>
        <v>N/A</v>
      </c>
      <c r="I105" s="12">
        <v>4.7690000000000001</v>
      </c>
      <c r="J105" s="12">
        <v>44.15</v>
      </c>
      <c r="K105" s="41" t="s">
        <v>732</v>
      </c>
      <c r="L105" s="9" t="str">
        <f t="shared" si="14"/>
        <v>No</v>
      </c>
    </row>
    <row r="106" spans="1:12" ht="25" x14ac:dyDescent="0.25">
      <c r="A106" s="42" t="s">
        <v>617</v>
      </c>
      <c r="B106" s="33" t="s">
        <v>217</v>
      </c>
      <c r="C106" s="43">
        <v>15178877</v>
      </c>
      <c r="D106" s="11" t="str">
        <f t="shared" si="11"/>
        <v>N/A</v>
      </c>
      <c r="E106" s="43">
        <v>30131695</v>
      </c>
      <c r="F106" s="11" t="str">
        <f t="shared" si="12"/>
        <v>N/A</v>
      </c>
      <c r="G106" s="43">
        <v>32483917</v>
      </c>
      <c r="H106" s="11" t="str">
        <f t="shared" si="13"/>
        <v>N/A</v>
      </c>
      <c r="I106" s="12">
        <v>98.51</v>
      </c>
      <c r="J106" s="12">
        <v>7.806</v>
      </c>
      <c r="K106" s="41" t="s">
        <v>732</v>
      </c>
      <c r="L106" s="9" t="str">
        <f t="shared" si="14"/>
        <v>Yes</v>
      </c>
    </row>
    <row r="107" spans="1:12" x14ac:dyDescent="0.25">
      <c r="A107" s="42" t="s">
        <v>618</v>
      </c>
      <c r="B107" s="33" t="s">
        <v>217</v>
      </c>
      <c r="C107" s="34">
        <v>19213</v>
      </c>
      <c r="D107" s="11" t="str">
        <f t="shared" si="11"/>
        <v>N/A</v>
      </c>
      <c r="E107" s="34">
        <v>26066</v>
      </c>
      <c r="F107" s="11" t="str">
        <f t="shared" si="12"/>
        <v>N/A</v>
      </c>
      <c r="G107" s="34">
        <v>42689</v>
      </c>
      <c r="H107" s="11" t="str">
        <f t="shared" si="13"/>
        <v>N/A</v>
      </c>
      <c r="I107" s="12">
        <v>35.67</v>
      </c>
      <c r="J107" s="12">
        <v>63.77</v>
      </c>
      <c r="K107" s="41" t="s">
        <v>732</v>
      </c>
      <c r="L107" s="9" t="str">
        <f t="shared" si="14"/>
        <v>No</v>
      </c>
    </row>
    <row r="108" spans="1:12" x14ac:dyDescent="0.25">
      <c r="A108" s="42" t="s">
        <v>1450</v>
      </c>
      <c r="B108" s="33" t="s">
        <v>217</v>
      </c>
      <c r="C108" s="43">
        <v>790.03159318999997</v>
      </c>
      <c r="D108" s="11" t="str">
        <f t="shared" si="11"/>
        <v>N/A</v>
      </c>
      <c r="E108" s="43">
        <v>1155.9769431</v>
      </c>
      <c r="F108" s="11" t="str">
        <f t="shared" si="12"/>
        <v>N/A</v>
      </c>
      <c r="G108" s="43">
        <v>760.94349833000001</v>
      </c>
      <c r="H108" s="11" t="str">
        <f t="shared" si="13"/>
        <v>N/A</v>
      </c>
      <c r="I108" s="12">
        <v>46.32</v>
      </c>
      <c r="J108" s="12">
        <v>-34.200000000000003</v>
      </c>
      <c r="K108" s="41" t="s">
        <v>732</v>
      </c>
      <c r="L108" s="9" t="str">
        <f t="shared" si="14"/>
        <v>No</v>
      </c>
    </row>
    <row r="109" spans="1:12" x14ac:dyDescent="0.25">
      <c r="A109" s="42" t="s">
        <v>619</v>
      </c>
      <c r="B109" s="33" t="s">
        <v>217</v>
      </c>
      <c r="C109" s="43">
        <v>48891717</v>
      </c>
      <c r="D109" s="11" t="str">
        <f t="shared" si="11"/>
        <v>N/A</v>
      </c>
      <c r="E109" s="43">
        <v>52469418</v>
      </c>
      <c r="F109" s="11" t="str">
        <f t="shared" si="12"/>
        <v>N/A</v>
      </c>
      <c r="G109" s="43">
        <v>53732879</v>
      </c>
      <c r="H109" s="11" t="str">
        <f t="shared" si="13"/>
        <v>N/A</v>
      </c>
      <c r="I109" s="12">
        <v>7.3179999999999996</v>
      </c>
      <c r="J109" s="12">
        <v>2.4079999999999999</v>
      </c>
      <c r="K109" s="41" t="s">
        <v>732</v>
      </c>
      <c r="L109" s="9" t="str">
        <f t="shared" si="14"/>
        <v>Yes</v>
      </c>
    </row>
    <row r="110" spans="1:12" x14ac:dyDescent="0.25">
      <c r="A110" s="42" t="s">
        <v>620</v>
      </c>
      <c r="B110" s="33" t="s">
        <v>217</v>
      </c>
      <c r="C110" s="34">
        <v>93060</v>
      </c>
      <c r="D110" s="11" t="str">
        <f t="shared" si="11"/>
        <v>N/A</v>
      </c>
      <c r="E110" s="34">
        <v>97772</v>
      </c>
      <c r="F110" s="11" t="str">
        <f t="shared" si="12"/>
        <v>N/A</v>
      </c>
      <c r="G110" s="34">
        <v>100960</v>
      </c>
      <c r="H110" s="11" t="str">
        <f t="shared" si="13"/>
        <v>N/A</v>
      </c>
      <c r="I110" s="12">
        <v>5.0629999999999997</v>
      </c>
      <c r="J110" s="12">
        <v>3.2610000000000001</v>
      </c>
      <c r="K110" s="41" t="s">
        <v>732</v>
      </c>
      <c r="L110" s="9" t="str">
        <f t="shared" si="14"/>
        <v>Yes</v>
      </c>
    </row>
    <row r="111" spans="1:12" x14ac:dyDescent="0.25">
      <c r="A111" s="42" t="s">
        <v>1451</v>
      </c>
      <c r="B111" s="33" t="s">
        <v>217</v>
      </c>
      <c r="C111" s="43">
        <v>525.37843326999996</v>
      </c>
      <c r="D111" s="11" t="str">
        <f t="shared" si="11"/>
        <v>N/A</v>
      </c>
      <c r="E111" s="43">
        <v>536.65075891000004</v>
      </c>
      <c r="F111" s="11" t="str">
        <f t="shared" si="12"/>
        <v>N/A</v>
      </c>
      <c r="G111" s="43">
        <v>532.21948296000005</v>
      </c>
      <c r="H111" s="11" t="str">
        <f t="shared" si="13"/>
        <v>N/A</v>
      </c>
      <c r="I111" s="12">
        <v>2.1459999999999999</v>
      </c>
      <c r="J111" s="12">
        <v>-0.82599999999999996</v>
      </c>
      <c r="K111" s="41" t="s">
        <v>732</v>
      </c>
      <c r="L111" s="9" t="str">
        <f t="shared" si="14"/>
        <v>Yes</v>
      </c>
    </row>
    <row r="112" spans="1:12" x14ac:dyDescent="0.25">
      <c r="A112" s="42" t="s">
        <v>621</v>
      </c>
      <c r="B112" s="33" t="s">
        <v>217</v>
      </c>
      <c r="C112" s="43">
        <v>209266730</v>
      </c>
      <c r="D112" s="11" t="str">
        <f t="shared" si="11"/>
        <v>N/A</v>
      </c>
      <c r="E112" s="43">
        <v>208506902</v>
      </c>
      <c r="F112" s="11" t="str">
        <f t="shared" si="12"/>
        <v>N/A</v>
      </c>
      <c r="G112" s="43">
        <v>220314198</v>
      </c>
      <c r="H112" s="11" t="str">
        <f t="shared" si="13"/>
        <v>N/A</v>
      </c>
      <c r="I112" s="12">
        <v>-0.36299999999999999</v>
      </c>
      <c r="J112" s="12">
        <v>5.6630000000000003</v>
      </c>
      <c r="K112" s="41" t="s">
        <v>732</v>
      </c>
      <c r="L112" s="9" t="str">
        <f t="shared" si="14"/>
        <v>Yes</v>
      </c>
    </row>
    <row r="113" spans="1:12" x14ac:dyDescent="0.25">
      <c r="A113" s="42" t="s">
        <v>622</v>
      </c>
      <c r="B113" s="33" t="s">
        <v>217</v>
      </c>
      <c r="C113" s="34">
        <v>111363</v>
      </c>
      <c r="D113" s="11" t="str">
        <f t="shared" si="11"/>
        <v>N/A</v>
      </c>
      <c r="E113" s="34">
        <v>114048</v>
      </c>
      <c r="F113" s="11" t="str">
        <f t="shared" si="12"/>
        <v>N/A</v>
      </c>
      <c r="G113" s="34">
        <v>120472</v>
      </c>
      <c r="H113" s="11" t="str">
        <f t="shared" si="13"/>
        <v>N/A</v>
      </c>
      <c r="I113" s="12">
        <v>2.411</v>
      </c>
      <c r="J113" s="12">
        <v>5.633</v>
      </c>
      <c r="K113" s="41" t="s">
        <v>732</v>
      </c>
      <c r="L113" s="9" t="str">
        <f t="shared" si="14"/>
        <v>Yes</v>
      </c>
    </row>
    <row r="114" spans="1:12" x14ac:dyDescent="0.25">
      <c r="A114" s="42" t="s">
        <v>1452</v>
      </c>
      <c r="B114" s="33" t="s">
        <v>217</v>
      </c>
      <c r="C114" s="43">
        <v>1879.1405583999999</v>
      </c>
      <c r="D114" s="11" t="str">
        <f t="shared" si="11"/>
        <v>N/A</v>
      </c>
      <c r="E114" s="43">
        <v>1828.2381278</v>
      </c>
      <c r="F114" s="11" t="str">
        <f t="shared" si="12"/>
        <v>N/A</v>
      </c>
      <c r="G114" s="43">
        <v>1828.7585331</v>
      </c>
      <c r="H114" s="11" t="str">
        <f t="shared" si="13"/>
        <v>N/A</v>
      </c>
      <c r="I114" s="12">
        <v>-2.71</v>
      </c>
      <c r="J114" s="12">
        <v>2.8500000000000001E-2</v>
      </c>
      <c r="K114" s="41" t="s">
        <v>732</v>
      </c>
      <c r="L114" s="9" t="str">
        <f t="shared" si="14"/>
        <v>Yes</v>
      </c>
    </row>
    <row r="115" spans="1:12" ht="25" x14ac:dyDescent="0.25">
      <c r="A115" s="42" t="s">
        <v>623</v>
      </c>
      <c r="B115" s="33" t="s">
        <v>217</v>
      </c>
      <c r="C115" s="43">
        <v>108454643</v>
      </c>
      <c r="D115" s="11" t="str">
        <f t="shared" si="11"/>
        <v>N/A</v>
      </c>
      <c r="E115" s="43">
        <v>120878839</v>
      </c>
      <c r="F115" s="11" t="str">
        <f t="shared" si="12"/>
        <v>N/A</v>
      </c>
      <c r="G115" s="43">
        <v>135629086</v>
      </c>
      <c r="H115" s="11" t="str">
        <f t="shared" si="13"/>
        <v>N/A</v>
      </c>
      <c r="I115" s="12">
        <v>11.46</v>
      </c>
      <c r="J115" s="12">
        <v>12.2</v>
      </c>
      <c r="K115" s="41" t="s">
        <v>732</v>
      </c>
      <c r="L115" s="9" t="str">
        <f t="shared" si="14"/>
        <v>Yes</v>
      </c>
    </row>
    <row r="116" spans="1:12" x14ac:dyDescent="0.25">
      <c r="A116" s="44" t="s">
        <v>624</v>
      </c>
      <c r="B116" s="34" t="s">
        <v>217</v>
      </c>
      <c r="C116" s="34">
        <v>53429</v>
      </c>
      <c r="D116" s="11" t="str">
        <f t="shared" si="11"/>
        <v>N/A</v>
      </c>
      <c r="E116" s="34">
        <v>57466</v>
      </c>
      <c r="F116" s="11" t="str">
        <f t="shared" si="12"/>
        <v>N/A</v>
      </c>
      <c r="G116" s="34">
        <v>60376</v>
      </c>
      <c r="H116" s="11" t="str">
        <f t="shared" si="13"/>
        <v>N/A</v>
      </c>
      <c r="I116" s="12">
        <v>7.556</v>
      </c>
      <c r="J116" s="12">
        <v>5.0640000000000001</v>
      </c>
      <c r="K116" s="1" t="s">
        <v>732</v>
      </c>
      <c r="L116" s="9" t="str">
        <f t="shared" si="14"/>
        <v>Yes</v>
      </c>
    </row>
    <row r="117" spans="1:12" x14ac:dyDescent="0.25">
      <c r="A117" s="42" t="s">
        <v>1453</v>
      </c>
      <c r="B117" s="33" t="s">
        <v>217</v>
      </c>
      <c r="C117" s="43">
        <v>2029.8834528</v>
      </c>
      <c r="D117" s="11" t="str">
        <f t="shared" si="11"/>
        <v>N/A</v>
      </c>
      <c r="E117" s="43">
        <v>2103.4844778000001</v>
      </c>
      <c r="F117" s="11" t="str">
        <f t="shared" si="12"/>
        <v>N/A</v>
      </c>
      <c r="G117" s="43">
        <v>2246.4072809999998</v>
      </c>
      <c r="H117" s="11" t="str">
        <f t="shared" si="13"/>
        <v>N/A</v>
      </c>
      <c r="I117" s="12">
        <v>3.6259999999999999</v>
      </c>
      <c r="J117" s="12">
        <v>6.7949999999999999</v>
      </c>
      <c r="K117" s="41" t="s">
        <v>732</v>
      </c>
      <c r="L117" s="9" t="str">
        <f t="shared" si="14"/>
        <v>Yes</v>
      </c>
    </row>
    <row r="118" spans="1:12" ht="25" x14ac:dyDescent="0.25">
      <c r="A118" s="42" t="s">
        <v>625</v>
      </c>
      <c r="B118" s="33" t="s">
        <v>217</v>
      </c>
      <c r="C118" s="43">
        <v>19517117</v>
      </c>
      <c r="D118" s="11" t="str">
        <f t="shared" si="11"/>
        <v>N/A</v>
      </c>
      <c r="E118" s="43">
        <v>20990532</v>
      </c>
      <c r="F118" s="11" t="str">
        <f t="shared" si="12"/>
        <v>N/A</v>
      </c>
      <c r="G118" s="43">
        <v>23404121</v>
      </c>
      <c r="H118" s="11" t="str">
        <f t="shared" si="13"/>
        <v>N/A</v>
      </c>
      <c r="I118" s="12">
        <v>7.5490000000000004</v>
      </c>
      <c r="J118" s="12">
        <v>11.5</v>
      </c>
      <c r="K118" s="41" t="s">
        <v>732</v>
      </c>
      <c r="L118" s="9" t="str">
        <f t="shared" si="14"/>
        <v>Yes</v>
      </c>
    </row>
    <row r="119" spans="1:12" x14ac:dyDescent="0.25">
      <c r="A119" s="42" t="s">
        <v>626</v>
      </c>
      <c r="B119" s="33" t="s">
        <v>217</v>
      </c>
      <c r="C119" s="34">
        <v>23470</v>
      </c>
      <c r="D119" s="11" t="str">
        <f t="shared" si="11"/>
        <v>N/A</v>
      </c>
      <c r="E119" s="34">
        <v>23870</v>
      </c>
      <c r="F119" s="11" t="str">
        <f t="shared" si="12"/>
        <v>N/A</v>
      </c>
      <c r="G119" s="34">
        <v>25580</v>
      </c>
      <c r="H119" s="11" t="str">
        <f t="shared" si="13"/>
        <v>N/A</v>
      </c>
      <c r="I119" s="12">
        <v>1.704</v>
      </c>
      <c r="J119" s="12">
        <v>7.1639999999999997</v>
      </c>
      <c r="K119" s="41" t="s">
        <v>732</v>
      </c>
      <c r="L119" s="9" t="str">
        <f t="shared" si="14"/>
        <v>Yes</v>
      </c>
    </row>
    <row r="120" spans="1:12" x14ac:dyDescent="0.25">
      <c r="A120" s="42" t="s">
        <v>1454</v>
      </c>
      <c r="B120" s="33" t="s">
        <v>217</v>
      </c>
      <c r="C120" s="43">
        <v>831.57720494</v>
      </c>
      <c r="D120" s="11" t="str">
        <f t="shared" si="11"/>
        <v>N/A</v>
      </c>
      <c r="E120" s="43">
        <v>879.36874737999995</v>
      </c>
      <c r="F120" s="11" t="str">
        <f t="shared" si="12"/>
        <v>N/A</v>
      </c>
      <c r="G120" s="43">
        <v>914.93827209000005</v>
      </c>
      <c r="H120" s="11" t="str">
        <f t="shared" si="13"/>
        <v>N/A</v>
      </c>
      <c r="I120" s="12">
        <v>5.7469999999999999</v>
      </c>
      <c r="J120" s="12">
        <v>4.0449999999999999</v>
      </c>
      <c r="K120" s="41" t="s">
        <v>732</v>
      </c>
      <c r="L120" s="9" t="str">
        <f t="shared" si="14"/>
        <v>Yes</v>
      </c>
    </row>
    <row r="121" spans="1:12" ht="25" x14ac:dyDescent="0.25">
      <c r="A121" s="42" t="s">
        <v>627</v>
      </c>
      <c r="B121" s="33" t="s">
        <v>217</v>
      </c>
      <c r="C121" s="43">
        <v>683373668</v>
      </c>
      <c r="D121" s="11" t="str">
        <f t="shared" si="11"/>
        <v>N/A</v>
      </c>
      <c r="E121" s="43">
        <v>728714369</v>
      </c>
      <c r="F121" s="11" t="str">
        <f t="shared" si="12"/>
        <v>N/A</v>
      </c>
      <c r="G121" s="43">
        <v>755209998</v>
      </c>
      <c r="H121" s="11" t="str">
        <f t="shared" si="13"/>
        <v>N/A</v>
      </c>
      <c r="I121" s="12">
        <v>6.6349999999999998</v>
      </c>
      <c r="J121" s="12">
        <v>3.6360000000000001</v>
      </c>
      <c r="K121" s="41" t="s">
        <v>732</v>
      </c>
      <c r="L121" s="9" t="str">
        <f t="shared" si="14"/>
        <v>Yes</v>
      </c>
    </row>
    <row r="122" spans="1:12" x14ac:dyDescent="0.25">
      <c r="A122" s="42" t="s">
        <v>628</v>
      </c>
      <c r="B122" s="33" t="s">
        <v>217</v>
      </c>
      <c r="C122" s="34">
        <v>30971</v>
      </c>
      <c r="D122" s="11" t="str">
        <f t="shared" si="11"/>
        <v>N/A</v>
      </c>
      <c r="E122" s="34">
        <v>32730</v>
      </c>
      <c r="F122" s="11" t="str">
        <f t="shared" si="12"/>
        <v>N/A</v>
      </c>
      <c r="G122" s="34">
        <v>34723</v>
      </c>
      <c r="H122" s="11" t="str">
        <f t="shared" si="13"/>
        <v>N/A</v>
      </c>
      <c r="I122" s="12">
        <v>5.68</v>
      </c>
      <c r="J122" s="12">
        <v>6.0890000000000004</v>
      </c>
      <c r="K122" s="41" t="s">
        <v>732</v>
      </c>
      <c r="L122" s="9" t="str">
        <f t="shared" si="14"/>
        <v>Yes</v>
      </c>
    </row>
    <row r="123" spans="1:12" ht="25" x14ac:dyDescent="0.25">
      <c r="A123" s="42" t="s">
        <v>1455</v>
      </c>
      <c r="B123" s="33" t="s">
        <v>217</v>
      </c>
      <c r="C123" s="43">
        <v>22064.953279000001</v>
      </c>
      <c r="D123" s="11" t="str">
        <f t="shared" si="11"/>
        <v>N/A</v>
      </c>
      <c r="E123" s="43">
        <v>22264.417018</v>
      </c>
      <c r="F123" s="11" t="str">
        <f t="shared" si="12"/>
        <v>N/A</v>
      </c>
      <c r="G123" s="43">
        <v>21749.560752000001</v>
      </c>
      <c r="H123" s="11" t="str">
        <f t="shared" si="13"/>
        <v>N/A</v>
      </c>
      <c r="I123" s="12">
        <v>0.90400000000000003</v>
      </c>
      <c r="J123" s="12">
        <v>-2.31</v>
      </c>
      <c r="K123" s="41" t="s">
        <v>732</v>
      </c>
      <c r="L123" s="9" t="str">
        <f t="shared" si="14"/>
        <v>Yes</v>
      </c>
    </row>
    <row r="124" spans="1:12" ht="25" x14ac:dyDescent="0.25">
      <c r="A124" s="42" t="s">
        <v>629</v>
      </c>
      <c r="B124" s="33" t="s">
        <v>217</v>
      </c>
      <c r="C124" s="43">
        <v>124696851</v>
      </c>
      <c r="D124" s="11" t="str">
        <f t="shared" si="11"/>
        <v>N/A</v>
      </c>
      <c r="E124" s="43">
        <v>131255415</v>
      </c>
      <c r="F124" s="11" t="str">
        <f t="shared" si="12"/>
        <v>N/A</v>
      </c>
      <c r="G124" s="43">
        <v>133467080</v>
      </c>
      <c r="H124" s="11" t="str">
        <f t="shared" si="13"/>
        <v>N/A</v>
      </c>
      <c r="I124" s="12">
        <v>5.26</v>
      </c>
      <c r="J124" s="12">
        <v>1.6850000000000001</v>
      </c>
      <c r="K124" s="41" t="s">
        <v>732</v>
      </c>
      <c r="L124" s="9" t="str">
        <f t="shared" si="14"/>
        <v>Yes</v>
      </c>
    </row>
    <row r="125" spans="1:12" x14ac:dyDescent="0.25">
      <c r="A125" s="42" t="s">
        <v>630</v>
      </c>
      <c r="B125" s="33" t="s">
        <v>217</v>
      </c>
      <c r="C125" s="34">
        <v>50601</v>
      </c>
      <c r="D125" s="11" t="str">
        <f t="shared" si="11"/>
        <v>N/A</v>
      </c>
      <c r="E125" s="34">
        <v>50607</v>
      </c>
      <c r="F125" s="11" t="str">
        <f t="shared" si="12"/>
        <v>N/A</v>
      </c>
      <c r="G125" s="34">
        <v>52176</v>
      </c>
      <c r="H125" s="11" t="str">
        <f t="shared" si="13"/>
        <v>N/A</v>
      </c>
      <c r="I125" s="12">
        <v>1.1900000000000001E-2</v>
      </c>
      <c r="J125" s="12">
        <v>3.1</v>
      </c>
      <c r="K125" s="41" t="s">
        <v>732</v>
      </c>
      <c r="L125" s="9" t="str">
        <f t="shared" si="14"/>
        <v>Yes</v>
      </c>
    </row>
    <row r="126" spans="1:12" ht="25" x14ac:dyDescent="0.25">
      <c r="A126" s="42" t="s">
        <v>1456</v>
      </c>
      <c r="B126" s="33" t="s">
        <v>217</v>
      </c>
      <c r="C126" s="43">
        <v>2464.3159424</v>
      </c>
      <c r="D126" s="11" t="str">
        <f t="shared" si="11"/>
        <v>N/A</v>
      </c>
      <c r="E126" s="43">
        <v>2593.6217322000002</v>
      </c>
      <c r="F126" s="11" t="str">
        <f t="shared" si="12"/>
        <v>N/A</v>
      </c>
      <c r="G126" s="43">
        <v>2558.0167127</v>
      </c>
      <c r="H126" s="11" t="str">
        <f t="shared" si="13"/>
        <v>N/A</v>
      </c>
      <c r="I126" s="12">
        <v>5.2469999999999999</v>
      </c>
      <c r="J126" s="12">
        <v>-1.37</v>
      </c>
      <c r="K126" s="41" t="s">
        <v>732</v>
      </c>
      <c r="L126" s="9" t="str">
        <f t="shared" si="14"/>
        <v>Yes</v>
      </c>
    </row>
    <row r="127" spans="1:12" ht="25" x14ac:dyDescent="0.25">
      <c r="A127" s="42" t="s">
        <v>631</v>
      </c>
      <c r="B127" s="33" t="s">
        <v>217</v>
      </c>
      <c r="C127" s="43">
        <v>157557994</v>
      </c>
      <c r="D127" s="11" t="str">
        <f t="shared" si="11"/>
        <v>N/A</v>
      </c>
      <c r="E127" s="43">
        <v>40242655</v>
      </c>
      <c r="F127" s="11" t="str">
        <f t="shared" si="12"/>
        <v>N/A</v>
      </c>
      <c r="G127" s="43">
        <v>42529709</v>
      </c>
      <c r="H127" s="11" t="str">
        <f t="shared" si="13"/>
        <v>N/A</v>
      </c>
      <c r="I127" s="12">
        <v>-74.5</v>
      </c>
      <c r="J127" s="12">
        <v>5.6829999999999998</v>
      </c>
      <c r="K127" s="41" t="s">
        <v>732</v>
      </c>
      <c r="L127" s="9" t="str">
        <f t="shared" si="14"/>
        <v>Yes</v>
      </c>
    </row>
    <row r="128" spans="1:12" x14ac:dyDescent="0.25">
      <c r="A128" s="42" t="s">
        <v>632</v>
      </c>
      <c r="B128" s="33" t="s">
        <v>217</v>
      </c>
      <c r="C128" s="34">
        <v>10725</v>
      </c>
      <c r="D128" s="11" t="str">
        <f t="shared" si="11"/>
        <v>N/A</v>
      </c>
      <c r="E128" s="34">
        <v>10641</v>
      </c>
      <c r="F128" s="11" t="str">
        <f t="shared" si="12"/>
        <v>N/A</v>
      </c>
      <c r="G128" s="34">
        <v>10975</v>
      </c>
      <c r="H128" s="11" t="str">
        <f t="shared" si="13"/>
        <v>N/A</v>
      </c>
      <c r="I128" s="12">
        <v>-0.78300000000000003</v>
      </c>
      <c r="J128" s="12">
        <v>3.1389999999999998</v>
      </c>
      <c r="K128" s="41" t="s">
        <v>732</v>
      </c>
      <c r="L128" s="9" t="str">
        <f t="shared" si="14"/>
        <v>Yes</v>
      </c>
    </row>
    <row r="129" spans="1:12" ht="25" x14ac:dyDescent="0.25">
      <c r="A129" s="42" t="s">
        <v>1457</v>
      </c>
      <c r="B129" s="33" t="s">
        <v>217</v>
      </c>
      <c r="C129" s="43">
        <v>14690.722051000001</v>
      </c>
      <c r="D129" s="11" t="str">
        <f t="shared" si="11"/>
        <v>N/A</v>
      </c>
      <c r="E129" s="43">
        <v>3781.8489804000001</v>
      </c>
      <c r="F129" s="11" t="str">
        <f t="shared" si="12"/>
        <v>N/A</v>
      </c>
      <c r="G129" s="43">
        <v>3875.1443279999999</v>
      </c>
      <c r="H129" s="11" t="str">
        <f t="shared" si="13"/>
        <v>N/A</v>
      </c>
      <c r="I129" s="12">
        <v>-74.3</v>
      </c>
      <c r="J129" s="12">
        <v>2.4670000000000001</v>
      </c>
      <c r="K129" s="41" t="s">
        <v>732</v>
      </c>
      <c r="L129" s="9" t="str">
        <f t="shared" si="14"/>
        <v>Yes</v>
      </c>
    </row>
    <row r="130" spans="1:12" ht="25" x14ac:dyDescent="0.25">
      <c r="A130" s="42" t="s">
        <v>633</v>
      </c>
      <c r="B130" s="33" t="s">
        <v>217</v>
      </c>
      <c r="C130" s="43">
        <v>9259255</v>
      </c>
      <c r="D130" s="11" t="str">
        <f t="shared" si="11"/>
        <v>N/A</v>
      </c>
      <c r="E130" s="43">
        <v>10469551</v>
      </c>
      <c r="F130" s="11" t="str">
        <f t="shared" si="12"/>
        <v>N/A</v>
      </c>
      <c r="G130" s="43">
        <v>11818687</v>
      </c>
      <c r="H130" s="11" t="str">
        <f t="shared" si="13"/>
        <v>N/A</v>
      </c>
      <c r="I130" s="12">
        <v>13.07</v>
      </c>
      <c r="J130" s="12">
        <v>12.89</v>
      </c>
      <c r="K130" s="41" t="s">
        <v>732</v>
      </c>
      <c r="L130" s="9" t="str">
        <f t="shared" si="14"/>
        <v>Yes</v>
      </c>
    </row>
    <row r="131" spans="1:12" x14ac:dyDescent="0.25">
      <c r="A131" s="42" t="s">
        <v>634</v>
      </c>
      <c r="B131" s="33" t="s">
        <v>217</v>
      </c>
      <c r="C131" s="34">
        <v>12733</v>
      </c>
      <c r="D131" s="11" t="str">
        <f t="shared" si="11"/>
        <v>N/A</v>
      </c>
      <c r="E131" s="34">
        <v>15153</v>
      </c>
      <c r="F131" s="11" t="str">
        <f t="shared" si="12"/>
        <v>N/A</v>
      </c>
      <c r="G131" s="34">
        <v>16669</v>
      </c>
      <c r="H131" s="11" t="str">
        <f t="shared" si="13"/>
        <v>N/A</v>
      </c>
      <c r="I131" s="12">
        <v>19.010000000000002</v>
      </c>
      <c r="J131" s="12">
        <v>10</v>
      </c>
      <c r="K131" s="41" t="s">
        <v>732</v>
      </c>
      <c r="L131" s="9" t="str">
        <f t="shared" si="14"/>
        <v>Yes</v>
      </c>
    </row>
    <row r="132" spans="1:12" ht="25" x14ac:dyDescent="0.25">
      <c r="A132" s="42" t="s">
        <v>1458</v>
      </c>
      <c r="B132" s="33" t="s">
        <v>217</v>
      </c>
      <c r="C132" s="43">
        <v>727.18565931000001</v>
      </c>
      <c r="D132" s="11" t="str">
        <f t="shared" si="11"/>
        <v>N/A</v>
      </c>
      <c r="E132" s="43">
        <v>690.92265557999997</v>
      </c>
      <c r="F132" s="11" t="str">
        <f t="shared" si="12"/>
        <v>N/A</v>
      </c>
      <c r="G132" s="43">
        <v>709.02195692999999</v>
      </c>
      <c r="H132" s="11" t="str">
        <f t="shared" si="13"/>
        <v>N/A</v>
      </c>
      <c r="I132" s="12">
        <v>-4.99</v>
      </c>
      <c r="J132" s="12">
        <v>2.62</v>
      </c>
      <c r="K132" s="41" t="s">
        <v>732</v>
      </c>
      <c r="L132" s="9" t="str">
        <f t="shared" si="14"/>
        <v>Yes</v>
      </c>
    </row>
    <row r="133" spans="1:12" x14ac:dyDescent="0.25">
      <c r="A133" s="42" t="s">
        <v>635</v>
      </c>
      <c r="B133" s="33" t="s">
        <v>217</v>
      </c>
      <c r="C133" s="43">
        <v>11044648</v>
      </c>
      <c r="D133" s="11" t="str">
        <f t="shared" si="11"/>
        <v>N/A</v>
      </c>
      <c r="E133" s="43">
        <v>11766738</v>
      </c>
      <c r="F133" s="11" t="str">
        <f t="shared" si="12"/>
        <v>N/A</v>
      </c>
      <c r="G133" s="43">
        <v>11382928</v>
      </c>
      <c r="H133" s="11" t="str">
        <f t="shared" si="13"/>
        <v>N/A</v>
      </c>
      <c r="I133" s="12">
        <v>6.5380000000000003</v>
      </c>
      <c r="J133" s="12">
        <v>-3.26</v>
      </c>
      <c r="K133" s="41" t="s">
        <v>732</v>
      </c>
      <c r="L133" s="9" t="str">
        <f t="shared" si="14"/>
        <v>Yes</v>
      </c>
    </row>
    <row r="134" spans="1:12" x14ac:dyDescent="0.25">
      <c r="A134" s="42" t="s">
        <v>636</v>
      </c>
      <c r="B134" s="33" t="s">
        <v>217</v>
      </c>
      <c r="C134" s="34">
        <v>987</v>
      </c>
      <c r="D134" s="11" t="str">
        <f t="shared" si="11"/>
        <v>N/A</v>
      </c>
      <c r="E134" s="34">
        <v>1143</v>
      </c>
      <c r="F134" s="11" t="str">
        <f t="shared" si="12"/>
        <v>N/A</v>
      </c>
      <c r="G134" s="34">
        <v>1198</v>
      </c>
      <c r="H134" s="11" t="str">
        <f t="shared" si="13"/>
        <v>N/A</v>
      </c>
      <c r="I134" s="12">
        <v>15.81</v>
      </c>
      <c r="J134" s="12">
        <v>4.8120000000000003</v>
      </c>
      <c r="K134" s="41" t="s">
        <v>732</v>
      </c>
      <c r="L134" s="9" t="str">
        <f t="shared" si="14"/>
        <v>Yes</v>
      </c>
    </row>
    <row r="135" spans="1:12" x14ac:dyDescent="0.25">
      <c r="A135" s="42" t="s">
        <v>1459</v>
      </c>
      <c r="B135" s="33" t="s">
        <v>217</v>
      </c>
      <c r="C135" s="43">
        <v>11190.119554000001</v>
      </c>
      <c r="D135" s="11" t="str">
        <f t="shared" si="11"/>
        <v>N/A</v>
      </c>
      <c r="E135" s="43">
        <v>10294.608924</v>
      </c>
      <c r="F135" s="11" t="str">
        <f t="shared" si="12"/>
        <v>N/A</v>
      </c>
      <c r="G135" s="43">
        <v>9501.6093488999995</v>
      </c>
      <c r="H135" s="11" t="str">
        <f t="shared" si="13"/>
        <v>N/A</v>
      </c>
      <c r="I135" s="12">
        <v>-8</v>
      </c>
      <c r="J135" s="12">
        <v>-7.7</v>
      </c>
      <c r="K135" s="41" t="s">
        <v>732</v>
      </c>
      <c r="L135" s="9" t="str">
        <f t="shared" si="14"/>
        <v>Yes</v>
      </c>
    </row>
    <row r="136" spans="1:12" ht="25" x14ac:dyDescent="0.25">
      <c r="A136" s="42" t="s">
        <v>637</v>
      </c>
      <c r="B136" s="33" t="s">
        <v>217</v>
      </c>
      <c r="C136" s="43">
        <v>4309084</v>
      </c>
      <c r="D136" s="11" t="str">
        <f t="shared" si="11"/>
        <v>N/A</v>
      </c>
      <c r="E136" s="43">
        <v>4943418</v>
      </c>
      <c r="F136" s="11" t="str">
        <f t="shared" si="12"/>
        <v>N/A</v>
      </c>
      <c r="G136" s="43">
        <v>6543246</v>
      </c>
      <c r="H136" s="11" t="str">
        <f t="shared" si="13"/>
        <v>N/A</v>
      </c>
      <c r="I136" s="12">
        <v>14.72</v>
      </c>
      <c r="J136" s="12">
        <v>32.36</v>
      </c>
      <c r="K136" s="41" t="s">
        <v>732</v>
      </c>
      <c r="L136" s="9" t="str">
        <f>IF(J136="Div by 0", "N/A", IF(OR(J136="N/A",K136="N/A"),"N/A", IF(J136&gt;VALUE(MID(K136,1,2)), "No", IF(J136&lt;-1*VALUE(MID(K136,1,2)), "No", "Yes"))))</f>
        <v>No</v>
      </c>
    </row>
    <row r="137" spans="1:12" x14ac:dyDescent="0.25">
      <c r="A137" s="42" t="s">
        <v>638</v>
      </c>
      <c r="B137" s="33" t="s">
        <v>217</v>
      </c>
      <c r="C137" s="34">
        <v>31446</v>
      </c>
      <c r="D137" s="11" t="str">
        <f t="shared" si="11"/>
        <v>N/A</v>
      </c>
      <c r="E137" s="34">
        <v>36216</v>
      </c>
      <c r="F137" s="11" t="str">
        <f t="shared" si="12"/>
        <v>N/A</v>
      </c>
      <c r="G137" s="34">
        <v>40761</v>
      </c>
      <c r="H137" s="11" t="str">
        <f t="shared" si="13"/>
        <v>N/A</v>
      </c>
      <c r="I137" s="12">
        <v>15.17</v>
      </c>
      <c r="J137" s="12">
        <v>12.55</v>
      </c>
      <c r="K137" s="41" t="s">
        <v>732</v>
      </c>
      <c r="L137" s="9" t="str">
        <f t="shared" ref="L137:L141" si="15">IF(J137="Div by 0", "N/A", IF(OR(J137="N/A",K137="N/A"),"N/A", IF(J137&gt;VALUE(MID(K137,1,2)), "No", IF(J137&lt;-1*VALUE(MID(K137,1,2)), "No", "Yes"))))</f>
        <v>Yes</v>
      </c>
    </row>
    <row r="138" spans="1:12" ht="25" x14ac:dyDescent="0.25">
      <c r="A138" s="42" t="s">
        <v>1460</v>
      </c>
      <c r="B138" s="33" t="s">
        <v>217</v>
      </c>
      <c r="C138" s="43">
        <v>137.03122814</v>
      </c>
      <c r="D138" s="11" t="str">
        <f t="shared" si="11"/>
        <v>N/A</v>
      </c>
      <c r="E138" s="43">
        <v>136.49817759999999</v>
      </c>
      <c r="F138" s="11" t="str">
        <f t="shared" si="12"/>
        <v>N/A</v>
      </c>
      <c r="G138" s="43">
        <v>160.52712151</v>
      </c>
      <c r="H138" s="11" t="str">
        <f t="shared" si="13"/>
        <v>N/A</v>
      </c>
      <c r="I138" s="12">
        <v>-0.38900000000000001</v>
      </c>
      <c r="J138" s="12">
        <v>17.600000000000001</v>
      </c>
      <c r="K138" s="41" t="s">
        <v>732</v>
      </c>
      <c r="L138" s="9" t="str">
        <f t="shared" si="15"/>
        <v>Yes</v>
      </c>
    </row>
    <row r="139" spans="1:12" ht="25" x14ac:dyDescent="0.25">
      <c r="A139" s="42" t="s">
        <v>639</v>
      </c>
      <c r="B139" s="33" t="s">
        <v>217</v>
      </c>
      <c r="C139" s="43">
        <v>67134140</v>
      </c>
      <c r="D139" s="11" t="str">
        <f t="shared" si="11"/>
        <v>N/A</v>
      </c>
      <c r="E139" s="43">
        <v>75675183</v>
      </c>
      <c r="F139" s="11" t="str">
        <f t="shared" si="12"/>
        <v>N/A</v>
      </c>
      <c r="G139" s="43">
        <v>84854558</v>
      </c>
      <c r="H139" s="11" t="str">
        <f t="shared" si="13"/>
        <v>N/A</v>
      </c>
      <c r="I139" s="12">
        <v>12.72</v>
      </c>
      <c r="J139" s="12">
        <v>12.13</v>
      </c>
      <c r="K139" s="41" t="s">
        <v>732</v>
      </c>
      <c r="L139" s="9" t="str">
        <f t="shared" si="15"/>
        <v>Yes</v>
      </c>
    </row>
    <row r="140" spans="1:12" x14ac:dyDescent="0.25">
      <c r="A140" s="42" t="s">
        <v>640</v>
      </c>
      <c r="B140" s="33" t="s">
        <v>217</v>
      </c>
      <c r="C140" s="34">
        <v>656</v>
      </c>
      <c r="D140" s="11" t="str">
        <f t="shared" si="11"/>
        <v>N/A</v>
      </c>
      <c r="E140" s="34">
        <v>698</v>
      </c>
      <c r="F140" s="11" t="str">
        <f t="shared" si="12"/>
        <v>N/A</v>
      </c>
      <c r="G140" s="34">
        <v>745</v>
      </c>
      <c r="H140" s="11" t="str">
        <f t="shared" si="13"/>
        <v>N/A</v>
      </c>
      <c r="I140" s="12">
        <v>6.4020000000000001</v>
      </c>
      <c r="J140" s="12">
        <v>6.734</v>
      </c>
      <c r="K140" s="41" t="s">
        <v>732</v>
      </c>
      <c r="L140" s="9" t="str">
        <f t="shared" si="15"/>
        <v>Yes</v>
      </c>
    </row>
    <row r="141" spans="1:12" ht="25" x14ac:dyDescent="0.25">
      <c r="A141" s="42" t="s">
        <v>1461</v>
      </c>
      <c r="B141" s="33" t="s">
        <v>217</v>
      </c>
      <c r="C141" s="43">
        <v>102338.62805</v>
      </c>
      <c r="D141" s="11" t="str">
        <f t="shared" si="11"/>
        <v>N/A</v>
      </c>
      <c r="E141" s="43">
        <v>108417.16761999999</v>
      </c>
      <c r="F141" s="11" t="str">
        <f t="shared" si="12"/>
        <v>N/A</v>
      </c>
      <c r="G141" s="43">
        <v>113898.73557</v>
      </c>
      <c r="H141" s="11" t="str">
        <f t="shared" si="13"/>
        <v>N/A</v>
      </c>
      <c r="I141" s="12">
        <v>5.94</v>
      </c>
      <c r="J141" s="12">
        <v>5.056</v>
      </c>
      <c r="K141" s="41" t="s">
        <v>732</v>
      </c>
      <c r="L141" s="9" t="str">
        <f t="shared" si="15"/>
        <v>Yes</v>
      </c>
    </row>
    <row r="142" spans="1:12" ht="25" x14ac:dyDescent="0.25">
      <c r="A142" s="42" t="s">
        <v>641</v>
      </c>
      <c r="B142" s="33" t="s">
        <v>217</v>
      </c>
      <c r="C142" s="43">
        <v>154905379</v>
      </c>
      <c r="D142" s="11" t="str">
        <f t="shared" si="11"/>
        <v>N/A</v>
      </c>
      <c r="E142" s="43">
        <v>148245716</v>
      </c>
      <c r="F142" s="11" t="str">
        <f t="shared" si="12"/>
        <v>N/A</v>
      </c>
      <c r="G142" s="43">
        <v>159890227</v>
      </c>
      <c r="H142" s="11" t="str">
        <f t="shared" si="13"/>
        <v>N/A</v>
      </c>
      <c r="I142" s="12">
        <v>-4.3</v>
      </c>
      <c r="J142" s="12">
        <v>7.8550000000000004</v>
      </c>
      <c r="K142" s="41" t="s">
        <v>732</v>
      </c>
      <c r="L142" s="9" t="str">
        <f t="shared" ref="L142:L153" si="16">IF(J142="Div by 0", "N/A", IF(K142="N/A","N/A", IF(J142&gt;VALUE(MID(K142,1,2)), "No", IF(J142&lt;-1*VALUE(MID(K142,1,2)), "No", "Yes"))))</f>
        <v>Yes</v>
      </c>
    </row>
    <row r="143" spans="1:12" x14ac:dyDescent="0.25">
      <c r="A143" s="42" t="s">
        <v>642</v>
      </c>
      <c r="B143" s="33" t="s">
        <v>217</v>
      </c>
      <c r="C143" s="34">
        <v>70355</v>
      </c>
      <c r="D143" s="11" t="str">
        <f t="shared" si="11"/>
        <v>N/A</v>
      </c>
      <c r="E143" s="34">
        <v>70235</v>
      </c>
      <c r="F143" s="11" t="str">
        <f t="shared" si="12"/>
        <v>N/A</v>
      </c>
      <c r="G143" s="34">
        <v>72245</v>
      </c>
      <c r="H143" s="11" t="str">
        <f t="shared" si="13"/>
        <v>N/A</v>
      </c>
      <c r="I143" s="12">
        <v>-0.17100000000000001</v>
      </c>
      <c r="J143" s="12">
        <v>2.8620000000000001</v>
      </c>
      <c r="K143" s="41" t="s">
        <v>732</v>
      </c>
      <c r="L143" s="9" t="str">
        <f t="shared" si="16"/>
        <v>Yes</v>
      </c>
    </row>
    <row r="144" spans="1:12" ht="25" x14ac:dyDescent="0.25">
      <c r="A144" s="42" t="s">
        <v>1462</v>
      </c>
      <c r="B144" s="33" t="s">
        <v>217</v>
      </c>
      <c r="C144" s="43">
        <v>2201.7678771999999</v>
      </c>
      <c r="D144" s="11" t="str">
        <f t="shared" si="11"/>
        <v>N/A</v>
      </c>
      <c r="E144" s="43">
        <v>2110.7099879000002</v>
      </c>
      <c r="F144" s="11" t="str">
        <f t="shared" si="12"/>
        <v>N/A</v>
      </c>
      <c r="G144" s="43">
        <v>2213.1666828000002</v>
      </c>
      <c r="H144" s="11" t="str">
        <f t="shared" si="13"/>
        <v>N/A</v>
      </c>
      <c r="I144" s="12">
        <v>-4.1399999999999997</v>
      </c>
      <c r="J144" s="12">
        <v>4.8540000000000001</v>
      </c>
      <c r="K144" s="41" t="s">
        <v>732</v>
      </c>
      <c r="L144" s="9" t="str">
        <f t="shared" si="16"/>
        <v>Yes</v>
      </c>
    </row>
    <row r="145" spans="1:12" ht="25" x14ac:dyDescent="0.25">
      <c r="A145" s="42" t="s">
        <v>643</v>
      </c>
      <c r="B145" s="33" t="s">
        <v>217</v>
      </c>
      <c r="C145" s="43">
        <v>569350055</v>
      </c>
      <c r="D145" s="11" t="str">
        <f t="shared" ref="D145:D153" si="17">IF($B145="N/A","N/A",IF(C145&gt;10,"No",IF(C145&lt;-10,"No","Yes")))</f>
        <v>N/A</v>
      </c>
      <c r="E145" s="43">
        <v>575430208</v>
      </c>
      <c r="F145" s="11" t="str">
        <f t="shared" ref="F145:F153" si="18">IF($B145="N/A","N/A",IF(E145&gt;10,"No",IF(E145&lt;-10,"No","Yes")))</f>
        <v>N/A</v>
      </c>
      <c r="G145" s="43">
        <v>580838350</v>
      </c>
      <c r="H145" s="11" t="str">
        <f t="shared" ref="H145:H153" si="19">IF($B145="N/A","N/A",IF(G145&gt;10,"No",IF(G145&lt;-10,"No","Yes")))</f>
        <v>N/A</v>
      </c>
      <c r="I145" s="12">
        <v>1.0680000000000001</v>
      </c>
      <c r="J145" s="12">
        <v>0.93979999999999997</v>
      </c>
      <c r="K145" s="41" t="s">
        <v>732</v>
      </c>
      <c r="L145" s="9" t="str">
        <f t="shared" si="16"/>
        <v>Yes</v>
      </c>
    </row>
    <row r="146" spans="1:12" x14ac:dyDescent="0.25">
      <c r="A146" s="42" t="s">
        <v>644</v>
      </c>
      <c r="B146" s="33" t="s">
        <v>217</v>
      </c>
      <c r="C146" s="34">
        <v>9702</v>
      </c>
      <c r="D146" s="11" t="str">
        <f t="shared" si="17"/>
        <v>N/A</v>
      </c>
      <c r="E146" s="34">
        <v>9758</v>
      </c>
      <c r="F146" s="11" t="str">
        <f t="shared" si="18"/>
        <v>N/A</v>
      </c>
      <c r="G146" s="34">
        <v>9909</v>
      </c>
      <c r="H146" s="11" t="str">
        <f t="shared" si="19"/>
        <v>N/A</v>
      </c>
      <c r="I146" s="12">
        <v>0.57720000000000005</v>
      </c>
      <c r="J146" s="12">
        <v>1.5469999999999999</v>
      </c>
      <c r="K146" s="41" t="s">
        <v>732</v>
      </c>
      <c r="L146" s="9" t="str">
        <f t="shared" si="16"/>
        <v>Yes</v>
      </c>
    </row>
    <row r="147" spans="1:12" ht="25" x14ac:dyDescent="0.25">
      <c r="A147" s="42" t="s">
        <v>1463</v>
      </c>
      <c r="B147" s="33" t="s">
        <v>217</v>
      </c>
      <c r="C147" s="43">
        <v>58683.782209999998</v>
      </c>
      <c r="D147" s="11" t="str">
        <f t="shared" si="17"/>
        <v>N/A</v>
      </c>
      <c r="E147" s="43">
        <v>58970.097151000002</v>
      </c>
      <c r="F147" s="11" t="str">
        <f t="shared" si="18"/>
        <v>N/A</v>
      </c>
      <c r="G147" s="43">
        <v>58617.251992999998</v>
      </c>
      <c r="H147" s="11" t="str">
        <f t="shared" si="19"/>
        <v>N/A</v>
      </c>
      <c r="I147" s="12">
        <v>0.4879</v>
      </c>
      <c r="J147" s="12">
        <v>-0.59799999999999998</v>
      </c>
      <c r="K147" s="41" t="s">
        <v>732</v>
      </c>
      <c r="L147" s="9" t="str">
        <f t="shared" si="16"/>
        <v>Yes</v>
      </c>
    </row>
    <row r="148" spans="1:12" ht="25" x14ac:dyDescent="0.25">
      <c r="A148" s="42" t="s">
        <v>645</v>
      </c>
      <c r="B148" s="33" t="s">
        <v>217</v>
      </c>
      <c r="C148" s="43">
        <v>147580030</v>
      </c>
      <c r="D148" s="11" t="str">
        <f t="shared" si="17"/>
        <v>N/A</v>
      </c>
      <c r="E148" s="43">
        <v>152908391</v>
      </c>
      <c r="F148" s="11" t="str">
        <f t="shared" si="18"/>
        <v>N/A</v>
      </c>
      <c r="G148" s="43">
        <v>166267795</v>
      </c>
      <c r="H148" s="11" t="str">
        <f t="shared" si="19"/>
        <v>N/A</v>
      </c>
      <c r="I148" s="12">
        <v>3.61</v>
      </c>
      <c r="J148" s="12">
        <v>8.7370000000000001</v>
      </c>
      <c r="K148" s="41" t="s">
        <v>732</v>
      </c>
      <c r="L148" s="9" t="str">
        <f t="shared" si="16"/>
        <v>Yes</v>
      </c>
    </row>
    <row r="149" spans="1:12" x14ac:dyDescent="0.25">
      <c r="A149" s="42" t="s">
        <v>646</v>
      </c>
      <c r="B149" s="33" t="s">
        <v>217</v>
      </c>
      <c r="C149" s="34">
        <v>49361</v>
      </c>
      <c r="D149" s="11" t="str">
        <f t="shared" si="17"/>
        <v>N/A</v>
      </c>
      <c r="E149" s="34">
        <v>50690</v>
      </c>
      <c r="F149" s="11" t="str">
        <f t="shared" si="18"/>
        <v>N/A</v>
      </c>
      <c r="G149" s="34">
        <v>50067</v>
      </c>
      <c r="H149" s="11" t="str">
        <f t="shared" si="19"/>
        <v>N/A</v>
      </c>
      <c r="I149" s="12">
        <v>2.6920000000000002</v>
      </c>
      <c r="J149" s="12">
        <v>-1.23</v>
      </c>
      <c r="K149" s="41" t="s">
        <v>732</v>
      </c>
      <c r="L149" s="9" t="str">
        <f t="shared" si="16"/>
        <v>Yes</v>
      </c>
    </row>
    <row r="150" spans="1:12" ht="25" x14ac:dyDescent="0.25">
      <c r="A150" s="42" t="s">
        <v>1464</v>
      </c>
      <c r="B150" s="33" t="s">
        <v>217</v>
      </c>
      <c r="C150" s="43">
        <v>2989.8103765999999</v>
      </c>
      <c r="D150" s="11" t="str">
        <f t="shared" si="17"/>
        <v>N/A</v>
      </c>
      <c r="E150" s="43">
        <v>3016.5395739000001</v>
      </c>
      <c r="F150" s="11" t="str">
        <f t="shared" si="18"/>
        <v>N/A</v>
      </c>
      <c r="G150" s="43">
        <v>3320.9058860999999</v>
      </c>
      <c r="H150" s="11" t="str">
        <f t="shared" si="19"/>
        <v>N/A</v>
      </c>
      <c r="I150" s="12">
        <v>0.89400000000000002</v>
      </c>
      <c r="J150" s="12">
        <v>10.09</v>
      </c>
      <c r="K150" s="41" t="s">
        <v>732</v>
      </c>
      <c r="L150" s="9" t="str">
        <f t="shared" si="16"/>
        <v>Yes</v>
      </c>
    </row>
    <row r="151" spans="1:12" ht="25" x14ac:dyDescent="0.25">
      <c r="A151" s="42" t="s">
        <v>647</v>
      </c>
      <c r="B151" s="33" t="s">
        <v>217</v>
      </c>
      <c r="C151" s="43">
        <v>6084978</v>
      </c>
      <c r="D151" s="11" t="str">
        <f t="shared" si="17"/>
        <v>N/A</v>
      </c>
      <c r="E151" s="43">
        <v>128240965</v>
      </c>
      <c r="F151" s="11" t="str">
        <f t="shared" si="18"/>
        <v>N/A</v>
      </c>
      <c r="G151" s="43">
        <v>132938604</v>
      </c>
      <c r="H151" s="11" t="str">
        <f t="shared" si="19"/>
        <v>N/A</v>
      </c>
      <c r="I151" s="12">
        <v>2008</v>
      </c>
      <c r="J151" s="12">
        <v>3.6629999999999998</v>
      </c>
      <c r="K151" s="41" t="s">
        <v>732</v>
      </c>
      <c r="L151" s="9" t="str">
        <f t="shared" si="16"/>
        <v>Yes</v>
      </c>
    </row>
    <row r="152" spans="1:12" x14ac:dyDescent="0.25">
      <c r="A152" s="42" t="s">
        <v>648</v>
      </c>
      <c r="B152" s="33" t="s">
        <v>217</v>
      </c>
      <c r="C152" s="34">
        <v>927</v>
      </c>
      <c r="D152" s="11" t="str">
        <f t="shared" si="17"/>
        <v>N/A</v>
      </c>
      <c r="E152" s="34">
        <v>9088</v>
      </c>
      <c r="F152" s="11" t="str">
        <f t="shared" si="18"/>
        <v>N/A</v>
      </c>
      <c r="G152" s="34">
        <v>9468</v>
      </c>
      <c r="H152" s="11" t="str">
        <f t="shared" si="19"/>
        <v>N/A</v>
      </c>
      <c r="I152" s="12">
        <v>880.4</v>
      </c>
      <c r="J152" s="12">
        <v>4.181</v>
      </c>
      <c r="K152" s="41" t="s">
        <v>732</v>
      </c>
      <c r="L152" s="9" t="str">
        <f t="shared" si="16"/>
        <v>Yes</v>
      </c>
    </row>
    <row r="153" spans="1:12" ht="25" x14ac:dyDescent="0.25">
      <c r="A153" s="42" t="s">
        <v>1465</v>
      </c>
      <c r="B153" s="33" t="s">
        <v>217</v>
      </c>
      <c r="C153" s="43">
        <v>6564.1618122999998</v>
      </c>
      <c r="D153" s="11" t="str">
        <f t="shared" si="17"/>
        <v>N/A</v>
      </c>
      <c r="E153" s="43">
        <v>14111.021677000001</v>
      </c>
      <c r="F153" s="11" t="str">
        <f t="shared" si="18"/>
        <v>N/A</v>
      </c>
      <c r="G153" s="43">
        <v>14040.832700000001</v>
      </c>
      <c r="H153" s="11" t="str">
        <f t="shared" si="19"/>
        <v>N/A</v>
      </c>
      <c r="I153" s="12">
        <v>115</v>
      </c>
      <c r="J153" s="12">
        <v>-0.497</v>
      </c>
      <c r="K153" s="41" t="s">
        <v>732</v>
      </c>
      <c r="L153" s="9" t="str">
        <f t="shared" si="16"/>
        <v>Yes</v>
      </c>
    </row>
    <row r="154" spans="1:12" x14ac:dyDescent="0.25">
      <c r="A154" s="42" t="s">
        <v>1531</v>
      </c>
      <c r="B154" s="33" t="s">
        <v>217</v>
      </c>
      <c r="C154" s="43">
        <v>1262.8637618</v>
      </c>
      <c r="D154" s="11" t="str">
        <f t="shared" ref="D154:D173" si="20">IF($B154="N/A","N/A",IF(C154&gt;10,"No",IF(C154&lt;-10,"No","Yes")))</f>
        <v>N/A</v>
      </c>
      <c r="E154" s="43">
        <v>1189.871249</v>
      </c>
      <c r="F154" s="11" t="str">
        <f t="shared" ref="F154:F173" si="21">IF($B154="N/A","N/A",IF(E154&gt;10,"No",IF(E154&lt;-10,"No","Yes")))</f>
        <v>N/A</v>
      </c>
      <c r="G154" s="43">
        <v>1174.7399187000001</v>
      </c>
      <c r="H154" s="11" t="str">
        <f t="shared" ref="H154:H173" si="22">IF($B154="N/A","N/A",IF(G154&gt;10,"No",IF(G154&lt;-10,"No","Yes")))</f>
        <v>N/A</v>
      </c>
      <c r="I154" s="12">
        <v>-5.78</v>
      </c>
      <c r="J154" s="12">
        <v>-1.27</v>
      </c>
      <c r="K154" s="41" t="s">
        <v>732</v>
      </c>
      <c r="L154" s="9" t="str">
        <f t="shared" ref="L154:L173" si="23">IF(J154="Div by 0", "N/A", IF(K154="N/A","N/A", IF(J154&gt;VALUE(MID(K154,1,2)), "No", IF(J154&lt;-1*VALUE(MID(K154,1,2)), "No", "Yes"))))</f>
        <v>Yes</v>
      </c>
    </row>
    <row r="155" spans="1:12" x14ac:dyDescent="0.25">
      <c r="A155" s="45" t="s">
        <v>1532</v>
      </c>
      <c r="B155" s="33" t="s">
        <v>217</v>
      </c>
      <c r="C155" s="43">
        <v>221.98843701000001</v>
      </c>
      <c r="D155" s="11" t="str">
        <f t="shared" si="20"/>
        <v>N/A</v>
      </c>
      <c r="E155" s="43">
        <v>173.27946471000001</v>
      </c>
      <c r="F155" s="11" t="str">
        <f t="shared" si="21"/>
        <v>N/A</v>
      </c>
      <c r="G155" s="43">
        <v>115.43954795000001</v>
      </c>
      <c r="H155" s="11" t="str">
        <f t="shared" si="22"/>
        <v>N/A</v>
      </c>
      <c r="I155" s="12">
        <v>-21.9</v>
      </c>
      <c r="J155" s="12">
        <v>-33.4</v>
      </c>
      <c r="K155" s="41" t="s">
        <v>732</v>
      </c>
      <c r="L155" s="9" t="str">
        <f t="shared" si="23"/>
        <v>No</v>
      </c>
    </row>
    <row r="156" spans="1:12" x14ac:dyDescent="0.25">
      <c r="A156" s="45" t="s">
        <v>1533</v>
      </c>
      <c r="B156" s="33" t="s">
        <v>217</v>
      </c>
      <c r="C156" s="43">
        <v>2118.7620888000001</v>
      </c>
      <c r="D156" s="11" t="str">
        <f t="shared" si="20"/>
        <v>N/A</v>
      </c>
      <c r="E156" s="43">
        <v>2081.3666069000001</v>
      </c>
      <c r="F156" s="11" t="str">
        <f t="shared" si="21"/>
        <v>N/A</v>
      </c>
      <c r="G156" s="43">
        <v>2067.9962048000002</v>
      </c>
      <c r="H156" s="11" t="str">
        <f t="shared" si="22"/>
        <v>N/A</v>
      </c>
      <c r="I156" s="12">
        <v>-1.76</v>
      </c>
      <c r="J156" s="12">
        <v>-0.64200000000000002</v>
      </c>
      <c r="K156" s="41" t="s">
        <v>732</v>
      </c>
      <c r="L156" s="9" t="str">
        <f t="shared" si="23"/>
        <v>Yes</v>
      </c>
    </row>
    <row r="157" spans="1:12" x14ac:dyDescent="0.25">
      <c r="A157" s="45" t="s">
        <v>1534</v>
      </c>
      <c r="B157" s="33" t="s">
        <v>217</v>
      </c>
      <c r="C157" s="43">
        <v>579.61869658000001</v>
      </c>
      <c r="D157" s="11" t="str">
        <f t="shared" si="20"/>
        <v>N/A</v>
      </c>
      <c r="E157" s="43">
        <v>458.18759167000002</v>
      </c>
      <c r="F157" s="11" t="str">
        <f t="shared" si="21"/>
        <v>N/A</v>
      </c>
      <c r="G157" s="43">
        <v>384.64866886999999</v>
      </c>
      <c r="H157" s="11" t="str">
        <f t="shared" si="22"/>
        <v>N/A</v>
      </c>
      <c r="I157" s="12">
        <v>-21</v>
      </c>
      <c r="J157" s="12">
        <v>-16</v>
      </c>
      <c r="K157" s="41" t="s">
        <v>732</v>
      </c>
      <c r="L157" s="9" t="str">
        <f t="shared" si="23"/>
        <v>Yes</v>
      </c>
    </row>
    <row r="158" spans="1:12" x14ac:dyDescent="0.25">
      <c r="A158" s="45" t="s">
        <v>1535</v>
      </c>
      <c r="B158" s="33" t="s">
        <v>217</v>
      </c>
      <c r="C158" s="43">
        <v>609.40775867000002</v>
      </c>
      <c r="D158" s="11" t="str">
        <f t="shared" si="20"/>
        <v>N/A</v>
      </c>
      <c r="E158" s="43">
        <v>488.33745468000001</v>
      </c>
      <c r="F158" s="11" t="str">
        <f t="shared" si="21"/>
        <v>N/A</v>
      </c>
      <c r="G158" s="43">
        <v>468.51486921999998</v>
      </c>
      <c r="H158" s="11" t="str">
        <f t="shared" si="22"/>
        <v>N/A</v>
      </c>
      <c r="I158" s="12">
        <v>-19.899999999999999</v>
      </c>
      <c r="J158" s="12">
        <v>-4.0599999999999996</v>
      </c>
      <c r="K158" s="41" t="s">
        <v>732</v>
      </c>
      <c r="L158" s="9" t="str">
        <f t="shared" si="23"/>
        <v>Yes</v>
      </c>
    </row>
    <row r="159" spans="1:12" x14ac:dyDescent="0.25">
      <c r="A159" s="42" t="s">
        <v>1536</v>
      </c>
      <c r="B159" s="33" t="s">
        <v>217</v>
      </c>
      <c r="C159" s="43">
        <v>1553.4779669</v>
      </c>
      <c r="D159" s="11" t="str">
        <f t="shared" si="20"/>
        <v>N/A</v>
      </c>
      <c r="E159" s="43">
        <v>1466.5318414000001</v>
      </c>
      <c r="F159" s="11" t="str">
        <f t="shared" si="21"/>
        <v>N/A</v>
      </c>
      <c r="G159" s="43">
        <v>1412.3194401999999</v>
      </c>
      <c r="H159" s="11" t="str">
        <f t="shared" si="22"/>
        <v>N/A</v>
      </c>
      <c r="I159" s="12">
        <v>-5.6</v>
      </c>
      <c r="J159" s="12">
        <v>-3.7</v>
      </c>
      <c r="K159" s="41" t="s">
        <v>732</v>
      </c>
      <c r="L159" s="9" t="str">
        <f t="shared" si="23"/>
        <v>Yes</v>
      </c>
    </row>
    <row r="160" spans="1:12" x14ac:dyDescent="0.25">
      <c r="A160" s="45" t="s">
        <v>1537</v>
      </c>
      <c r="B160" s="33" t="s">
        <v>217</v>
      </c>
      <c r="C160" s="43">
        <v>2310.3038422</v>
      </c>
      <c r="D160" s="11" t="str">
        <f t="shared" si="20"/>
        <v>N/A</v>
      </c>
      <c r="E160" s="43">
        <v>2363.3605054</v>
      </c>
      <c r="F160" s="11" t="str">
        <f t="shared" si="21"/>
        <v>N/A</v>
      </c>
      <c r="G160" s="43">
        <v>2320.4761472</v>
      </c>
      <c r="H160" s="11" t="str">
        <f t="shared" si="22"/>
        <v>N/A</v>
      </c>
      <c r="I160" s="12">
        <v>2.2970000000000002</v>
      </c>
      <c r="J160" s="12">
        <v>-1.81</v>
      </c>
      <c r="K160" s="41" t="s">
        <v>732</v>
      </c>
      <c r="L160" s="9" t="str">
        <f t="shared" si="23"/>
        <v>Yes</v>
      </c>
    </row>
    <row r="161" spans="1:12" x14ac:dyDescent="0.25">
      <c r="A161" s="45" t="s">
        <v>1538</v>
      </c>
      <c r="B161" s="33" t="s">
        <v>217</v>
      </c>
      <c r="C161" s="43">
        <v>2556.8545806000002</v>
      </c>
      <c r="D161" s="11" t="str">
        <f t="shared" si="20"/>
        <v>N/A</v>
      </c>
      <c r="E161" s="43">
        <v>2429.9430931000002</v>
      </c>
      <c r="F161" s="11" t="str">
        <f t="shared" si="21"/>
        <v>N/A</v>
      </c>
      <c r="G161" s="43">
        <v>2265.7051805999999</v>
      </c>
      <c r="H161" s="11" t="str">
        <f t="shared" si="22"/>
        <v>N/A</v>
      </c>
      <c r="I161" s="12">
        <v>-4.96</v>
      </c>
      <c r="J161" s="12">
        <v>-6.76</v>
      </c>
      <c r="K161" s="41" t="s">
        <v>732</v>
      </c>
      <c r="L161" s="9" t="str">
        <f t="shared" si="23"/>
        <v>Yes</v>
      </c>
    </row>
    <row r="162" spans="1:12" x14ac:dyDescent="0.25">
      <c r="A162" s="45" t="s">
        <v>1539</v>
      </c>
      <c r="B162" s="33" t="s">
        <v>217</v>
      </c>
      <c r="C162" s="43">
        <v>93.707961628999996</v>
      </c>
      <c r="D162" s="11" t="str">
        <f t="shared" si="20"/>
        <v>N/A</v>
      </c>
      <c r="E162" s="43">
        <v>50.731542920999999</v>
      </c>
      <c r="F162" s="11" t="str">
        <f t="shared" si="21"/>
        <v>N/A</v>
      </c>
      <c r="G162" s="43">
        <v>48.499303984999997</v>
      </c>
      <c r="H162" s="11" t="str">
        <f t="shared" si="22"/>
        <v>N/A</v>
      </c>
      <c r="I162" s="12">
        <v>-45.9</v>
      </c>
      <c r="J162" s="12">
        <v>-4.4000000000000004</v>
      </c>
      <c r="K162" s="41" t="s">
        <v>732</v>
      </c>
      <c r="L162" s="9" t="str">
        <f t="shared" si="23"/>
        <v>Yes</v>
      </c>
    </row>
    <row r="163" spans="1:12" x14ac:dyDescent="0.25">
      <c r="A163" s="45" t="s">
        <v>1540</v>
      </c>
      <c r="B163" s="33" t="s">
        <v>217</v>
      </c>
      <c r="C163" s="43">
        <v>36.530227009000001</v>
      </c>
      <c r="D163" s="11" t="str">
        <f t="shared" si="20"/>
        <v>N/A</v>
      </c>
      <c r="E163" s="43">
        <v>26.257237115999999</v>
      </c>
      <c r="F163" s="11" t="str">
        <f t="shared" si="21"/>
        <v>N/A</v>
      </c>
      <c r="G163" s="43">
        <v>17.175176161</v>
      </c>
      <c r="H163" s="11" t="str">
        <f t="shared" si="22"/>
        <v>N/A</v>
      </c>
      <c r="I163" s="12">
        <v>-28.1</v>
      </c>
      <c r="J163" s="12">
        <v>-34.6</v>
      </c>
      <c r="K163" s="41" t="s">
        <v>732</v>
      </c>
      <c r="L163" s="9" t="str">
        <f t="shared" si="23"/>
        <v>No</v>
      </c>
    </row>
    <row r="164" spans="1:12" x14ac:dyDescent="0.25">
      <c r="A164" s="42" t="s">
        <v>1541</v>
      </c>
      <c r="B164" s="33" t="s">
        <v>217</v>
      </c>
      <c r="C164" s="43">
        <v>946.58275887000002</v>
      </c>
      <c r="D164" s="11" t="str">
        <f t="shared" si="20"/>
        <v>N/A</v>
      </c>
      <c r="E164" s="43">
        <v>916.88463906000004</v>
      </c>
      <c r="F164" s="11" t="str">
        <f t="shared" si="21"/>
        <v>N/A</v>
      </c>
      <c r="G164" s="43">
        <v>935.18319580000002</v>
      </c>
      <c r="H164" s="11" t="str">
        <f t="shared" si="22"/>
        <v>N/A</v>
      </c>
      <c r="I164" s="12">
        <v>-3.14</v>
      </c>
      <c r="J164" s="12">
        <v>1.996</v>
      </c>
      <c r="K164" s="41" t="s">
        <v>732</v>
      </c>
      <c r="L164" s="9" t="str">
        <f t="shared" si="23"/>
        <v>Yes</v>
      </c>
    </row>
    <row r="165" spans="1:12" x14ac:dyDescent="0.25">
      <c r="A165" s="45" t="s">
        <v>1542</v>
      </c>
      <c r="B165" s="33" t="s">
        <v>217</v>
      </c>
      <c r="C165" s="43">
        <v>69.234398229000007</v>
      </c>
      <c r="D165" s="11" t="str">
        <f t="shared" si="20"/>
        <v>N/A</v>
      </c>
      <c r="E165" s="43">
        <v>51.986210176</v>
      </c>
      <c r="F165" s="11" t="str">
        <f t="shared" si="21"/>
        <v>N/A</v>
      </c>
      <c r="G165" s="43">
        <v>50.325983178000001</v>
      </c>
      <c r="H165" s="11" t="str">
        <f t="shared" si="22"/>
        <v>N/A</v>
      </c>
      <c r="I165" s="12">
        <v>-24.9</v>
      </c>
      <c r="J165" s="12">
        <v>-3.19</v>
      </c>
      <c r="K165" s="41" t="s">
        <v>732</v>
      </c>
      <c r="L165" s="9" t="str">
        <f t="shared" si="23"/>
        <v>Yes</v>
      </c>
    </row>
    <row r="166" spans="1:12" x14ac:dyDescent="0.25">
      <c r="A166" s="45" t="s">
        <v>1543</v>
      </c>
      <c r="B166" s="33" t="s">
        <v>217</v>
      </c>
      <c r="C166" s="43">
        <v>1731.0878332</v>
      </c>
      <c r="D166" s="11" t="str">
        <f t="shared" si="20"/>
        <v>N/A</v>
      </c>
      <c r="E166" s="43">
        <v>1701.8506894</v>
      </c>
      <c r="F166" s="11" t="str">
        <f t="shared" si="21"/>
        <v>N/A</v>
      </c>
      <c r="G166" s="43">
        <v>1697.2115366</v>
      </c>
      <c r="H166" s="11" t="str">
        <f t="shared" si="22"/>
        <v>N/A</v>
      </c>
      <c r="I166" s="12">
        <v>-1.69</v>
      </c>
      <c r="J166" s="12">
        <v>-0.27300000000000002</v>
      </c>
      <c r="K166" s="41" t="s">
        <v>732</v>
      </c>
      <c r="L166" s="9" t="str">
        <f t="shared" si="23"/>
        <v>Yes</v>
      </c>
    </row>
    <row r="167" spans="1:12" x14ac:dyDescent="0.25">
      <c r="A167" s="45" t="s">
        <v>1544</v>
      </c>
      <c r="B167" s="33" t="s">
        <v>217</v>
      </c>
      <c r="C167" s="43">
        <v>322.71901012000001</v>
      </c>
      <c r="D167" s="11" t="str">
        <f t="shared" si="20"/>
        <v>N/A</v>
      </c>
      <c r="E167" s="43">
        <v>274.95171823999999</v>
      </c>
      <c r="F167" s="11" t="str">
        <f t="shared" si="21"/>
        <v>N/A</v>
      </c>
      <c r="G167" s="43">
        <v>279.85712546000002</v>
      </c>
      <c r="H167" s="11" t="str">
        <f t="shared" si="22"/>
        <v>N/A</v>
      </c>
      <c r="I167" s="12">
        <v>-14.8</v>
      </c>
      <c r="J167" s="12">
        <v>1.784</v>
      </c>
      <c r="K167" s="41" t="s">
        <v>732</v>
      </c>
      <c r="L167" s="9" t="str">
        <f t="shared" si="23"/>
        <v>Yes</v>
      </c>
    </row>
    <row r="168" spans="1:12" x14ac:dyDescent="0.25">
      <c r="A168" s="45" t="s">
        <v>1545</v>
      </c>
      <c r="B168" s="33" t="s">
        <v>217</v>
      </c>
      <c r="C168" s="43">
        <v>272.68411551999998</v>
      </c>
      <c r="D168" s="11" t="str">
        <f t="shared" si="20"/>
        <v>N/A</v>
      </c>
      <c r="E168" s="43">
        <v>268.79477501000002</v>
      </c>
      <c r="F168" s="11" t="str">
        <f t="shared" si="21"/>
        <v>N/A</v>
      </c>
      <c r="G168" s="43">
        <v>283.32822764000002</v>
      </c>
      <c r="H168" s="11" t="str">
        <f t="shared" si="22"/>
        <v>N/A</v>
      </c>
      <c r="I168" s="12">
        <v>-1.43</v>
      </c>
      <c r="J168" s="12">
        <v>5.407</v>
      </c>
      <c r="K168" s="41" t="s">
        <v>732</v>
      </c>
      <c r="L168" s="9" t="str">
        <f t="shared" si="23"/>
        <v>Yes</v>
      </c>
    </row>
    <row r="169" spans="1:12" x14ac:dyDescent="0.25">
      <c r="A169" s="42" t="s">
        <v>1546</v>
      </c>
      <c r="B169" s="33" t="s">
        <v>217</v>
      </c>
      <c r="C169" s="43">
        <v>10687.026261999999</v>
      </c>
      <c r="D169" s="11" t="str">
        <f t="shared" si="20"/>
        <v>N/A</v>
      </c>
      <c r="E169" s="43">
        <v>10901.720652</v>
      </c>
      <c r="F169" s="11" t="str">
        <f t="shared" si="21"/>
        <v>N/A</v>
      </c>
      <c r="G169" s="43">
        <v>11045.307554999999</v>
      </c>
      <c r="H169" s="11" t="str">
        <f t="shared" si="22"/>
        <v>N/A</v>
      </c>
      <c r="I169" s="12">
        <v>2.0089999999999999</v>
      </c>
      <c r="J169" s="12">
        <v>1.3169999999999999</v>
      </c>
      <c r="K169" s="41" t="s">
        <v>732</v>
      </c>
      <c r="L169" s="9" t="str">
        <f t="shared" si="23"/>
        <v>Yes</v>
      </c>
    </row>
    <row r="170" spans="1:12" x14ac:dyDescent="0.25">
      <c r="A170" s="45" t="s">
        <v>1547</v>
      </c>
      <c r="B170" s="33" t="s">
        <v>217</v>
      </c>
      <c r="C170" s="43">
        <v>2381.1873203999999</v>
      </c>
      <c r="D170" s="11" t="str">
        <f t="shared" si="20"/>
        <v>N/A</v>
      </c>
      <c r="E170" s="43">
        <v>2499.8024251000002</v>
      </c>
      <c r="F170" s="11" t="str">
        <f t="shared" si="21"/>
        <v>N/A</v>
      </c>
      <c r="G170" s="43">
        <v>2535.1147338999999</v>
      </c>
      <c r="H170" s="11" t="str">
        <f t="shared" si="22"/>
        <v>N/A</v>
      </c>
      <c r="I170" s="12">
        <v>4.9809999999999999</v>
      </c>
      <c r="J170" s="12">
        <v>1.413</v>
      </c>
      <c r="K170" s="41" t="s">
        <v>732</v>
      </c>
      <c r="L170" s="9" t="str">
        <f t="shared" si="23"/>
        <v>Yes</v>
      </c>
    </row>
    <row r="171" spans="1:12" x14ac:dyDescent="0.25">
      <c r="A171" s="45" t="s">
        <v>1548</v>
      </c>
      <c r="B171" s="33" t="s">
        <v>217</v>
      </c>
      <c r="C171" s="43">
        <v>20405.576933</v>
      </c>
      <c r="D171" s="11" t="str">
        <f t="shared" si="20"/>
        <v>N/A</v>
      </c>
      <c r="E171" s="43">
        <v>20907.360553999999</v>
      </c>
      <c r="F171" s="11" t="str">
        <f t="shared" si="21"/>
        <v>N/A</v>
      </c>
      <c r="G171" s="43">
        <v>20728.092788000002</v>
      </c>
      <c r="H171" s="11" t="str">
        <f t="shared" si="22"/>
        <v>N/A</v>
      </c>
      <c r="I171" s="12">
        <v>2.4590000000000001</v>
      </c>
      <c r="J171" s="12">
        <v>-0.85699999999999998</v>
      </c>
      <c r="K171" s="41" t="s">
        <v>732</v>
      </c>
      <c r="L171" s="9" t="str">
        <f t="shared" si="23"/>
        <v>Yes</v>
      </c>
    </row>
    <row r="172" spans="1:12" x14ac:dyDescent="0.25">
      <c r="A172" s="45" t="s">
        <v>1549</v>
      </c>
      <c r="B172" s="33" t="s">
        <v>217</v>
      </c>
      <c r="C172" s="43">
        <v>2160.1328991</v>
      </c>
      <c r="D172" s="11" t="str">
        <f t="shared" si="20"/>
        <v>N/A</v>
      </c>
      <c r="E172" s="43">
        <v>2156.0993398999999</v>
      </c>
      <c r="F172" s="11" t="str">
        <f t="shared" si="21"/>
        <v>N/A</v>
      </c>
      <c r="G172" s="43">
        <v>2145.0319122999999</v>
      </c>
      <c r="H172" s="11" t="str">
        <f t="shared" si="22"/>
        <v>N/A</v>
      </c>
      <c r="I172" s="12">
        <v>-0.187</v>
      </c>
      <c r="J172" s="12">
        <v>-0.51300000000000001</v>
      </c>
      <c r="K172" s="41" t="s">
        <v>732</v>
      </c>
      <c r="L172" s="9" t="str">
        <f t="shared" si="23"/>
        <v>Yes</v>
      </c>
    </row>
    <row r="173" spans="1:12" x14ac:dyDescent="0.25">
      <c r="A173" s="45" t="s">
        <v>1550</v>
      </c>
      <c r="B173" s="33" t="s">
        <v>217</v>
      </c>
      <c r="C173" s="43">
        <v>1274.1238145</v>
      </c>
      <c r="D173" s="11" t="str">
        <f t="shared" si="20"/>
        <v>N/A</v>
      </c>
      <c r="E173" s="43">
        <v>1304.4358319</v>
      </c>
      <c r="F173" s="11" t="str">
        <f t="shared" si="21"/>
        <v>N/A</v>
      </c>
      <c r="G173" s="43">
        <v>1233.1568434000001</v>
      </c>
      <c r="H173" s="11" t="str">
        <f t="shared" si="22"/>
        <v>N/A</v>
      </c>
      <c r="I173" s="12">
        <v>2.379</v>
      </c>
      <c r="J173" s="12">
        <v>-5.46</v>
      </c>
      <c r="K173" s="41" t="s">
        <v>732</v>
      </c>
      <c r="L173" s="9" t="str">
        <f t="shared" si="23"/>
        <v>Yes</v>
      </c>
    </row>
    <row r="174" spans="1:12" x14ac:dyDescent="0.25">
      <c r="A174" s="42" t="s">
        <v>372</v>
      </c>
      <c r="B174" s="33" t="s">
        <v>217</v>
      </c>
      <c r="C174" s="8">
        <v>12.881542999000001</v>
      </c>
      <c r="D174" s="11" t="str">
        <f t="shared" ref="D174:D203" si="24">IF($B174="N/A","N/A",IF(C174&gt;10,"No",IF(C174&lt;-10,"No","Yes")))</f>
        <v>N/A</v>
      </c>
      <c r="E174" s="8">
        <v>12.368078519999999</v>
      </c>
      <c r="F174" s="11" t="str">
        <f t="shared" ref="F174:F203" si="25">IF($B174="N/A","N/A",IF(E174&gt;10,"No",IF(E174&lt;-10,"No","Yes")))</f>
        <v>N/A</v>
      </c>
      <c r="G174" s="8">
        <v>12.131553926</v>
      </c>
      <c r="H174" s="11" t="str">
        <f t="shared" ref="H174:H203" si="26">IF($B174="N/A","N/A",IF(G174&gt;10,"No",IF(G174&lt;-10,"No","Yes")))</f>
        <v>N/A</v>
      </c>
      <c r="I174" s="12">
        <v>-3.99</v>
      </c>
      <c r="J174" s="12">
        <v>-1.91</v>
      </c>
      <c r="K174" s="41" t="s">
        <v>732</v>
      </c>
      <c r="L174" s="9" t="str">
        <f t="shared" ref="L174:L203" si="27">IF(J174="Div by 0", "N/A", IF(K174="N/A","N/A", IF(J174&gt;VALUE(MID(K174,1,2)), "No", IF(J174&lt;-1*VALUE(MID(K174,1,2)), "No", "Yes"))))</f>
        <v>Yes</v>
      </c>
    </row>
    <row r="175" spans="1:12" x14ac:dyDescent="0.25">
      <c r="A175" s="45" t="s">
        <v>483</v>
      </c>
      <c r="B175" s="33" t="s">
        <v>217</v>
      </c>
      <c r="C175" s="8">
        <v>6.0028411906999999</v>
      </c>
      <c r="D175" s="11" t="str">
        <f t="shared" si="24"/>
        <v>N/A</v>
      </c>
      <c r="E175" s="8">
        <v>5.7129271108999999</v>
      </c>
      <c r="F175" s="11" t="str">
        <f t="shared" si="25"/>
        <v>N/A</v>
      </c>
      <c r="G175" s="8">
        <v>5.1180463092000004</v>
      </c>
      <c r="H175" s="11" t="str">
        <f t="shared" si="26"/>
        <v>N/A</v>
      </c>
      <c r="I175" s="12">
        <v>-4.83</v>
      </c>
      <c r="J175" s="12">
        <v>-10.4</v>
      </c>
      <c r="K175" s="41" t="s">
        <v>732</v>
      </c>
      <c r="L175" s="9" t="str">
        <f t="shared" si="27"/>
        <v>Yes</v>
      </c>
    </row>
    <row r="176" spans="1:12" x14ac:dyDescent="0.25">
      <c r="A176" s="45" t="s">
        <v>484</v>
      </c>
      <c r="B176" s="33" t="s">
        <v>217</v>
      </c>
      <c r="C176" s="8">
        <v>18.521317403000001</v>
      </c>
      <c r="D176" s="11" t="str">
        <f t="shared" si="24"/>
        <v>N/A</v>
      </c>
      <c r="E176" s="8">
        <v>18.243470463000001</v>
      </c>
      <c r="F176" s="11" t="str">
        <f t="shared" si="25"/>
        <v>N/A</v>
      </c>
      <c r="G176" s="8">
        <v>18.175508876999999</v>
      </c>
      <c r="H176" s="11" t="str">
        <f t="shared" si="26"/>
        <v>N/A</v>
      </c>
      <c r="I176" s="12">
        <v>-1.5</v>
      </c>
      <c r="J176" s="12">
        <v>-0.373</v>
      </c>
      <c r="K176" s="41" t="s">
        <v>732</v>
      </c>
      <c r="L176" s="9" t="str">
        <f t="shared" si="27"/>
        <v>Yes</v>
      </c>
    </row>
    <row r="177" spans="1:12" x14ac:dyDescent="0.25">
      <c r="A177" s="45" t="s">
        <v>485</v>
      </c>
      <c r="B177" s="33" t="s">
        <v>217</v>
      </c>
      <c r="C177" s="8">
        <v>7.9989548728999997</v>
      </c>
      <c r="D177" s="11" t="str">
        <f t="shared" si="24"/>
        <v>N/A</v>
      </c>
      <c r="E177" s="8">
        <v>7.3810854229</v>
      </c>
      <c r="F177" s="11" t="str">
        <f t="shared" si="25"/>
        <v>N/A</v>
      </c>
      <c r="G177" s="8">
        <v>6.6852270750000002</v>
      </c>
      <c r="H177" s="11" t="str">
        <f t="shared" si="26"/>
        <v>N/A</v>
      </c>
      <c r="I177" s="12">
        <v>-7.72</v>
      </c>
      <c r="J177" s="12">
        <v>-9.43</v>
      </c>
      <c r="K177" s="41" t="s">
        <v>732</v>
      </c>
      <c r="L177" s="9" t="str">
        <f t="shared" si="27"/>
        <v>Yes</v>
      </c>
    </row>
    <row r="178" spans="1:12" x14ac:dyDescent="0.25">
      <c r="A178" s="45" t="s">
        <v>486</v>
      </c>
      <c r="B178" s="33" t="s">
        <v>217</v>
      </c>
      <c r="C178" s="8">
        <v>9.2180138286000002</v>
      </c>
      <c r="D178" s="11" t="str">
        <f t="shared" si="24"/>
        <v>N/A</v>
      </c>
      <c r="E178" s="8">
        <v>7.9860904713999998</v>
      </c>
      <c r="F178" s="11" t="str">
        <f t="shared" si="25"/>
        <v>N/A</v>
      </c>
      <c r="G178" s="8">
        <v>7.3838528604000002</v>
      </c>
      <c r="H178" s="11" t="str">
        <f t="shared" si="26"/>
        <v>N/A</v>
      </c>
      <c r="I178" s="12">
        <v>-13.4</v>
      </c>
      <c r="J178" s="12">
        <v>-7.54</v>
      </c>
      <c r="K178" s="41" t="s">
        <v>732</v>
      </c>
      <c r="L178" s="9" t="str">
        <f t="shared" si="27"/>
        <v>Yes</v>
      </c>
    </row>
    <row r="179" spans="1:12" x14ac:dyDescent="0.25">
      <c r="A179" s="42" t="s">
        <v>1551</v>
      </c>
      <c r="B179" s="33" t="s">
        <v>217</v>
      </c>
      <c r="C179" s="8">
        <v>4.7594492392000003</v>
      </c>
      <c r="D179" s="11" t="str">
        <f t="shared" si="24"/>
        <v>N/A</v>
      </c>
      <c r="E179" s="8">
        <v>4.2298423977999997</v>
      </c>
      <c r="F179" s="11" t="str">
        <f t="shared" si="25"/>
        <v>N/A</v>
      </c>
      <c r="G179" s="8">
        <v>3.9951779408000001</v>
      </c>
      <c r="H179" s="11" t="str">
        <f t="shared" si="26"/>
        <v>N/A</v>
      </c>
      <c r="I179" s="12">
        <v>-11.1</v>
      </c>
      <c r="J179" s="12">
        <v>-5.55</v>
      </c>
      <c r="K179" s="41" t="s">
        <v>732</v>
      </c>
      <c r="L179" s="9" t="str">
        <f t="shared" si="27"/>
        <v>Yes</v>
      </c>
    </row>
    <row r="180" spans="1:12" x14ac:dyDescent="0.25">
      <c r="A180" s="45" t="s">
        <v>1552</v>
      </c>
      <c r="B180" s="33" t="s">
        <v>217</v>
      </c>
      <c r="C180" s="8">
        <v>11.265651326</v>
      </c>
      <c r="D180" s="11" t="str">
        <f t="shared" si="24"/>
        <v>N/A</v>
      </c>
      <c r="E180" s="8">
        <v>10.98770464</v>
      </c>
      <c r="F180" s="11" t="str">
        <f t="shared" si="25"/>
        <v>N/A</v>
      </c>
      <c r="G180" s="8">
        <v>10.973273146</v>
      </c>
      <c r="H180" s="11" t="str">
        <f t="shared" si="26"/>
        <v>N/A</v>
      </c>
      <c r="I180" s="12">
        <v>-2.4700000000000002</v>
      </c>
      <c r="J180" s="12">
        <v>-0.13100000000000001</v>
      </c>
      <c r="K180" s="41" t="s">
        <v>732</v>
      </c>
      <c r="L180" s="9" t="str">
        <f t="shared" si="27"/>
        <v>Yes</v>
      </c>
    </row>
    <row r="181" spans="1:12" x14ac:dyDescent="0.25">
      <c r="A181" s="45" t="s">
        <v>1553</v>
      </c>
      <c r="B181" s="33" t="s">
        <v>217</v>
      </c>
      <c r="C181" s="8">
        <v>6.2904753250000001</v>
      </c>
      <c r="D181" s="11" t="str">
        <f t="shared" si="24"/>
        <v>N/A</v>
      </c>
      <c r="E181" s="8">
        <v>5.6617344842000001</v>
      </c>
      <c r="F181" s="11" t="str">
        <f t="shared" si="25"/>
        <v>N/A</v>
      </c>
      <c r="G181" s="8">
        <v>5.1331383039</v>
      </c>
      <c r="H181" s="11" t="str">
        <f t="shared" si="26"/>
        <v>N/A</v>
      </c>
      <c r="I181" s="12">
        <v>-10</v>
      </c>
      <c r="J181" s="12">
        <v>-9.34</v>
      </c>
      <c r="K181" s="41" t="s">
        <v>732</v>
      </c>
      <c r="L181" s="9" t="str">
        <f t="shared" si="27"/>
        <v>Yes</v>
      </c>
    </row>
    <row r="182" spans="1:12" x14ac:dyDescent="0.25">
      <c r="A182" s="45" t="s">
        <v>1554</v>
      </c>
      <c r="B182" s="33" t="s">
        <v>217</v>
      </c>
      <c r="C182" s="8">
        <v>0.7222574745</v>
      </c>
      <c r="D182" s="11" t="str">
        <f t="shared" si="24"/>
        <v>N/A</v>
      </c>
      <c r="E182" s="8">
        <v>0.41384368230000002</v>
      </c>
      <c r="F182" s="11" t="str">
        <f t="shared" si="25"/>
        <v>N/A</v>
      </c>
      <c r="G182" s="8">
        <v>0.26622585700000001</v>
      </c>
      <c r="H182" s="11" t="str">
        <f t="shared" si="26"/>
        <v>N/A</v>
      </c>
      <c r="I182" s="12">
        <v>-42.7</v>
      </c>
      <c r="J182" s="12">
        <v>-35.700000000000003</v>
      </c>
      <c r="K182" s="41" t="s">
        <v>732</v>
      </c>
      <c r="L182" s="9" t="str">
        <f t="shared" si="27"/>
        <v>No</v>
      </c>
    </row>
    <row r="183" spans="1:12" x14ac:dyDescent="0.25">
      <c r="A183" s="45" t="s">
        <v>1555</v>
      </c>
      <c r="B183" s="33" t="s">
        <v>217</v>
      </c>
      <c r="C183" s="8">
        <v>0.45585265860000002</v>
      </c>
      <c r="D183" s="11" t="str">
        <f t="shared" si="24"/>
        <v>N/A</v>
      </c>
      <c r="E183" s="8">
        <v>0.25560244900000001</v>
      </c>
      <c r="F183" s="11" t="str">
        <f t="shared" si="25"/>
        <v>N/A</v>
      </c>
      <c r="G183" s="8">
        <v>0.11047414310000001</v>
      </c>
      <c r="H183" s="11" t="str">
        <f t="shared" si="26"/>
        <v>N/A</v>
      </c>
      <c r="I183" s="12">
        <v>-43.9</v>
      </c>
      <c r="J183" s="12">
        <v>-56.8</v>
      </c>
      <c r="K183" s="41" t="s">
        <v>732</v>
      </c>
      <c r="L183" s="9" t="str">
        <f t="shared" si="27"/>
        <v>No</v>
      </c>
    </row>
    <row r="184" spans="1:12" x14ac:dyDescent="0.25">
      <c r="A184" s="42" t="s">
        <v>97</v>
      </c>
      <c r="B184" s="33" t="s">
        <v>217</v>
      </c>
      <c r="C184" s="8">
        <v>50.373174835999997</v>
      </c>
      <c r="D184" s="11" t="str">
        <f t="shared" si="24"/>
        <v>N/A</v>
      </c>
      <c r="E184" s="8">
        <v>50.151269964000001</v>
      </c>
      <c r="F184" s="11" t="str">
        <f t="shared" si="25"/>
        <v>N/A</v>
      </c>
      <c r="G184" s="8">
        <v>51.137598478999998</v>
      </c>
      <c r="H184" s="11" t="str">
        <f t="shared" si="26"/>
        <v>N/A</v>
      </c>
      <c r="I184" s="12">
        <v>-0.441</v>
      </c>
      <c r="J184" s="12">
        <v>1.9670000000000001</v>
      </c>
      <c r="K184" s="41" t="s">
        <v>732</v>
      </c>
      <c r="L184" s="9" t="str">
        <f t="shared" si="27"/>
        <v>Yes</v>
      </c>
    </row>
    <row r="185" spans="1:12" x14ac:dyDescent="0.25">
      <c r="A185" s="45" t="s">
        <v>487</v>
      </c>
      <c r="B185" s="33" t="s">
        <v>217</v>
      </c>
      <c r="C185" s="8">
        <v>15.203673726</v>
      </c>
      <c r="D185" s="11" t="str">
        <f t="shared" si="24"/>
        <v>N/A</v>
      </c>
      <c r="E185" s="8">
        <v>14.312886353</v>
      </c>
      <c r="F185" s="11" t="str">
        <f t="shared" si="25"/>
        <v>N/A</v>
      </c>
      <c r="G185" s="8">
        <v>14.321436690000001</v>
      </c>
      <c r="H185" s="11" t="str">
        <f t="shared" si="26"/>
        <v>N/A</v>
      </c>
      <c r="I185" s="12">
        <v>-5.86</v>
      </c>
      <c r="J185" s="12">
        <v>5.9700000000000003E-2</v>
      </c>
      <c r="K185" s="41" t="s">
        <v>732</v>
      </c>
      <c r="L185" s="9" t="str">
        <f t="shared" si="27"/>
        <v>Yes</v>
      </c>
    </row>
    <row r="186" spans="1:12" x14ac:dyDescent="0.25">
      <c r="A186" s="45" t="s">
        <v>488</v>
      </c>
      <c r="B186" s="33" t="s">
        <v>217</v>
      </c>
      <c r="C186" s="8">
        <v>70.955337243000002</v>
      </c>
      <c r="D186" s="11" t="str">
        <f t="shared" si="24"/>
        <v>N/A</v>
      </c>
      <c r="E186" s="8">
        <v>71.204648207999995</v>
      </c>
      <c r="F186" s="11" t="str">
        <f t="shared" si="25"/>
        <v>N/A</v>
      </c>
      <c r="G186" s="8">
        <v>71.334194273999998</v>
      </c>
      <c r="H186" s="11" t="str">
        <f t="shared" si="26"/>
        <v>N/A</v>
      </c>
      <c r="I186" s="12">
        <v>0.35139999999999999</v>
      </c>
      <c r="J186" s="12">
        <v>0.18190000000000001</v>
      </c>
      <c r="K186" s="41" t="s">
        <v>732</v>
      </c>
      <c r="L186" s="9" t="str">
        <f t="shared" si="27"/>
        <v>Yes</v>
      </c>
    </row>
    <row r="187" spans="1:12" x14ac:dyDescent="0.25">
      <c r="A187" s="45" t="s">
        <v>489</v>
      </c>
      <c r="B187" s="33" t="s">
        <v>217</v>
      </c>
      <c r="C187" s="8">
        <v>37.984771004999999</v>
      </c>
      <c r="D187" s="11" t="str">
        <f t="shared" si="24"/>
        <v>N/A</v>
      </c>
      <c r="E187" s="8">
        <v>37.722637423999998</v>
      </c>
      <c r="F187" s="11" t="str">
        <f t="shared" si="25"/>
        <v>N/A</v>
      </c>
      <c r="G187" s="8">
        <v>38.964677223000002</v>
      </c>
      <c r="H187" s="11" t="str">
        <f t="shared" si="26"/>
        <v>N/A</v>
      </c>
      <c r="I187" s="12">
        <v>-0.69</v>
      </c>
      <c r="J187" s="12">
        <v>3.2930000000000001</v>
      </c>
      <c r="K187" s="41" t="s">
        <v>732</v>
      </c>
      <c r="L187" s="9" t="str">
        <f t="shared" si="27"/>
        <v>Yes</v>
      </c>
    </row>
    <row r="188" spans="1:12" x14ac:dyDescent="0.25">
      <c r="A188" s="45" t="s">
        <v>490</v>
      </c>
      <c r="B188" s="33" t="s">
        <v>217</v>
      </c>
      <c r="C188" s="8">
        <v>37.422749801000002</v>
      </c>
      <c r="D188" s="11" t="str">
        <f t="shared" si="24"/>
        <v>N/A</v>
      </c>
      <c r="E188" s="8">
        <v>35.680318610999997</v>
      </c>
      <c r="F188" s="11" t="str">
        <f t="shared" si="25"/>
        <v>N/A</v>
      </c>
      <c r="G188" s="8">
        <v>37.232772005000001</v>
      </c>
      <c r="H188" s="11" t="str">
        <f t="shared" si="26"/>
        <v>N/A</v>
      </c>
      <c r="I188" s="12">
        <v>-4.66</v>
      </c>
      <c r="J188" s="12">
        <v>4.351</v>
      </c>
      <c r="K188" s="41" t="s">
        <v>732</v>
      </c>
      <c r="L188" s="9" t="str">
        <f t="shared" si="27"/>
        <v>Yes</v>
      </c>
    </row>
    <row r="189" spans="1:12" x14ac:dyDescent="0.25">
      <c r="A189" s="42" t="s">
        <v>118</v>
      </c>
      <c r="B189" s="33" t="s">
        <v>217</v>
      </c>
      <c r="C189" s="8">
        <v>72.031789973000002</v>
      </c>
      <c r="D189" s="11" t="str">
        <f t="shared" si="24"/>
        <v>N/A</v>
      </c>
      <c r="E189" s="8">
        <v>72.214258074</v>
      </c>
      <c r="F189" s="11" t="str">
        <f t="shared" si="25"/>
        <v>N/A</v>
      </c>
      <c r="G189" s="8">
        <v>72.876765825000007</v>
      </c>
      <c r="H189" s="11" t="str">
        <f t="shared" si="26"/>
        <v>N/A</v>
      </c>
      <c r="I189" s="12">
        <v>0.25330000000000003</v>
      </c>
      <c r="J189" s="12">
        <v>0.91739999999999999</v>
      </c>
      <c r="K189" s="41" t="s">
        <v>732</v>
      </c>
      <c r="L189" s="9" t="str">
        <f t="shared" si="27"/>
        <v>Yes</v>
      </c>
    </row>
    <row r="190" spans="1:12" x14ac:dyDescent="0.25">
      <c r="A190" s="45" t="s">
        <v>491</v>
      </c>
      <c r="B190" s="33" t="s">
        <v>217</v>
      </c>
      <c r="C190" s="8">
        <v>25.478212031999998</v>
      </c>
      <c r="D190" s="11" t="str">
        <f t="shared" si="24"/>
        <v>N/A</v>
      </c>
      <c r="E190" s="8">
        <v>24.750356632999999</v>
      </c>
      <c r="F190" s="11" t="str">
        <f t="shared" si="25"/>
        <v>N/A</v>
      </c>
      <c r="G190" s="8">
        <v>26.126067613</v>
      </c>
      <c r="H190" s="11" t="str">
        <f t="shared" si="26"/>
        <v>N/A</v>
      </c>
      <c r="I190" s="12">
        <v>-2.86</v>
      </c>
      <c r="J190" s="12">
        <v>5.5579999999999998</v>
      </c>
      <c r="K190" s="41" t="s">
        <v>732</v>
      </c>
      <c r="L190" s="9" t="str">
        <f t="shared" si="27"/>
        <v>Yes</v>
      </c>
    </row>
    <row r="191" spans="1:12" x14ac:dyDescent="0.25">
      <c r="A191" s="45" t="s">
        <v>492</v>
      </c>
      <c r="B191" s="33" t="s">
        <v>217</v>
      </c>
      <c r="C191" s="8">
        <v>94.805766269000003</v>
      </c>
      <c r="D191" s="11" t="str">
        <f t="shared" si="24"/>
        <v>N/A</v>
      </c>
      <c r="E191" s="8">
        <v>94.925830438000006</v>
      </c>
      <c r="F191" s="11" t="str">
        <f t="shared" si="25"/>
        <v>N/A</v>
      </c>
      <c r="G191" s="8">
        <v>94.648991030000005</v>
      </c>
      <c r="H191" s="11" t="str">
        <f t="shared" si="26"/>
        <v>N/A</v>
      </c>
      <c r="I191" s="12">
        <v>0.12659999999999999</v>
      </c>
      <c r="J191" s="12">
        <v>-0.29199999999999998</v>
      </c>
      <c r="K191" s="41" t="s">
        <v>732</v>
      </c>
      <c r="L191" s="9" t="str">
        <f t="shared" si="27"/>
        <v>Yes</v>
      </c>
    </row>
    <row r="192" spans="1:12" x14ac:dyDescent="0.25">
      <c r="A192" s="45" t="s">
        <v>493</v>
      </c>
      <c r="B192" s="33" t="s">
        <v>217</v>
      </c>
      <c r="C192" s="8">
        <v>60.930909634000002</v>
      </c>
      <c r="D192" s="11" t="str">
        <f t="shared" si="24"/>
        <v>N/A</v>
      </c>
      <c r="E192" s="8">
        <v>61.252357336999999</v>
      </c>
      <c r="F192" s="11" t="str">
        <f t="shared" si="25"/>
        <v>N/A</v>
      </c>
      <c r="G192" s="8">
        <v>62.100226204999998</v>
      </c>
      <c r="H192" s="11" t="str">
        <f t="shared" si="26"/>
        <v>N/A</v>
      </c>
      <c r="I192" s="12">
        <v>0.52759999999999996</v>
      </c>
      <c r="J192" s="12">
        <v>1.3839999999999999</v>
      </c>
      <c r="K192" s="41" t="s">
        <v>732</v>
      </c>
      <c r="L192" s="9" t="str">
        <f t="shared" si="27"/>
        <v>Yes</v>
      </c>
    </row>
    <row r="193" spans="1:12" x14ac:dyDescent="0.25">
      <c r="A193" s="45" t="s">
        <v>494</v>
      </c>
      <c r="B193" s="33" t="s">
        <v>217</v>
      </c>
      <c r="C193" s="8">
        <v>60.502967630999997</v>
      </c>
      <c r="D193" s="11" t="str">
        <f t="shared" si="24"/>
        <v>N/A</v>
      </c>
      <c r="E193" s="8">
        <v>60.143850681000004</v>
      </c>
      <c r="F193" s="11" t="str">
        <f t="shared" si="25"/>
        <v>N/A</v>
      </c>
      <c r="G193" s="8">
        <v>60.354711573000003</v>
      </c>
      <c r="H193" s="11" t="str">
        <f t="shared" si="26"/>
        <v>N/A</v>
      </c>
      <c r="I193" s="12">
        <v>-0.59399999999999997</v>
      </c>
      <c r="J193" s="12">
        <v>0.35060000000000002</v>
      </c>
      <c r="K193" s="41" t="s">
        <v>732</v>
      </c>
      <c r="L193" s="9" t="str">
        <f t="shared" si="27"/>
        <v>Yes</v>
      </c>
    </row>
    <row r="194" spans="1:12" x14ac:dyDescent="0.25">
      <c r="A194" s="42" t="s">
        <v>1556</v>
      </c>
      <c r="B194" s="33" t="s">
        <v>217</v>
      </c>
      <c r="C194" s="34">
        <v>5.4036449189000004</v>
      </c>
      <c r="D194" s="11" t="str">
        <f t="shared" si="24"/>
        <v>N/A</v>
      </c>
      <c r="E194" s="34">
        <v>5.2441513191000002</v>
      </c>
      <c r="F194" s="11" t="str">
        <f t="shared" si="25"/>
        <v>N/A</v>
      </c>
      <c r="G194" s="34">
        <v>5.1319454163999998</v>
      </c>
      <c r="H194" s="11" t="str">
        <f t="shared" si="26"/>
        <v>N/A</v>
      </c>
      <c r="I194" s="12">
        <v>-2.95</v>
      </c>
      <c r="J194" s="12">
        <v>-2.14</v>
      </c>
      <c r="K194" s="41" t="s">
        <v>732</v>
      </c>
      <c r="L194" s="9" t="str">
        <f t="shared" si="27"/>
        <v>Yes</v>
      </c>
    </row>
    <row r="195" spans="1:12" x14ac:dyDescent="0.25">
      <c r="A195" s="45" t="s">
        <v>1557</v>
      </c>
      <c r="B195" s="33" t="s">
        <v>217</v>
      </c>
      <c r="C195" s="34">
        <v>1.3775454045</v>
      </c>
      <c r="D195" s="11" t="str">
        <f t="shared" si="24"/>
        <v>N/A</v>
      </c>
      <c r="E195" s="34">
        <v>1.063020214</v>
      </c>
      <c r="F195" s="11" t="str">
        <f t="shared" si="25"/>
        <v>N/A</v>
      </c>
      <c r="G195" s="34">
        <v>0.57550761419999996</v>
      </c>
      <c r="H195" s="11" t="str">
        <f t="shared" si="26"/>
        <v>N/A</v>
      </c>
      <c r="I195" s="12">
        <v>-22.8</v>
      </c>
      <c r="J195" s="12">
        <v>-45.9</v>
      </c>
      <c r="K195" s="41" t="s">
        <v>732</v>
      </c>
      <c r="L195" s="9" t="str">
        <f t="shared" si="27"/>
        <v>No</v>
      </c>
    </row>
    <row r="196" spans="1:12" x14ac:dyDescent="0.25">
      <c r="A196" s="45" t="s">
        <v>1558</v>
      </c>
      <c r="B196" s="33" t="s">
        <v>217</v>
      </c>
      <c r="C196" s="34">
        <v>6.2681541162999999</v>
      </c>
      <c r="D196" s="11" t="str">
        <f t="shared" si="24"/>
        <v>N/A</v>
      </c>
      <c r="E196" s="34">
        <v>6.0564260113000001</v>
      </c>
      <c r="F196" s="11" t="str">
        <f t="shared" si="25"/>
        <v>N/A</v>
      </c>
      <c r="G196" s="34">
        <v>5.8534970274000004</v>
      </c>
      <c r="H196" s="11" t="str">
        <f t="shared" si="26"/>
        <v>N/A</v>
      </c>
      <c r="I196" s="12">
        <v>-3.38</v>
      </c>
      <c r="J196" s="12">
        <v>-3.35</v>
      </c>
      <c r="K196" s="41" t="s">
        <v>732</v>
      </c>
      <c r="L196" s="9" t="str">
        <f t="shared" si="27"/>
        <v>Yes</v>
      </c>
    </row>
    <row r="197" spans="1:12" x14ac:dyDescent="0.25">
      <c r="A197" s="45" t="s">
        <v>1559</v>
      </c>
      <c r="B197" s="33" t="s">
        <v>217</v>
      </c>
      <c r="C197" s="34">
        <v>4.4885674287999997</v>
      </c>
      <c r="D197" s="11" t="str">
        <f t="shared" si="24"/>
        <v>N/A</v>
      </c>
      <c r="E197" s="34">
        <v>4.2152827064</v>
      </c>
      <c r="F197" s="11" t="str">
        <f t="shared" si="25"/>
        <v>N/A</v>
      </c>
      <c r="G197" s="34">
        <v>4.0689744924999998</v>
      </c>
      <c r="H197" s="11" t="str">
        <f t="shared" si="26"/>
        <v>N/A</v>
      </c>
      <c r="I197" s="12">
        <v>-6.09</v>
      </c>
      <c r="J197" s="12">
        <v>-3.47</v>
      </c>
      <c r="K197" s="41" t="s">
        <v>732</v>
      </c>
      <c r="L197" s="9" t="str">
        <f t="shared" si="27"/>
        <v>Yes</v>
      </c>
    </row>
    <row r="198" spans="1:12" x14ac:dyDescent="0.25">
      <c r="A198" s="45" t="s">
        <v>1560</v>
      </c>
      <c r="B198" s="33" t="s">
        <v>217</v>
      </c>
      <c r="C198" s="34">
        <v>3.5778294059000002</v>
      </c>
      <c r="D198" s="11" t="str">
        <f t="shared" si="24"/>
        <v>N/A</v>
      </c>
      <c r="E198" s="34">
        <v>3.5761071826999999</v>
      </c>
      <c r="F198" s="11" t="str">
        <f t="shared" si="25"/>
        <v>N/A</v>
      </c>
      <c r="G198" s="34">
        <v>3.6506267691000001</v>
      </c>
      <c r="H198" s="11" t="str">
        <f t="shared" si="26"/>
        <v>N/A</v>
      </c>
      <c r="I198" s="12">
        <v>-4.8000000000000001E-2</v>
      </c>
      <c r="J198" s="12">
        <v>2.0840000000000001</v>
      </c>
      <c r="K198" s="41" t="s">
        <v>732</v>
      </c>
      <c r="L198" s="9" t="str">
        <f t="shared" si="27"/>
        <v>Yes</v>
      </c>
    </row>
    <row r="199" spans="1:12" x14ac:dyDescent="0.25">
      <c r="A199" s="42" t="s">
        <v>1561</v>
      </c>
      <c r="B199" s="33" t="s">
        <v>217</v>
      </c>
      <c r="C199" s="34">
        <v>152.04628398</v>
      </c>
      <c r="D199" s="11" t="str">
        <f t="shared" si="24"/>
        <v>N/A</v>
      </c>
      <c r="E199" s="34">
        <v>163.39879404999999</v>
      </c>
      <c r="F199" s="11" t="str">
        <f t="shared" si="25"/>
        <v>N/A</v>
      </c>
      <c r="G199" s="34">
        <v>161.52294943000001</v>
      </c>
      <c r="H199" s="11" t="str">
        <f t="shared" si="26"/>
        <v>N/A</v>
      </c>
      <c r="I199" s="12">
        <v>7.4660000000000002</v>
      </c>
      <c r="J199" s="12">
        <v>-1.1499999999999999</v>
      </c>
      <c r="K199" s="41" t="s">
        <v>732</v>
      </c>
      <c r="L199" s="9" t="str">
        <f t="shared" si="27"/>
        <v>Yes</v>
      </c>
    </row>
    <row r="200" spans="1:12" x14ac:dyDescent="0.25">
      <c r="A200" s="45" t="s">
        <v>1562</v>
      </c>
      <c r="B200" s="33" t="s">
        <v>217</v>
      </c>
      <c r="C200" s="34">
        <v>144.41173021</v>
      </c>
      <c r="D200" s="11" t="str">
        <f t="shared" si="24"/>
        <v>N/A</v>
      </c>
      <c r="E200" s="34">
        <v>148.44945903999999</v>
      </c>
      <c r="F200" s="11" t="str">
        <f t="shared" si="25"/>
        <v>N/A</v>
      </c>
      <c r="G200" s="34">
        <v>142.22906184999999</v>
      </c>
      <c r="H200" s="11" t="str">
        <f t="shared" si="26"/>
        <v>N/A</v>
      </c>
      <c r="I200" s="12">
        <v>2.7959999999999998</v>
      </c>
      <c r="J200" s="12">
        <v>-4.1900000000000004</v>
      </c>
      <c r="K200" s="41" t="s">
        <v>732</v>
      </c>
      <c r="L200" s="9" t="str">
        <f t="shared" si="27"/>
        <v>Yes</v>
      </c>
    </row>
    <row r="201" spans="1:12" x14ac:dyDescent="0.25">
      <c r="A201" s="45" t="s">
        <v>1563</v>
      </c>
      <c r="B201" s="33" t="s">
        <v>217</v>
      </c>
      <c r="C201" s="34">
        <v>167.25197689000001</v>
      </c>
      <c r="D201" s="11" t="str">
        <f t="shared" si="24"/>
        <v>N/A</v>
      </c>
      <c r="E201" s="34">
        <v>179.05444646000001</v>
      </c>
      <c r="F201" s="11" t="str">
        <f t="shared" si="25"/>
        <v>N/A</v>
      </c>
      <c r="G201" s="34">
        <v>176.87061441</v>
      </c>
      <c r="H201" s="11" t="str">
        <f t="shared" si="26"/>
        <v>N/A</v>
      </c>
      <c r="I201" s="12">
        <v>7.0570000000000004</v>
      </c>
      <c r="J201" s="12">
        <v>-1.22</v>
      </c>
      <c r="K201" s="41" t="s">
        <v>732</v>
      </c>
      <c r="L201" s="9" t="str">
        <f t="shared" si="27"/>
        <v>Yes</v>
      </c>
    </row>
    <row r="202" spans="1:12" x14ac:dyDescent="0.25">
      <c r="A202" s="45" t="s">
        <v>1564</v>
      </c>
      <c r="B202" s="33" t="s">
        <v>217</v>
      </c>
      <c r="C202" s="34">
        <v>15.416020672</v>
      </c>
      <c r="D202" s="11" t="str">
        <f t="shared" si="24"/>
        <v>N/A</v>
      </c>
      <c r="E202" s="34">
        <v>18.493670886</v>
      </c>
      <c r="F202" s="11" t="str">
        <f t="shared" si="25"/>
        <v>N/A</v>
      </c>
      <c r="G202" s="34">
        <v>32.366013072000001</v>
      </c>
      <c r="H202" s="11" t="str">
        <f t="shared" si="26"/>
        <v>N/A</v>
      </c>
      <c r="I202" s="12">
        <v>19.96</v>
      </c>
      <c r="J202" s="12">
        <v>75.010000000000005</v>
      </c>
      <c r="K202" s="41" t="s">
        <v>732</v>
      </c>
      <c r="L202" s="9" t="str">
        <f t="shared" si="27"/>
        <v>No</v>
      </c>
    </row>
    <row r="203" spans="1:12" x14ac:dyDescent="0.25">
      <c r="A203" s="45" t="s">
        <v>1565</v>
      </c>
      <c r="B203" s="33" t="s">
        <v>217</v>
      </c>
      <c r="C203" s="34">
        <v>10.55033557</v>
      </c>
      <c r="D203" s="11" t="str">
        <f t="shared" si="24"/>
        <v>N/A</v>
      </c>
      <c r="E203" s="34">
        <v>21.709302326</v>
      </c>
      <c r="F203" s="11" t="str">
        <f t="shared" si="25"/>
        <v>N/A</v>
      </c>
      <c r="G203" s="34">
        <v>33.918918918999999</v>
      </c>
      <c r="H203" s="11" t="str">
        <f t="shared" si="26"/>
        <v>N/A</v>
      </c>
      <c r="I203" s="12">
        <v>105.8</v>
      </c>
      <c r="J203" s="12">
        <v>56.24</v>
      </c>
      <c r="K203" s="41" t="s">
        <v>732</v>
      </c>
      <c r="L203" s="9" t="str">
        <f t="shared" si="27"/>
        <v>No</v>
      </c>
    </row>
    <row r="204" spans="1:12" x14ac:dyDescent="0.25">
      <c r="A204" s="42" t="s">
        <v>127</v>
      </c>
      <c r="B204" s="33" t="s">
        <v>217</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133.30000000000001</v>
      </c>
      <c r="J204" s="12">
        <v>-14.3</v>
      </c>
      <c r="K204" s="14" t="s">
        <v>217</v>
      </c>
      <c r="L204" s="9" t="str">
        <f t="shared" ref="L204:L214" si="31">IF(J204="Div by 0", "N/A", IF(K204="N/A","N/A", IF(J204&gt;VALUE(MID(K204,1,2)), "No", IF(J204&lt;-1*VALUE(MID(K204,1,2)), "No", "Yes"))))</f>
        <v>N/A</v>
      </c>
    </row>
    <row r="205" spans="1:12" x14ac:dyDescent="0.25">
      <c r="A205" s="42" t="s">
        <v>128</v>
      </c>
      <c r="B205" s="33" t="s">
        <v>217</v>
      </c>
      <c r="C205" s="34">
        <v>29</v>
      </c>
      <c r="D205" s="11" t="str">
        <f t="shared" si="28"/>
        <v>N/A</v>
      </c>
      <c r="E205" s="34">
        <v>43</v>
      </c>
      <c r="F205" s="11" t="str">
        <f t="shared" si="29"/>
        <v>N/A</v>
      </c>
      <c r="G205" s="34">
        <v>34</v>
      </c>
      <c r="H205" s="11" t="str">
        <f t="shared" si="30"/>
        <v>N/A</v>
      </c>
      <c r="I205" s="12">
        <v>48.28</v>
      </c>
      <c r="J205" s="12">
        <v>-20.9</v>
      </c>
      <c r="K205" s="14" t="s">
        <v>217</v>
      </c>
      <c r="L205" s="9" t="str">
        <f t="shared" si="31"/>
        <v>N/A</v>
      </c>
    </row>
    <row r="206" spans="1:12" ht="25" x14ac:dyDescent="0.25">
      <c r="A206" s="42" t="s">
        <v>1613</v>
      </c>
      <c r="B206" s="33" t="s">
        <v>217</v>
      </c>
      <c r="C206" s="34">
        <v>11</v>
      </c>
      <c r="D206" s="11" t="str">
        <f t="shared" si="28"/>
        <v>N/A</v>
      </c>
      <c r="E206" s="34">
        <v>11</v>
      </c>
      <c r="F206" s="11" t="str">
        <f t="shared" si="29"/>
        <v>N/A</v>
      </c>
      <c r="G206" s="34">
        <v>11</v>
      </c>
      <c r="H206" s="11" t="str">
        <f t="shared" si="30"/>
        <v>N/A</v>
      </c>
      <c r="I206" s="12">
        <v>11.11</v>
      </c>
      <c r="J206" s="12">
        <v>-50</v>
      </c>
      <c r="K206" s="14" t="s">
        <v>217</v>
      </c>
      <c r="L206" s="9" t="str">
        <f t="shared" si="31"/>
        <v>N/A</v>
      </c>
    </row>
    <row r="207" spans="1:12" ht="25" x14ac:dyDescent="0.25">
      <c r="A207" s="42" t="s">
        <v>1566</v>
      </c>
      <c r="B207" s="33" t="s">
        <v>217</v>
      </c>
      <c r="C207" s="34">
        <v>16</v>
      </c>
      <c r="D207" s="11" t="str">
        <f t="shared" si="28"/>
        <v>N/A</v>
      </c>
      <c r="E207" s="34">
        <v>13</v>
      </c>
      <c r="F207" s="11" t="str">
        <f t="shared" si="29"/>
        <v>N/A</v>
      </c>
      <c r="G207" s="34">
        <v>11</v>
      </c>
      <c r="H207" s="11" t="str">
        <f t="shared" si="30"/>
        <v>N/A</v>
      </c>
      <c r="I207" s="12">
        <v>-18.8</v>
      </c>
      <c r="J207" s="12">
        <v>-30.8</v>
      </c>
      <c r="K207" s="14" t="s">
        <v>217</v>
      </c>
      <c r="L207" s="9" t="str">
        <f t="shared" si="31"/>
        <v>N/A</v>
      </c>
    </row>
    <row r="208" spans="1:12" x14ac:dyDescent="0.25">
      <c r="A208" s="42" t="s">
        <v>1614</v>
      </c>
      <c r="B208" s="33" t="s">
        <v>217</v>
      </c>
      <c r="C208" s="34">
        <v>14</v>
      </c>
      <c r="D208" s="11" t="str">
        <f t="shared" si="28"/>
        <v>N/A</v>
      </c>
      <c r="E208" s="34">
        <v>21</v>
      </c>
      <c r="F208" s="11" t="str">
        <f t="shared" si="29"/>
        <v>N/A</v>
      </c>
      <c r="G208" s="34">
        <v>21</v>
      </c>
      <c r="H208" s="11" t="str">
        <f t="shared" si="30"/>
        <v>N/A</v>
      </c>
      <c r="I208" s="12">
        <v>50</v>
      </c>
      <c r="J208" s="12">
        <v>0</v>
      </c>
      <c r="K208" s="14" t="s">
        <v>217</v>
      </c>
      <c r="L208" s="9" t="str">
        <f t="shared" si="31"/>
        <v>N/A</v>
      </c>
    </row>
    <row r="209" spans="1:12" x14ac:dyDescent="0.25">
      <c r="A209" s="42" t="s">
        <v>1615</v>
      </c>
      <c r="B209" s="33" t="s">
        <v>217</v>
      </c>
      <c r="C209" s="34">
        <v>305</v>
      </c>
      <c r="D209" s="11" t="str">
        <f t="shared" si="28"/>
        <v>N/A</v>
      </c>
      <c r="E209" s="34">
        <v>314</v>
      </c>
      <c r="F209" s="11" t="str">
        <f t="shared" si="29"/>
        <v>N/A</v>
      </c>
      <c r="G209" s="34">
        <v>357</v>
      </c>
      <c r="H209" s="11" t="str">
        <f t="shared" si="30"/>
        <v>N/A</v>
      </c>
      <c r="I209" s="12">
        <v>2.9510000000000001</v>
      </c>
      <c r="J209" s="12">
        <v>13.69</v>
      </c>
      <c r="K209" s="14" t="s">
        <v>217</v>
      </c>
      <c r="L209" s="9" t="str">
        <f t="shared" si="31"/>
        <v>N/A</v>
      </c>
    </row>
    <row r="210" spans="1:12" x14ac:dyDescent="0.25">
      <c r="A210" s="42" t="s">
        <v>125</v>
      </c>
      <c r="B210" s="33" t="s">
        <v>217</v>
      </c>
      <c r="C210" s="43">
        <v>3694740</v>
      </c>
      <c r="D210" s="11" t="str">
        <f t="shared" si="28"/>
        <v>N/A</v>
      </c>
      <c r="E210" s="43">
        <v>3712635</v>
      </c>
      <c r="F210" s="11" t="str">
        <f t="shared" si="29"/>
        <v>N/A</v>
      </c>
      <c r="G210" s="43">
        <v>4183843</v>
      </c>
      <c r="H210" s="11" t="str">
        <f t="shared" si="30"/>
        <v>N/A</v>
      </c>
      <c r="I210" s="12">
        <v>0.48430000000000001</v>
      </c>
      <c r="J210" s="12">
        <v>12.69</v>
      </c>
      <c r="K210" s="14" t="s">
        <v>217</v>
      </c>
      <c r="L210" s="9" t="str">
        <f t="shared" si="31"/>
        <v>N/A</v>
      </c>
    </row>
    <row r="211" spans="1:12" x14ac:dyDescent="0.25">
      <c r="A211" s="42" t="s">
        <v>1616</v>
      </c>
      <c r="B211" s="33" t="s">
        <v>217</v>
      </c>
      <c r="C211" s="43">
        <v>2137580</v>
      </c>
      <c r="D211" s="11" t="str">
        <f t="shared" si="28"/>
        <v>N/A</v>
      </c>
      <c r="E211" s="43">
        <v>2655237</v>
      </c>
      <c r="F211" s="11" t="str">
        <f t="shared" si="29"/>
        <v>N/A</v>
      </c>
      <c r="G211" s="43">
        <v>3091440</v>
      </c>
      <c r="H211" s="11" t="str">
        <f t="shared" si="30"/>
        <v>N/A</v>
      </c>
      <c r="I211" s="12">
        <v>24.22</v>
      </c>
      <c r="J211" s="12">
        <v>16.43</v>
      </c>
      <c r="K211" s="14" t="s">
        <v>217</v>
      </c>
      <c r="L211" s="9" t="str">
        <f t="shared" si="31"/>
        <v>N/A</v>
      </c>
    </row>
    <row r="212" spans="1:12" x14ac:dyDescent="0.25">
      <c r="A212" s="42" t="s">
        <v>1567</v>
      </c>
      <c r="B212" s="33" t="s">
        <v>217</v>
      </c>
      <c r="C212" s="43">
        <v>296228</v>
      </c>
      <c r="D212" s="11" t="str">
        <f t="shared" si="28"/>
        <v>N/A</v>
      </c>
      <c r="E212" s="43">
        <v>297150</v>
      </c>
      <c r="F212" s="11" t="str">
        <f t="shared" si="29"/>
        <v>N/A</v>
      </c>
      <c r="G212" s="43">
        <v>269934</v>
      </c>
      <c r="H212" s="11" t="str">
        <f t="shared" si="30"/>
        <v>N/A</v>
      </c>
      <c r="I212" s="12">
        <v>0.31119999999999998</v>
      </c>
      <c r="J212" s="12">
        <v>-9.16</v>
      </c>
      <c r="K212" s="14" t="s">
        <v>217</v>
      </c>
      <c r="L212" s="9" t="str">
        <f t="shared" si="31"/>
        <v>N/A</v>
      </c>
    </row>
    <row r="213" spans="1:12" x14ac:dyDescent="0.25">
      <c r="A213" s="42" t="s">
        <v>1617</v>
      </c>
      <c r="B213" s="33" t="s">
        <v>217</v>
      </c>
      <c r="C213" s="43">
        <v>3554104</v>
      </c>
      <c r="D213" s="11" t="str">
        <f t="shared" si="28"/>
        <v>N/A</v>
      </c>
      <c r="E213" s="43">
        <v>3711251</v>
      </c>
      <c r="F213" s="11" t="str">
        <f t="shared" si="29"/>
        <v>N/A</v>
      </c>
      <c r="G213" s="43">
        <v>4172795</v>
      </c>
      <c r="H213" s="11" t="str">
        <f t="shared" si="30"/>
        <v>N/A</v>
      </c>
      <c r="I213" s="12">
        <v>4.4219999999999997</v>
      </c>
      <c r="J213" s="12">
        <v>12.44</v>
      </c>
      <c r="K213" s="14" t="s">
        <v>217</v>
      </c>
      <c r="L213" s="9" t="str">
        <f t="shared" si="31"/>
        <v>N/A</v>
      </c>
    </row>
    <row r="214" spans="1:12" x14ac:dyDescent="0.25">
      <c r="A214" s="45" t="s">
        <v>1618</v>
      </c>
      <c r="B214" s="33" t="s">
        <v>217</v>
      </c>
      <c r="C214" s="43">
        <v>502826</v>
      </c>
      <c r="D214" s="11" t="str">
        <f t="shared" si="28"/>
        <v>N/A</v>
      </c>
      <c r="E214" s="43">
        <v>585848</v>
      </c>
      <c r="F214" s="11" t="str">
        <f t="shared" si="29"/>
        <v>N/A</v>
      </c>
      <c r="G214" s="43">
        <v>840386</v>
      </c>
      <c r="H214" s="11" t="str">
        <f t="shared" si="30"/>
        <v>N/A</v>
      </c>
      <c r="I214" s="12">
        <v>16.510000000000002</v>
      </c>
      <c r="J214" s="12">
        <v>43.45</v>
      </c>
      <c r="K214" s="14" t="s">
        <v>217</v>
      </c>
      <c r="L214" s="9" t="str">
        <f t="shared" si="31"/>
        <v>N/A</v>
      </c>
    </row>
    <row r="215" spans="1:12" ht="25" x14ac:dyDescent="0.25">
      <c r="A215" s="42" t="s">
        <v>1381</v>
      </c>
      <c r="B215" s="33" t="s">
        <v>217</v>
      </c>
      <c r="C215" s="43">
        <v>2147781</v>
      </c>
      <c r="D215" s="11" t="str">
        <f t="shared" ref="D215:D229" si="32">IF($B215="N/A","N/A",IF(C215&gt;10,"No",IF(C215&lt;-10,"No","Yes")))</f>
        <v>N/A</v>
      </c>
      <c r="E215" s="43">
        <v>2478046</v>
      </c>
      <c r="F215" s="11" t="str">
        <f t="shared" ref="F215:F229" si="33">IF($B215="N/A","N/A",IF(E215&gt;10,"No",IF(E215&lt;-10,"No","Yes")))</f>
        <v>N/A</v>
      </c>
      <c r="G215" s="43">
        <v>2647055</v>
      </c>
      <c r="H215" s="11" t="str">
        <f t="shared" ref="H215:H229" si="34">IF($B215="N/A","N/A",IF(G215&gt;10,"No",IF(G215&lt;-10,"No","Yes")))</f>
        <v>N/A</v>
      </c>
      <c r="I215" s="12">
        <v>15.38</v>
      </c>
      <c r="J215" s="12">
        <v>6.82</v>
      </c>
      <c r="K215" s="41" t="s">
        <v>732</v>
      </c>
      <c r="L215" s="9" t="str">
        <f t="shared" ref="L215:L229" si="35">IF(J215="Div by 0", "N/A", IF(K215="N/A","N/A", IF(J215&gt;VALUE(MID(K215,1,2)), "No", IF(J215&lt;-1*VALUE(MID(K215,1,2)), "No", "Yes"))))</f>
        <v>Yes</v>
      </c>
    </row>
    <row r="216" spans="1:12" x14ac:dyDescent="0.25">
      <c r="A216" s="42" t="s">
        <v>649</v>
      </c>
      <c r="B216" s="33" t="s">
        <v>217</v>
      </c>
      <c r="C216" s="34">
        <v>9462</v>
      </c>
      <c r="D216" s="11" t="str">
        <f t="shared" si="32"/>
        <v>N/A</v>
      </c>
      <c r="E216" s="34">
        <v>9803</v>
      </c>
      <c r="F216" s="11" t="str">
        <f t="shared" si="33"/>
        <v>N/A</v>
      </c>
      <c r="G216" s="34">
        <v>9802</v>
      </c>
      <c r="H216" s="11" t="str">
        <f t="shared" si="34"/>
        <v>N/A</v>
      </c>
      <c r="I216" s="12">
        <v>3.6040000000000001</v>
      </c>
      <c r="J216" s="12">
        <v>-0.01</v>
      </c>
      <c r="K216" s="41" t="s">
        <v>732</v>
      </c>
      <c r="L216" s="9" t="str">
        <f t="shared" si="35"/>
        <v>Yes</v>
      </c>
    </row>
    <row r="217" spans="1:12" x14ac:dyDescent="0.25">
      <c r="A217" s="42" t="s">
        <v>1382</v>
      </c>
      <c r="B217" s="33" t="s">
        <v>217</v>
      </c>
      <c r="C217" s="43">
        <v>226.99017121</v>
      </c>
      <c r="D217" s="11" t="str">
        <f t="shared" si="32"/>
        <v>N/A</v>
      </c>
      <c r="E217" s="43">
        <v>252.78445374</v>
      </c>
      <c r="F217" s="11" t="str">
        <f t="shared" si="33"/>
        <v>N/A</v>
      </c>
      <c r="G217" s="43">
        <v>270.05254029999998</v>
      </c>
      <c r="H217" s="11" t="str">
        <f t="shared" si="34"/>
        <v>N/A</v>
      </c>
      <c r="I217" s="12">
        <v>11.36</v>
      </c>
      <c r="J217" s="12">
        <v>6.8310000000000004</v>
      </c>
      <c r="K217" s="41" t="s">
        <v>732</v>
      </c>
      <c r="L217" s="9" t="str">
        <f t="shared" si="35"/>
        <v>Yes</v>
      </c>
    </row>
    <row r="218" spans="1:12" ht="25" x14ac:dyDescent="0.25">
      <c r="A218" s="42" t="s">
        <v>1383</v>
      </c>
      <c r="B218" s="33" t="s">
        <v>217</v>
      </c>
      <c r="C218" s="43">
        <v>2515537</v>
      </c>
      <c r="D218" s="11" t="str">
        <f t="shared" si="32"/>
        <v>N/A</v>
      </c>
      <c r="E218" s="43">
        <v>1375728</v>
      </c>
      <c r="F218" s="11" t="str">
        <f t="shared" si="33"/>
        <v>N/A</v>
      </c>
      <c r="G218" s="43">
        <v>422426</v>
      </c>
      <c r="H218" s="11" t="str">
        <f t="shared" si="34"/>
        <v>N/A</v>
      </c>
      <c r="I218" s="12">
        <v>-45.3</v>
      </c>
      <c r="J218" s="12">
        <v>-69.3</v>
      </c>
      <c r="K218" s="41" t="s">
        <v>732</v>
      </c>
      <c r="L218" s="9" t="str">
        <f t="shared" si="35"/>
        <v>No</v>
      </c>
    </row>
    <row r="219" spans="1:12" x14ac:dyDescent="0.25">
      <c r="A219" s="42" t="s">
        <v>516</v>
      </c>
      <c r="B219" s="33" t="s">
        <v>217</v>
      </c>
      <c r="C219" s="34">
        <v>7417</v>
      </c>
      <c r="D219" s="11" t="str">
        <f t="shared" si="32"/>
        <v>N/A</v>
      </c>
      <c r="E219" s="34">
        <v>5135</v>
      </c>
      <c r="F219" s="11" t="str">
        <f t="shared" si="33"/>
        <v>N/A</v>
      </c>
      <c r="G219" s="34">
        <v>2257</v>
      </c>
      <c r="H219" s="11" t="str">
        <f t="shared" si="34"/>
        <v>N/A</v>
      </c>
      <c r="I219" s="12">
        <v>-30.8</v>
      </c>
      <c r="J219" s="12">
        <v>-56</v>
      </c>
      <c r="K219" s="41" t="s">
        <v>732</v>
      </c>
      <c r="L219" s="9" t="str">
        <f t="shared" si="35"/>
        <v>No</v>
      </c>
    </row>
    <row r="220" spans="1:12" x14ac:dyDescent="0.25">
      <c r="A220" s="42" t="s">
        <v>1384</v>
      </c>
      <c r="B220" s="33" t="s">
        <v>217</v>
      </c>
      <c r="C220" s="43">
        <v>339.15828501999999</v>
      </c>
      <c r="D220" s="11" t="str">
        <f t="shared" si="32"/>
        <v>N/A</v>
      </c>
      <c r="E220" s="43">
        <v>267.91197663000003</v>
      </c>
      <c r="F220" s="11" t="str">
        <f t="shared" si="33"/>
        <v>N/A</v>
      </c>
      <c r="G220" s="43">
        <v>187.16260523</v>
      </c>
      <c r="H220" s="11" t="str">
        <f t="shared" si="34"/>
        <v>N/A</v>
      </c>
      <c r="I220" s="12">
        <v>-21</v>
      </c>
      <c r="J220" s="12">
        <v>-30.1</v>
      </c>
      <c r="K220" s="41" t="s">
        <v>732</v>
      </c>
      <c r="L220" s="9" t="str">
        <f t="shared" si="35"/>
        <v>No</v>
      </c>
    </row>
    <row r="221" spans="1:12" ht="25" x14ac:dyDescent="0.25">
      <c r="A221" s="42" t="s">
        <v>1385</v>
      </c>
      <c r="B221" s="33" t="s">
        <v>217</v>
      </c>
      <c r="C221" s="43">
        <v>9749453</v>
      </c>
      <c r="D221" s="11" t="str">
        <f t="shared" si="32"/>
        <v>N/A</v>
      </c>
      <c r="E221" s="43">
        <v>5025123</v>
      </c>
      <c r="F221" s="11" t="str">
        <f t="shared" si="33"/>
        <v>N/A</v>
      </c>
      <c r="G221" s="43">
        <v>1206139</v>
      </c>
      <c r="H221" s="11" t="str">
        <f t="shared" si="34"/>
        <v>N/A</v>
      </c>
      <c r="I221" s="12">
        <v>-48.5</v>
      </c>
      <c r="J221" s="12">
        <v>-76</v>
      </c>
      <c r="K221" s="41" t="s">
        <v>732</v>
      </c>
      <c r="L221" s="9" t="str">
        <f t="shared" si="35"/>
        <v>No</v>
      </c>
    </row>
    <row r="222" spans="1:12" x14ac:dyDescent="0.25">
      <c r="A222" s="42" t="s">
        <v>517</v>
      </c>
      <c r="B222" s="33" t="s">
        <v>217</v>
      </c>
      <c r="C222" s="34">
        <v>12445</v>
      </c>
      <c r="D222" s="11" t="str">
        <f t="shared" si="32"/>
        <v>N/A</v>
      </c>
      <c r="E222" s="34">
        <v>8600</v>
      </c>
      <c r="F222" s="11" t="str">
        <f t="shared" si="33"/>
        <v>N/A</v>
      </c>
      <c r="G222" s="34">
        <v>2629</v>
      </c>
      <c r="H222" s="11" t="str">
        <f t="shared" si="34"/>
        <v>N/A</v>
      </c>
      <c r="I222" s="12">
        <v>-30.9</v>
      </c>
      <c r="J222" s="12">
        <v>-69.400000000000006</v>
      </c>
      <c r="K222" s="41" t="s">
        <v>732</v>
      </c>
      <c r="L222" s="9" t="str">
        <f t="shared" si="35"/>
        <v>No</v>
      </c>
    </row>
    <row r="223" spans="1:12" ht="25" x14ac:dyDescent="0.25">
      <c r="A223" s="42" t="s">
        <v>1386</v>
      </c>
      <c r="B223" s="33" t="s">
        <v>217</v>
      </c>
      <c r="C223" s="43">
        <v>783.40321414000005</v>
      </c>
      <c r="D223" s="11" t="str">
        <f t="shared" si="32"/>
        <v>N/A</v>
      </c>
      <c r="E223" s="43">
        <v>584.31662790999997</v>
      </c>
      <c r="F223" s="11" t="str">
        <f t="shared" si="33"/>
        <v>N/A</v>
      </c>
      <c r="G223" s="43">
        <v>458.78242677999998</v>
      </c>
      <c r="H223" s="11" t="str">
        <f t="shared" si="34"/>
        <v>N/A</v>
      </c>
      <c r="I223" s="12">
        <v>-25.4</v>
      </c>
      <c r="J223" s="12">
        <v>-21.5</v>
      </c>
      <c r="K223" s="41" t="s">
        <v>732</v>
      </c>
      <c r="L223" s="9" t="str">
        <f t="shared" si="35"/>
        <v>Yes</v>
      </c>
    </row>
    <row r="224" spans="1:12" ht="25" x14ac:dyDescent="0.25">
      <c r="A224" s="42" t="s">
        <v>1387</v>
      </c>
      <c r="B224" s="33" t="s">
        <v>217</v>
      </c>
      <c r="C224" s="43">
        <v>17174920</v>
      </c>
      <c r="D224" s="11" t="str">
        <f t="shared" si="32"/>
        <v>N/A</v>
      </c>
      <c r="E224" s="43">
        <v>19910637</v>
      </c>
      <c r="F224" s="11" t="str">
        <f t="shared" si="33"/>
        <v>N/A</v>
      </c>
      <c r="G224" s="43">
        <v>22352589</v>
      </c>
      <c r="H224" s="11" t="str">
        <f t="shared" si="34"/>
        <v>N/A</v>
      </c>
      <c r="I224" s="12">
        <v>15.93</v>
      </c>
      <c r="J224" s="12">
        <v>12.26</v>
      </c>
      <c r="K224" s="41" t="s">
        <v>732</v>
      </c>
      <c r="L224" s="9" t="str">
        <f t="shared" si="35"/>
        <v>Yes</v>
      </c>
    </row>
    <row r="225" spans="1:12" x14ac:dyDescent="0.25">
      <c r="A225" s="42" t="s">
        <v>518</v>
      </c>
      <c r="B225" s="33" t="s">
        <v>217</v>
      </c>
      <c r="C225" s="34">
        <v>7411</v>
      </c>
      <c r="D225" s="11" t="str">
        <f t="shared" si="32"/>
        <v>N/A</v>
      </c>
      <c r="E225" s="34">
        <v>7781</v>
      </c>
      <c r="F225" s="11" t="str">
        <f t="shared" si="33"/>
        <v>N/A</v>
      </c>
      <c r="G225" s="34">
        <v>8017</v>
      </c>
      <c r="H225" s="11" t="str">
        <f t="shared" si="34"/>
        <v>N/A</v>
      </c>
      <c r="I225" s="12">
        <v>4.9930000000000003</v>
      </c>
      <c r="J225" s="12">
        <v>3.0329999999999999</v>
      </c>
      <c r="K225" s="41" t="s">
        <v>732</v>
      </c>
      <c r="L225" s="9" t="str">
        <f t="shared" si="35"/>
        <v>Yes</v>
      </c>
    </row>
    <row r="226" spans="1:12" x14ac:dyDescent="0.25">
      <c r="A226" s="42" t="s">
        <v>1388</v>
      </c>
      <c r="B226" s="33" t="s">
        <v>217</v>
      </c>
      <c r="C226" s="43">
        <v>2317.4902172000002</v>
      </c>
      <c r="D226" s="11" t="str">
        <f t="shared" si="32"/>
        <v>N/A</v>
      </c>
      <c r="E226" s="43">
        <v>2558.8789359000002</v>
      </c>
      <c r="F226" s="11" t="str">
        <f t="shared" si="33"/>
        <v>N/A</v>
      </c>
      <c r="G226" s="43">
        <v>2788.1488088000001</v>
      </c>
      <c r="H226" s="11" t="str">
        <f t="shared" si="34"/>
        <v>N/A</v>
      </c>
      <c r="I226" s="12">
        <v>10.42</v>
      </c>
      <c r="J226" s="12">
        <v>8.9600000000000009</v>
      </c>
      <c r="K226" s="41" t="s">
        <v>732</v>
      </c>
      <c r="L226" s="9" t="str">
        <f t="shared" si="35"/>
        <v>Yes</v>
      </c>
    </row>
    <row r="227" spans="1:12" ht="25" x14ac:dyDescent="0.25">
      <c r="A227" s="42" t="s">
        <v>1389</v>
      </c>
      <c r="B227" s="33" t="s">
        <v>217</v>
      </c>
      <c r="C227" s="43">
        <v>1302134457</v>
      </c>
      <c r="D227" s="11" t="str">
        <f t="shared" si="32"/>
        <v>N/A</v>
      </c>
      <c r="E227" s="43">
        <v>1348949520</v>
      </c>
      <c r="F227" s="11" t="str">
        <f t="shared" si="33"/>
        <v>N/A</v>
      </c>
      <c r="G227" s="43">
        <v>1417295975</v>
      </c>
      <c r="H227" s="11" t="str">
        <f t="shared" si="34"/>
        <v>N/A</v>
      </c>
      <c r="I227" s="12">
        <v>3.5950000000000002</v>
      </c>
      <c r="J227" s="12">
        <v>5.0670000000000002</v>
      </c>
      <c r="K227" s="41" t="s">
        <v>732</v>
      </c>
      <c r="L227" s="9" t="str">
        <f t="shared" si="35"/>
        <v>Yes</v>
      </c>
    </row>
    <row r="228" spans="1:12" ht="25" x14ac:dyDescent="0.25">
      <c r="A228" s="42" t="s">
        <v>519</v>
      </c>
      <c r="B228" s="33" t="s">
        <v>217</v>
      </c>
      <c r="C228" s="34">
        <v>31418</v>
      </c>
      <c r="D228" s="11" t="str">
        <f t="shared" si="32"/>
        <v>N/A</v>
      </c>
      <c r="E228" s="34">
        <v>32111</v>
      </c>
      <c r="F228" s="11" t="str">
        <f t="shared" si="33"/>
        <v>N/A</v>
      </c>
      <c r="G228" s="34">
        <v>33679</v>
      </c>
      <c r="H228" s="11" t="str">
        <f t="shared" si="34"/>
        <v>N/A</v>
      </c>
      <c r="I228" s="12">
        <v>2.206</v>
      </c>
      <c r="J228" s="12">
        <v>4.883</v>
      </c>
      <c r="K228" s="41" t="s">
        <v>732</v>
      </c>
      <c r="L228" s="9" t="str">
        <f t="shared" si="35"/>
        <v>Yes</v>
      </c>
    </row>
    <row r="229" spans="1:12" ht="25" x14ac:dyDescent="0.25">
      <c r="A229" s="42" t="s">
        <v>1390</v>
      </c>
      <c r="B229" s="33" t="s">
        <v>217</v>
      </c>
      <c r="C229" s="43">
        <v>41445.491661</v>
      </c>
      <c r="D229" s="11" t="str">
        <f t="shared" si="32"/>
        <v>N/A</v>
      </c>
      <c r="E229" s="43">
        <v>42008.953941</v>
      </c>
      <c r="F229" s="11" t="str">
        <f t="shared" si="33"/>
        <v>N/A</v>
      </c>
      <c r="G229" s="43">
        <v>42082.483891999997</v>
      </c>
      <c r="H229" s="11" t="str">
        <f t="shared" si="34"/>
        <v>N/A</v>
      </c>
      <c r="I229" s="12">
        <v>1.36</v>
      </c>
      <c r="J229" s="12">
        <v>0.17499999999999999</v>
      </c>
      <c r="K229" s="41" t="s">
        <v>732</v>
      </c>
      <c r="L229" s="9" t="str">
        <f t="shared" si="35"/>
        <v>Yes</v>
      </c>
    </row>
    <row r="230" spans="1:12" x14ac:dyDescent="0.25">
      <c r="A230" s="4" t="s">
        <v>1391</v>
      </c>
      <c r="B230" s="33" t="s">
        <v>217</v>
      </c>
      <c r="C230" s="14">
        <v>1736886372</v>
      </c>
      <c r="D230" s="11" t="str">
        <f t="shared" ref="D230:D253" si="36">IF($B230="N/A","N/A",IF(C230&gt;10,"No",IF(C230&lt;-10,"No","Yes")))</f>
        <v>N/A</v>
      </c>
      <c r="E230" s="14">
        <v>1836641273</v>
      </c>
      <c r="F230" s="11" t="str">
        <f t="shared" ref="F230:F253" si="37">IF($B230="N/A","N/A",IF(E230&gt;10,"No",IF(E230&lt;-10,"No","Yes")))</f>
        <v>N/A</v>
      </c>
      <c r="G230" s="14">
        <v>1906045185</v>
      </c>
      <c r="H230" s="11" t="str">
        <f t="shared" ref="H230:H253" si="38">IF($B230="N/A","N/A",IF(G230&gt;10,"No",IF(G230&lt;-10,"No","Yes")))</f>
        <v>N/A</v>
      </c>
      <c r="I230" s="12">
        <v>5.7430000000000003</v>
      </c>
      <c r="J230" s="12">
        <v>3.7789999999999999</v>
      </c>
      <c r="K230" s="41" t="s">
        <v>732</v>
      </c>
      <c r="L230" s="9" t="str">
        <f t="shared" ref="L230:L253" si="39">IF(J230="Div by 0", "N/A", IF(K230="N/A","N/A", IF(J230&gt;VALUE(MID(K230,1,2)), "No", IF(J230&lt;-1*VALUE(MID(K230,1,2)), "No", "Yes"))))</f>
        <v>Yes</v>
      </c>
    </row>
    <row r="231" spans="1:12" x14ac:dyDescent="0.25">
      <c r="A231" s="4" t="s">
        <v>1568</v>
      </c>
      <c r="B231" s="33" t="s">
        <v>217</v>
      </c>
      <c r="C231" s="1">
        <v>55853</v>
      </c>
      <c r="D231" s="1" t="str">
        <f t="shared" si="36"/>
        <v>N/A</v>
      </c>
      <c r="E231" s="1">
        <v>60276</v>
      </c>
      <c r="F231" s="1" t="str">
        <f t="shared" si="37"/>
        <v>N/A</v>
      </c>
      <c r="G231" s="1">
        <v>70783</v>
      </c>
      <c r="H231" s="11" t="str">
        <f t="shared" si="38"/>
        <v>N/A</v>
      </c>
      <c r="I231" s="12">
        <v>7.9189999999999996</v>
      </c>
      <c r="J231" s="12">
        <v>17.43</v>
      </c>
      <c r="K231" s="41" t="s">
        <v>732</v>
      </c>
      <c r="L231" s="9" t="str">
        <f t="shared" si="39"/>
        <v>Yes</v>
      </c>
    </row>
    <row r="232" spans="1:12" x14ac:dyDescent="0.25">
      <c r="A232" s="4" t="s">
        <v>1569</v>
      </c>
      <c r="B232" s="33" t="s">
        <v>217</v>
      </c>
      <c r="C232" s="14">
        <v>31097.458901000002</v>
      </c>
      <c r="D232" s="11" t="str">
        <f t="shared" si="36"/>
        <v>N/A</v>
      </c>
      <c r="E232" s="14">
        <v>30470.523475000002</v>
      </c>
      <c r="F232" s="11" t="str">
        <f t="shared" si="37"/>
        <v>N/A</v>
      </c>
      <c r="G232" s="14">
        <v>26928.007925999998</v>
      </c>
      <c r="H232" s="11" t="str">
        <f t="shared" si="38"/>
        <v>N/A</v>
      </c>
      <c r="I232" s="12">
        <v>-2.02</v>
      </c>
      <c r="J232" s="12">
        <v>-11.6</v>
      </c>
      <c r="K232" s="41" t="s">
        <v>732</v>
      </c>
      <c r="L232" s="9" t="str">
        <f t="shared" si="39"/>
        <v>Yes</v>
      </c>
    </row>
    <row r="233" spans="1:12" x14ac:dyDescent="0.25">
      <c r="A233" s="46" t="s">
        <v>1570</v>
      </c>
      <c r="B233" s="33" t="s">
        <v>217</v>
      </c>
      <c r="C233" s="14">
        <v>16116.367732000001</v>
      </c>
      <c r="D233" s="11" t="str">
        <f t="shared" si="36"/>
        <v>N/A</v>
      </c>
      <c r="E233" s="14">
        <v>17201.710359000001</v>
      </c>
      <c r="F233" s="11" t="str">
        <f t="shared" si="37"/>
        <v>N/A</v>
      </c>
      <c r="G233" s="14">
        <v>13780.547699000001</v>
      </c>
      <c r="H233" s="11" t="str">
        <f t="shared" si="38"/>
        <v>N/A</v>
      </c>
      <c r="I233" s="12">
        <v>6.734</v>
      </c>
      <c r="J233" s="12">
        <v>-19.899999999999999</v>
      </c>
      <c r="K233" s="41" t="s">
        <v>732</v>
      </c>
      <c r="L233" s="9" t="str">
        <f t="shared" si="39"/>
        <v>Yes</v>
      </c>
    </row>
    <row r="234" spans="1:12" x14ac:dyDescent="0.25">
      <c r="A234" s="46" t="s">
        <v>1571</v>
      </c>
      <c r="B234" s="33" t="s">
        <v>217</v>
      </c>
      <c r="C234" s="14">
        <v>33845.094848000001</v>
      </c>
      <c r="D234" s="11" t="str">
        <f t="shared" si="36"/>
        <v>N/A</v>
      </c>
      <c r="E234" s="14">
        <v>33302.072647000001</v>
      </c>
      <c r="F234" s="11" t="str">
        <f t="shared" si="37"/>
        <v>N/A</v>
      </c>
      <c r="G234" s="14">
        <v>29769.587632999999</v>
      </c>
      <c r="H234" s="11" t="str">
        <f t="shared" si="38"/>
        <v>N/A</v>
      </c>
      <c r="I234" s="12">
        <v>-1.6</v>
      </c>
      <c r="J234" s="12">
        <v>-10.6</v>
      </c>
      <c r="K234" s="41" t="s">
        <v>732</v>
      </c>
      <c r="L234" s="9" t="str">
        <f t="shared" si="39"/>
        <v>Yes</v>
      </c>
    </row>
    <row r="235" spans="1:12" x14ac:dyDescent="0.25">
      <c r="A235" s="46" t="s">
        <v>1572</v>
      </c>
      <c r="B235" s="33" t="s">
        <v>217</v>
      </c>
      <c r="C235" s="14">
        <v>16083.144391</v>
      </c>
      <c r="D235" s="11" t="str">
        <f t="shared" si="36"/>
        <v>N/A</v>
      </c>
      <c r="E235" s="14">
        <v>14348.393294</v>
      </c>
      <c r="F235" s="11" t="str">
        <f t="shared" si="37"/>
        <v>N/A</v>
      </c>
      <c r="G235" s="14">
        <v>11788.012881000001</v>
      </c>
      <c r="H235" s="11" t="str">
        <f t="shared" si="38"/>
        <v>N/A</v>
      </c>
      <c r="I235" s="12">
        <v>-10.8</v>
      </c>
      <c r="J235" s="12">
        <v>-17.8</v>
      </c>
      <c r="K235" s="41" t="s">
        <v>732</v>
      </c>
      <c r="L235" s="9" t="str">
        <f t="shared" si="39"/>
        <v>Yes</v>
      </c>
    </row>
    <row r="236" spans="1:12" x14ac:dyDescent="0.25">
      <c r="A236" s="46" t="s">
        <v>1573</v>
      </c>
      <c r="B236" s="33" t="s">
        <v>217</v>
      </c>
      <c r="C236" s="14">
        <v>4303.5151311</v>
      </c>
      <c r="D236" s="11" t="str">
        <f t="shared" si="36"/>
        <v>N/A</v>
      </c>
      <c r="E236" s="14">
        <v>4480.5932878000003</v>
      </c>
      <c r="F236" s="11" t="str">
        <f t="shared" si="37"/>
        <v>N/A</v>
      </c>
      <c r="G236" s="14">
        <v>3087.6759777000002</v>
      </c>
      <c r="H236" s="11" t="str">
        <f t="shared" si="38"/>
        <v>N/A</v>
      </c>
      <c r="I236" s="12">
        <v>4.1150000000000002</v>
      </c>
      <c r="J236" s="12">
        <v>-31.1</v>
      </c>
      <c r="K236" s="41" t="s">
        <v>732</v>
      </c>
      <c r="L236" s="9" t="str">
        <f t="shared" si="39"/>
        <v>No</v>
      </c>
    </row>
    <row r="237" spans="1:12" x14ac:dyDescent="0.25">
      <c r="A237" s="42" t="s">
        <v>1574</v>
      </c>
      <c r="B237" s="33" t="s">
        <v>217</v>
      </c>
      <c r="C237" s="11">
        <v>25.264162550000002</v>
      </c>
      <c r="D237" s="11" t="str">
        <f t="shared" si="36"/>
        <v>N/A</v>
      </c>
      <c r="E237" s="11">
        <v>26.505663829</v>
      </c>
      <c r="F237" s="11" t="str">
        <f t="shared" si="37"/>
        <v>N/A</v>
      </c>
      <c r="G237" s="11">
        <v>30.045758625000001</v>
      </c>
      <c r="H237" s="11" t="str">
        <f t="shared" si="38"/>
        <v>N/A</v>
      </c>
      <c r="I237" s="12">
        <v>4.9139999999999997</v>
      </c>
      <c r="J237" s="12">
        <v>13.36</v>
      </c>
      <c r="K237" s="41" t="s">
        <v>732</v>
      </c>
      <c r="L237" s="9" t="str">
        <f t="shared" si="39"/>
        <v>Yes</v>
      </c>
    </row>
    <row r="238" spans="1:12" x14ac:dyDescent="0.25">
      <c r="A238" s="45" t="s">
        <v>1575</v>
      </c>
      <c r="B238" s="33" t="s">
        <v>217</v>
      </c>
      <c r="C238" s="11">
        <v>10.852687568</v>
      </c>
      <c r="D238" s="11" t="str">
        <f t="shared" si="36"/>
        <v>N/A</v>
      </c>
      <c r="E238" s="11">
        <v>11.245839277</v>
      </c>
      <c r="F238" s="11" t="str">
        <f t="shared" si="37"/>
        <v>N/A</v>
      </c>
      <c r="G238" s="11">
        <v>14.467573799</v>
      </c>
      <c r="H238" s="11" t="str">
        <f t="shared" si="38"/>
        <v>N/A</v>
      </c>
      <c r="I238" s="12">
        <v>3.6230000000000002</v>
      </c>
      <c r="J238" s="12">
        <v>28.65</v>
      </c>
      <c r="K238" s="41" t="s">
        <v>732</v>
      </c>
      <c r="L238" s="9" t="str">
        <f t="shared" si="39"/>
        <v>Yes</v>
      </c>
    </row>
    <row r="239" spans="1:12" x14ac:dyDescent="0.25">
      <c r="A239" s="45" t="s">
        <v>1576</v>
      </c>
      <c r="B239" s="33" t="s">
        <v>217</v>
      </c>
      <c r="C239" s="11">
        <v>46.100498379000001</v>
      </c>
      <c r="D239" s="11" t="str">
        <f t="shared" si="36"/>
        <v>N/A</v>
      </c>
      <c r="E239" s="11">
        <v>48.283077382999998</v>
      </c>
      <c r="F239" s="11" t="str">
        <f t="shared" si="37"/>
        <v>N/A</v>
      </c>
      <c r="G239" s="11">
        <v>52.836271951999997</v>
      </c>
      <c r="H239" s="11" t="str">
        <f t="shared" si="38"/>
        <v>N/A</v>
      </c>
      <c r="I239" s="12">
        <v>4.734</v>
      </c>
      <c r="J239" s="12">
        <v>9.43</v>
      </c>
      <c r="K239" s="41" t="s">
        <v>732</v>
      </c>
      <c r="L239" s="9" t="str">
        <f t="shared" si="39"/>
        <v>Yes</v>
      </c>
    </row>
    <row r="240" spans="1:12" x14ac:dyDescent="0.25">
      <c r="A240" s="45" t="s">
        <v>1577</v>
      </c>
      <c r="B240" s="33" t="s">
        <v>217</v>
      </c>
      <c r="C240" s="11">
        <v>5.3898697324000002</v>
      </c>
      <c r="D240" s="11" t="str">
        <f t="shared" si="36"/>
        <v>N/A</v>
      </c>
      <c r="E240" s="11">
        <v>6.1447929035</v>
      </c>
      <c r="F240" s="11" t="str">
        <f t="shared" si="37"/>
        <v>N/A</v>
      </c>
      <c r="G240" s="11">
        <v>7.0245345398000003</v>
      </c>
      <c r="H240" s="11" t="str">
        <f t="shared" si="38"/>
        <v>N/A</v>
      </c>
      <c r="I240" s="12">
        <v>14.01</v>
      </c>
      <c r="J240" s="12">
        <v>14.32</v>
      </c>
      <c r="K240" s="41" t="s">
        <v>732</v>
      </c>
      <c r="L240" s="9" t="str">
        <f t="shared" si="39"/>
        <v>Yes</v>
      </c>
    </row>
    <row r="241" spans="1:12" x14ac:dyDescent="0.25">
      <c r="A241" s="45" t="s">
        <v>1578</v>
      </c>
      <c r="B241" s="33" t="s">
        <v>217</v>
      </c>
      <c r="C241" s="11">
        <v>4.5493483449000003</v>
      </c>
      <c r="D241" s="11" t="str">
        <f t="shared" si="36"/>
        <v>N/A</v>
      </c>
      <c r="E241" s="11">
        <v>5.2249895975999996</v>
      </c>
      <c r="F241" s="11" t="str">
        <f t="shared" si="37"/>
        <v>N/A</v>
      </c>
      <c r="G241" s="11">
        <v>6.4134718738999998</v>
      </c>
      <c r="H241" s="11" t="str">
        <f t="shared" si="38"/>
        <v>N/A</v>
      </c>
      <c r="I241" s="12">
        <v>14.85</v>
      </c>
      <c r="J241" s="12">
        <v>22.75</v>
      </c>
      <c r="K241" s="41" t="s">
        <v>732</v>
      </c>
      <c r="L241" s="9" t="str">
        <f t="shared" si="39"/>
        <v>Yes</v>
      </c>
    </row>
    <row r="242" spans="1:12" x14ac:dyDescent="0.25">
      <c r="A242" s="4" t="s">
        <v>1403</v>
      </c>
      <c r="B242" s="33" t="s">
        <v>217</v>
      </c>
      <c r="C242" s="14">
        <v>1302134457</v>
      </c>
      <c r="D242" s="11" t="str">
        <f t="shared" si="36"/>
        <v>N/A</v>
      </c>
      <c r="E242" s="14">
        <v>1348949520</v>
      </c>
      <c r="F242" s="11" t="str">
        <f t="shared" si="37"/>
        <v>N/A</v>
      </c>
      <c r="G242" s="14">
        <v>1417295975</v>
      </c>
      <c r="H242" s="11" t="str">
        <f t="shared" si="38"/>
        <v>N/A</v>
      </c>
      <c r="I242" s="12">
        <v>3.5950000000000002</v>
      </c>
      <c r="J242" s="12">
        <v>5.0670000000000002</v>
      </c>
      <c r="K242" s="41" t="s">
        <v>732</v>
      </c>
      <c r="L242" s="9" t="str">
        <f t="shared" si="39"/>
        <v>Yes</v>
      </c>
    </row>
    <row r="243" spans="1:12" x14ac:dyDescent="0.25">
      <c r="A243" s="4" t="s">
        <v>1579</v>
      </c>
      <c r="B243" s="33" t="s">
        <v>217</v>
      </c>
      <c r="C243" s="1">
        <v>31418</v>
      </c>
      <c r="D243" s="1" t="str">
        <f t="shared" si="36"/>
        <v>N/A</v>
      </c>
      <c r="E243" s="1">
        <v>32111</v>
      </c>
      <c r="F243" s="1" t="str">
        <f t="shared" si="37"/>
        <v>N/A</v>
      </c>
      <c r="G243" s="1">
        <v>33679</v>
      </c>
      <c r="H243" s="11" t="str">
        <f t="shared" si="38"/>
        <v>N/A</v>
      </c>
      <c r="I243" s="12">
        <v>2.206</v>
      </c>
      <c r="J243" s="12">
        <v>4.883</v>
      </c>
      <c r="K243" s="41" t="s">
        <v>732</v>
      </c>
      <c r="L243" s="9" t="str">
        <f t="shared" si="39"/>
        <v>Yes</v>
      </c>
    </row>
    <row r="244" spans="1:12" ht="25" x14ac:dyDescent="0.25">
      <c r="A244" s="4" t="s">
        <v>1580</v>
      </c>
      <c r="B244" s="33" t="s">
        <v>217</v>
      </c>
      <c r="C244" s="14">
        <v>41445.491661</v>
      </c>
      <c r="D244" s="11" t="str">
        <f t="shared" si="36"/>
        <v>N/A</v>
      </c>
      <c r="E244" s="14">
        <v>42008.953941</v>
      </c>
      <c r="F244" s="11" t="str">
        <f t="shared" si="37"/>
        <v>N/A</v>
      </c>
      <c r="G244" s="14">
        <v>42082.483891999997</v>
      </c>
      <c r="H244" s="11" t="str">
        <f t="shared" si="38"/>
        <v>N/A</v>
      </c>
      <c r="I244" s="12">
        <v>1.36</v>
      </c>
      <c r="J244" s="12">
        <v>0.17499999999999999</v>
      </c>
      <c r="K244" s="41" t="s">
        <v>732</v>
      </c>
      <c r="L244" s="9" t="str">
        <f t="shared" si="39"/>
        <v>Yes</v>
      </c>
    </row>
    <row r="245" spans="1:12" ht="25" x14ac:dyDescent="0.25">
      <c r="A245" s="46" t="s">
        <v>1581</v>
      </c>
      <c r="B245" s="33" t="s">
        <v>217</v>
      </c>
      <c r="C245" s="14">
        <v>15766.308799</v>
      </c>
      <c r="D245" s="11" t="str">
        <f t="shared" si="36"/>
        <v>N/A</v>
      </c>
      <c r="E245" s="14">
        <v>16422.996844000001</v>
      </c>
      <c r="F245" s="11" t="str">
        <f t="shared" si="37"/>
        <v>N/A</v>
      </c>
      <c r="G245" s="14">
        <v>16292.826481</v>
      </c>
      <c r="H245" s="11" t="str">
        <f t="shared" si="38"/>
        <v>N/A</v>
      </c>
      <c r="I245" s="12">
        <v>4.165</v>
      </c>
      <c r="J245" s="12">
        <v>-0.79300000000000004</v>
      </c>
      <c r="K245" s="41" t="s">
        <v>732</v>
      </c>
      <c r="L245" s="9" t="str">
        <f t="shared" si="39"/>
        <v>Yes</v>
      </c>
    </row>
    <row r="246" spans="1:12" ht="25" x14ac:dyDescent="0.25">
      <c r="A246" s="46" t="s">
        <v>1582</v>
      </c>
      <c r="B246" s="33" t="s">
        <v>217</v>
      </c>
      <c r="C246" s="14">
        <v>43775.720299000001</v>
      </c>
      <c r="D246" s="11" t="str">
        <f t="shared" si="36"/>
        <v>N/A</v>
      </c>
      <c r="E246" s="14">
        <v>44345.139977999999</v>
      </c>
      <c r="F246" s="11" t="str">
        <f t="shared" si="37"/>
        <v>N/A</v>
      </c>
      <c r="G246" s="14">
        <v>44658.646609000003</v>
      </c>
      <c r="H246" s="11" t="str">
        <f t="shared" si="38"/>
        <v>N/A</v>
      </c>
      <c r="I246" s="12">
        <v>1.3009999999999999</v>
      </c>
      <c r="J246" s="12">
        <v>0.70699999999999996</v>
      </c>
      <c r="K246" s="41" t="s">
        <v>732</v>
      </c>
      <c r="L246" s="9" t="str">
        <f t="shared" si="39"/>
        <v>Yes</v>
      </c>
    </row>
    <row r="247" spans="1:12" ht="25" x14ac:dyDescent="0.25">
      <c r="A247" s="46" t="s">
        <v>1583</v>
      </c>
      <c r="B247" s="33" t="s">
        <v>217</v>
      </c>
      <c r="C247" s="14">
        <v>35813.587007000002</v>
      </c>
      <c r="D247" s="11" t="str">
        <f t="shared" si="36"/>
        <v>N/A</v>
      </c>
      <c r="E247" s="14">
        <v>38050.543667999998</v>
      </c>
      <c r="F247" s="11" t="str">
        <f t="shared" si="37"/>
        <v>N/A</v>
      </c>
      <c r="G247" s="14">
        <v>36102.978214000002</v>
      </c>
      <c r="H247" s="11" t="str">
        <f t="shared" si="38"/>
        <v>N/A</v>
      </c>
      <c r="I247" s="12">
        <v>6.2460000000000004</v>
      </c>
      <c r="J247" s="12">
        <v>-5.12</v>
      </c>
      <c r="K247" s="41" t="s">
        <v>732</v>
      </c>
      <c r="L247" s="9" t="str">
        <f t="shared" si="39"/>
        <v>Yes</v>
      </c>
    </row>
    <row r="248" spans="1:12" ht="25" x14ac:dyDescent="0.25">
      <c r="A248" s="46" t="s">
        <v>1584</v>
      </c>
      <c r="B248" s="33" t="s">
        <v>217</v>
      </c>
      <c r="C248" s="14">
        <v>7676.6956522</v>
      </c>
      <c r="D248" s="11" t="str">
        <f t="shared" si="36"/>
        <v>N/A</v>
      </c>
      <c r="E248" s="14">
        <v>12161.523810000001</v>
      </c>
      <c r="F248" s="11" t="str">
        <f t="shared" si="37"/>
        <v>N/A</v>
      </c>
      <c r="G248" s="14">
        <v>7142.1052632000001</v>
      </c>
      <c r="H248" s="11" t="str">
        <f t="shared" si="38"/>
        <v>N/A</v>
      </c>
      <c r="I248" s="12">
        <v>58.42</v>
      </c>
      <c r="J248" s="12">
        <v>-41.3</v>
      </c>
      <c r="K248" s="41" t="s">
        <v>732</v>
      </c>
      <c r="L248" s="9" t="str">
        <f t="shared" si="39"/>
        <v>No</v>
      </c>
    </row>
    <row r="249" spans="1:12" ht="25" x14ac:dyDescent="0.25">
      <c r="A249" s="42" t="s">
        <v>1585</v>
      </c>
      <c r="B249" s="33" t="s">
        <v>217</v>
      </c>
      <c r="C249" s="11">
        <v>14.211402414</v>
      </c>
      <c r="D249" s="11" t="str">
        <f t="shared" si="36"/>
        <v>N/A</v>
      </c>
      <c r="E249" s="11">
        <v>14.120435517000001</v>
      </c>
      <c r="F249" s="11" t="str">
        <f t="shared" si="37"/>
        <v>N/A</v>
      </c>
      <c r="G249" s="11">
        <v>14.295962374</v>
      </c>
      <c r="H249" s="11" t="str">
        <f t="shared" si="38"/>
        <v>N/A</v>
      </c>
      <c r="I249" s="12">
        <v>-0.64</v>
      </c>
      <c r="J249" s="12">
        <v>1.2430000000000001</v>
      </c>
      <c r="K249" s="41" t="s">
        <v>732</v>
      </c>
      <c r="L249" s="9" t="str">
        <f t="shared" si="39"/>
        <v>Yes</v>
      </c>
    </row>
    <row r="250" spans="1:12" ht="25" x14ac:dyDescent="0.25">
      <c r="A250" s="45" t="s">
        <v>1586</v>
      </c>
      <c r="B250" s="33" t="s">
        <v>217</v>
      </c>
      <c r="C250" s="11">
        <v>8.0346228815000007</v>
      </c>
      <c r="D250" s="11" t="str">
        <f t="shared" si="36"/>
        <v>N/A</v>
      </c>
      <c r="E250" s="11">
        <v>8.6101487671000001</v>
      </c>
      <c r="F250" s="11" t="str">
        <f t="shared" si="37"/>
        <v>N/A</v>
      </c>
      <c r="G250" s="11">
        <v>9.3203000681999999</v>
      </c>
      <c r="H250" s="11" t="str">
        <f t="shared" si="38"/>
        <v>N/A</v>
      </c>
      <c r="I250" s="12">
        <v>7.1630000000000003</v>
      </c>
      <c r="J250" s="12">
        <v>8.2479999999999993</v>
      </c>
      <c r="K250" s="41" t="s">
        <v>732</v>
      </c>
      <c r="L250" s="9" t="str">
        <f t="shared" si="39"/>
        <v>Yes</v>
      </c>
    </row>
    <row r="251" spans="1:12" ht="25" x14ac:dyDescent="0.25">
      <c r="A251" s="45" t="s">
        <v>1587</v>
      </c>
      <c r="B251" s="33" t="s">
        <v>217</v>
      </c>
      <c r="C251" s="11">
        <v>27.271161959000001</v>
      </c>
      <c r="D251" s="11" t="str">
        <f t="shared" si="36"/>
        <v>N/A</v>
      </c>
      <c r="E251" s="11">
        <v>27.160632216</v>
      </c>
      <c r="F251" s="11" t="str">
        <f t="shared" si="37"/>
        <v>N/A</v>
      </c>
      <c r="G251" s="11">
        <v>26.629417811</v>
      </c>
      <c r="H251" s="11" t="str">
        <f t="shared" si="38"/>
        <v>N/A</v>
      </c>
      <c r="I251" s="12">
        <v>-0.40500000000000003</v>
      </c>
      <c r="J251" s="12">
        <v>-1.96</v>
      </c>
      <c r="K251" s="41" t="s">
        <v>732</v>
      </c>
      <c r="L251" s="9" t="str">
        <f t="shared" si="39"/>
        <v>Yes</v>
      </c>
    </row>
    <row r="252" spans="1:12" ht="25" x14ac:dyDescent="0.25">
      <c r="A252" s="45" t="s">
        <v>1588</v>
      </c>
      <c r="B252" s="33" t="s">
        <v>217</v>
      </c>
      <c r="C252" s="11">
        <v>0.8043746034</v>
      </c>
      <c r="D252" s="11" t="str">
        <f t="shared" si="36"/>
        <v>N/A</v>
      </c>
      <c r="E252" s="11">
        <v>0.79974855069999995</v>
      </c>
      <c r="F252" s="11" t="str">
        <f t="shared" si="37"/>
        <v>N/A</v>
      </c>
      <c r="G252" s="11">
        <v>0.79867757090000002</v>
      </c>
      <c r="H252" s="11" t="str">
        <f t="shared" si="38"/>
        <v>N/A</v>
      </c>
      <c r="I252" s="12">
        <v>-0.57499999999999996</v>
      </c>
      <c r="J252" s="12">
        <v>-0.13400000000000001</v>
      </c>
      <c r="K252" s="41" t="s">
        <v>732</v>
      </c>
      <c r="L252" s="9" t="str">
        <f t="shared" si="39"/>
        <v>Yes</v>
      </c>
    </row>
    <row r="253" spans="1:12" ht="25" x14ac:dyDescent="0.25">
      <c r="A253" s="45" t="s">
        <v>1589</v>
      </c>
      <c r="B253" s="33" t="s">
        <v>217</v>
      </c>
      <c r="C253" s="11">
        <v>0.1407330356</v>
      </c>
      <c r="D253" s="11" t="str">
        <f t="shared" si="36"/>
        <v>N/A</v>
      </c>
      <c r="E253" s="11">
        <v>0.124829103</v>
      </c>
      <c r="F253" s="11" t="str">
        <f t="shared" si="37"/>
        <v>N/A</v>
      </c>
      <c r="G253" s="11">
        <v>0.1134599307</v>
      </c>
      <c r="H253" s="11" t="str">
        <f t="shared" si="38"/>
        <v>N/A</v>
      </c>
      <c r="I253" s="12">
        <v>-11.3</v>
      </c>
      <c r="J253" s="12">
        <v>-9.11</v>
      </c>
      <c r="K253" s="41" t="s">
        <v>732</v>
      </c>
      <c r="L253" s="9" t="str">
        <f t="shared" si="39"/>
        <v>Yes</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95768</v>
      </c>
      <c r="D7" s="125" t="str">
        <f>IF($B7="N/A","N/A",IF(C7&gt;15,"No",IF(C7&lt;-15,"No","Yes")))</f>
        <v>N/A</v>
      </c>
      <c r="E7" s="124">
        <v>96755</v>
      </c>
      <c r="F7" s="125" t="str">
        <f>IF($B7="N/A","N/A",IF(E7&gt;15,"No",IF(E7&lt;-15,"No","Yes")))</f>
        <v>N/A</v>
      </c>
      <c r="G7" s="124">
        <v>107710</v>
      </c>
      <c r="H7" s="125" t="str">
        <f>IF($B7="N/A","N/A",IF(G7&gt;15,"No",IF(G7&lt;-15,"No","Yes")))</f>
        <v>N/A</v>
      </c>
      <c r="I7" s="126">
        <v>1.0309999999999999</v>
      </c>
      <c r="J7" s="126">
        <v>11.32</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55.724630953000002</v>
      </c>
      <c r="H8" s="125" t="str">
        <f>IF($B8="N/A","N/A",IF(G8&gt;15,"No",IF(G8&lt;-15,"No","Yes")))</f>
        <v>N/A</v>
      </c>
      <c r="I8" s="126" t="s">
        <v>217</v>
      </c>
      <c r="J8" s="126" t="s">
        <v>217</v>
      </c>
      <c r="K8" s="125" t="str">
        <f t="shared" si="0"/>
        <v>N/A</v>
      </c>
    </row>
    <row r="9" spans="1:11" x14ac:dyDescent="0.25">
      <c r="A9" s="24" t="s">
        <v>306</v>
      </c>
      <c r="B9" s="117" t="s">
        <v>217</v>
      </c>
      <c r="C9" s="116">
        <v>36.236529947000001</v>
      </c>
      <c r="D9" s="116" t="str">
        <f>IF($B9="N/A","N/A",IF(C9&gt;15,"No",IF(C9&lt;-15,"No","Yes")))</f>
        <v>N/A</v>
      </c>
      <c r="E9" s="116">
        <v>37.616660637999999</v>
      </c>
      <c r="F9" s="116" t="str">
        <f>IF($B9="N/A","N/A",IF(E9&gt;15,"No",IF(E9&lt;-15,"No","Yes")))</f>
        <v>N/A</v>
      </c>
      <c r="G9" s="116">
        <v>44.275369046999998</v>
      </c>
      <c r="H9" s="116" t="str">
        <f>IF($B9="N/A","N/A",IF(G9&gt;15,"No",IF(G9&lt;-15,"No","Yes")))</f>
        <v>N/A</v>
      </c>
      <c r="I9" s="122">
        <v>3.8090000000000002</v>
      </c>
      <c r="J9" s="122">
        <v>17.7</v>
      </c>
      <c r="K9" s="116" t="str">
        <f t="shared" si="0"/>
        <v>Yes</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100</v>
      </c>
      <c r="F11" s="116" t="str">
        <f>IF(OR($B11="N/A",$E11="N/A"),"N/A",IF(E11&gt;100,"No",IF(E11&lt;95,"No","Yes")))</f>
        <v>Yes</v>
      </c>
      <c r="G11" s="116">
        <v>100</v>
      </c>
      <c r="H11" s="116" t="str">
        <f>IF($B11="N/A","N/A",IF(G11&gt;100,"No",IF(G11&lt;95,"No","Yes")))</f>
        <v>Yes</v>
      </c>
      <c r="I11" s="122" t="s">
        <v>217</v>
      </c>
      <c r="J11" s="122">
        <v>0</v>
      </c>
      <c r="K11" s="116" t="str">
        <f t="shared" si="0"/>
        <v>Yes</v>
      </c>
    </row>
    <row r="12" spans="1:11" x14ac:dyDescent="0.25">
      <c r="A12" s="24" t="s">
        <v>308</v>
      </c>
      <c r="B12" s="117" t="s">
        <v>217</v>
      </c>
      <c r="C12" s="116" t="s">
        <v>217</v>
      </c>
      <c r="D12" s="116" t="str">
        <f t="shared" ref="D12:D13" si="1">IF(OR($B12="N/A",$C12="N/A"),"N/A",IF(C12&gt;100,"No",IF(C12&lt;95,"No","Yes")))</f>
        <v>N/A</v>
      </c>
      <c r="E12" s="116">
        <v>0</v>
      </c>
      <c r="F12" s="116" t="str">
        <f t="shared" ref="F12:F13" si="2">IF(OR($B12="N/A",$E12="N/A"),"N/A",IF(E12&gt;100,"No",IF(E12&lt;95,"No","Yes")))</f>
        <v>N/A</v>
      </c>
      <c r="G12" s="116">
        <v>0</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100</v>
      </c>
      <c r="F13" s="116" t="str">
        <f t="shared" si="2"/>
        <v>Yes</v>
      </c>
      <c r="G13" s="116">
        <v>100</v>
      </c>
      <c r="H13" s="116" t="str">
        <f t="shared" si="3"/>
        <v>Yes</v>
      </c>
      <c r="I13" s="122" t="s">
        <v>217</v>
      </c>
      <c r="J13" s="122">
        <v>0</v>
      </c>
      <c r="K13" s="116" t="str">
        <f t="shared" si="0"/>
        <v>Yes</v>
      </c>
    </row>
    <row r="14" spans="1:11" x14ac:dyDescent="0.25">
      <c r="A14" s="27" t="s">
        <v>309</v>
      </c>
      <c r="B14" s="117" t="s">
        <v>217</v>
      </c>
      <c r="C14" s="128">
        <v>61065</v>
      </c>
      <c r="D14" s="116" t="str">
        <f>IF($B14="N/A","N/A",IF(C14&gt;15,"No",IF(C14&lt;-15,"No","Yes")))</f>
        <v>N/A</v>
      </c>
      <c r="E14" s="128">
        <v>60359</v>
      </c>
      <c r="F14" s="116" t="str">
        <f>IF($B14="N/A","N/A",IF(E14&gt;15,"No",IF(E14&lt;-15,"No","Yes")))</f>
        <v>N/A</v>
      </c>
      <c r="G14" s="128">
        <v>60021</v>
      </c>
      <c r="H14" s="116" t="str">
        <f>IF($B14="N/A","N/A",IF(G14&gt;15,"No",IF(G14&lt;-15,"No","Yes")))</f>
        <v>N/A</v>
      </c>
      <c r="I14" s="122">
        <v>-1.1599999999999999</v>
      </c>
      <c r="J14" s="122">
        <v>-0.56000000000000005</v>
      </c>
      <c r="K14" s="116" t="str">
        <f t="shared" si="0"/>
        <v>Yes</v>
      </c>
    </row>
    <row r="15" spans="1:11" x14ac:dyDescent="0.25">
      <c r="A15" s="24" t="s">
        <v>435</v>
      </c>
      <c r="B15" s="117" t="s">
        <v>219</v>
      </c>
      <c r="C15" s="116">
        <v>28.147056415000002</v>
      </c>
      <c r="D15" s="116" t="str">
        <f>IF($B15="N/A","N/A",IF(C15&gt;20,"No",IF(C15&lt;5,"No","Yes")))</f>
        <v>No</v>
      </c>
      <c r="E15" s="116">
        <v>27.936181845</v>
      </c>
      <c r="F15" s="116" t="str">
        <f>IF($B15="N/A","N/A",IF(E15&gt;20,"No",IF(E15&lt;5,"No","Yes")))</f>
        <v>No</v>
      </c>
      <c r="G15" s="116">
        <v>28.195131704000001</v>
      </c>
      <c r="H15" s="116" t="str">
        <f>IF($B15="N/A","N/A",IF(G15&gt;20,"No",IF(G15&lt;5,"No","Yes")))</f>
        <v>No</v>
      </c>
      <c r="I15" s="122">
        <v>-0.749</v>
      </c>
      <c r="J15" s="122">
        <v>0.92689999999999995</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71.804868295999995</v>
      </c>
      <c r="H16" s="116" t="str">
        <f>IF($B16="N/A","N/A",IF(G16&gt;15,"No",IF(G16&lt;-15,"No","Yes")))</f>
        <v>N/A</v>
      </c>
      <c r="I16" s="122" t="s">
        <v>217</v>
      </c>
      <c r="J16" s="122" t="s">
        <v>217</v>
      </c>
      <c r="K16" s="116" t="str">
        <f t="shared" si="0"/>
        <v>N/A</v>
      </c>
    </row>
    <row r="17" spans="1:11" x14ac:dyDescent="0.25">
      <c r="A17" s="24" t="s">
        <v>437</v>
      </c>
      <c r="B17" s="117" t="s">
        <v>217</v>
      </c>
      <c r="C17" s="116">
        <v>11.004667158</v>
      </c>
      <c r="D17" s="116" t="str">
        <f>IF($B17="N/A","N/A",IF(C17&gt;15,"No",IF(C17&lt;-15,"No","Yes")))</f>
        <v>N/A</v>
      </c>
      <c r="E17" s="116">
        <v>11.229476963</v>
      </c>
      <c r="F17" s="116" t="str">
        <f>IF($B17="N/A","N/A",IF(E17&gt;15,"No",IF(E17&lt;-15,"No","Yes")))</f>
        <v>N/A</v>
      </c>
      <c r="G17" s="116">
        <v>10.354709185000001</v>
      </c>
      <c r="H17" s="116" t="str">
        <f>IF($B17="N/A","N/A",IF(G17&gt;15,"No",IF(G17&lt;-15,"No","Yes")))</f>
        <v>N/A</v>
      </c>
      <c r="I17" s="122">
        <v>2.0430000000000001</v>
      </c>
      <c r="J17" s="122">
        <v>-7.79</v>
      </c>
      <c r="K17" s="116" t="str">
        <f t="shared" si="0"/>
        <v>Yes</v>
      </c>
    </row>
    <row r="18" spans="1:11" x14ac:dyDescent="0.25">
      <c r="A18" s="24" t="s">
        <v>813</v>
      </c>
      <c r="B18" s="117" t="s">
        <v>217</v>
      </c>
      <c r="C18" s="135">
        <v>9334.0611606999992</v>
      </c>
      <c r="D18" s="116" t="str">
        <f>IF($B18="N/A","N/A",IF(C18&gt;15,"No",IF(C18&lt;-15,"No","Yes")))</f>
        <v>N/A</v>
      </c>
      <c r="E18" s="135">
        <v>8692.6227500999994</v>
      </c>
      <c r="F18" s="116" t="str">
        <f>IF($B18="N/A","N/A",IF(E18&gt;15,"No",IF(E18&lt;-15,"No","Yes")))</f>
        <v>N/A</v>
      </c>
      <c r="G18" s="135">
        <v>9533.6337891999992</v>
      </c>
      <c r="H18" s="116" t="str">
        <f>IF($B18="N/A","N/A",IF(G18&gt;15,"No",IF(G18&lt;-15,"No","Yes")))</f>
        <v>N/A</v>
      </c>
      <c r="I18" s="122">
        <v>-6.87</v>
      </c>
      <c r="J18" s="122">
        <v>9.6750000000000007</v>
      </c>
      <c r="K18" s="116" t="str">
        <f t="shared" si="0"/>
        <v>Yes</v>
      </c>
    </row>
    <row r="19" spans="1:11" x14ac:dyDescent="0.25">
      <c r="A19" s="3" t="s">
        <v>310</v>
      </c>
      <c r="B19" s="117" t="s">
        <v>217</v>
      </c>
      <c r="C19" s="128">
        <v>94</v>
      </c>
      <c r="D19" s="117" t="s">
        <v>217</v>
      </c>
      <c r="E19" s="128">
        <v>100</v>
      </c>
      <c r="F19" s="117" t="s">
        <v>217</v>
      </c>
      <c r="G19" s="128">
        <v>116</v>
      </c>
      <c r="H19" s="116" t="str">
        <f>IF($B19="N/A","N/A",IF(G19&gt;15,"No",IF(G19&lt;-15,"No","Yes")))</f>
        <v>N/A</v>
      </c>
      <c r="I19" s="122">
        <v>6.383</v>
      </c>
      <c r="J19" s="122">
        <v>16</v>
      </c>
      <c r="K19" s="116" t="str">
        <f t="shared" si="0"/>
        <v>Yes</v>
      </c>
    </row>
    <row r="20" spans="1:11" x14ac:dyDescent="0.25">
      <c r="A20" s="3" t="s">
        <v>350</v>
      </c>
      <c r="B20" s="117" t="s">
        <v>217</v>
      </c>
      <c r="C20" s="128" t="s">
        <v>217</v>
      </c>
      <c r="D20" s="117" t="s">
        <v>217</v>
      </c>
      <c r="E20" s="128" t="s">
        <v>217</v>
      </c>
      <c r="F20" s="117" t="s">
        <v>217</v>
      </c>
      <c r="G20" s="129">
        <v>0.1076965927</v>
      </c>
      <c r="H20" s="116" t="str">
        <f>IF($B20="N/A","N/A",IF(G20&gt;15,"No",IF(G20&lt;-15,"No","Yes")))</f>
        <v>N/A</v>
      </c>
      <c r="I20" s="122" t="s">
        <v>217</v>
      </c>
      <c r="J20" s="122" t="s">
        <v>217</v>
      </c>
      <c r="K20" s="116" t="str">
        <f t="shared" si="0"/>
        <v>N/A</v>
      </c>
    </row>
    <row r="21" spans="1:11" ht="25" x14ac:dyDescent="0.25">
      <c r="A21" s="3" t="s">
        <v>814</v>
      </c>
      <c r="B21" s="117" t="s">
        <v>217</v>
      </c>
      <c r="C21" s="130">
        <v>7510</v>
      </c>
      <c r="D21" s="116" t="str">
        <f>IF($B21="N/A","N/A",IF(C21&gt;60,"No",IF(C21&lt;15,"No","Yes")))</f>
        <v>N/A</v>
      </c>
      <c r="E21" s="130">
        <v>6642.26</v>
      </c>
      <c r="F21" s="116" t="str">
        <f>IF($B21="N/A","N/A",IF(E21&gt;60,"No",IF(E21&lt;15,"No","Yes")))</f>
        <v>N/A</v>
      </c>
      <c r="G21" s="130">
        <v>5984.6810345000004</v>
      </c>
      <c r="H21" s="116" t="str">
        <f>IF($B21="N/A","N/A",IF(G21&gt;60,"No",IF(G21&lt;15,"No","Yes")))</f>
        <v>N/A</v>
      </c>
      <c r="I21" s="122">
        <v>-11.6</v>
      </c>
      <c r="J21" s="122">
        <v>-9.9</v>
      </c>
      <c r="K21" s="116" t="str">
        <f t="shared" si="0"/>
        <v>Yes</v>
      </c>
    </row>
    <row r="22" spans="1:11" x14ac:dyDescent="0.25">
      <c r="A22" s="3" t="s">
        <v>815</v>
      </c>
      <c r="B22" s="117" t="s">
        <v>221</v>
      </c>
      <c r="C22" s="128">
        <v>11</v>
      </c>
      <c r="D22" s="116" t="str">
        <f>IF($B22="N/A","N/A",IF(C22="N/A","N/A",IF(C22=0,"Yes","No")))</f>
        <v>No</v>
      </c>
      <c r="E22" s="128">
        <v>11</v>
      </c>
      <c r="F22" s="116" t="str">
        <f>IF($B22="N/A","N/A",IF(E22="N/A","N/A",IF(E22=0,"Yes","No")))</f>
        <v>No</v>
      </c>
      <c r="G22" s="128">
        <v>11</v>
      </c>
      <c r="H22" s="116" t="str">
        <f>IF($B22="N/A","N/A",IF(G22=0,"Yes","No"))</f>
        <v>No</v>
      </c>
      <c r="I22" s="122">
        <v>-50</v>
      </c>
      <c r="J22" s="122">
        <v>200</v>
      </c>
      <c r="K22" s="116" t="str">
        <f t="shared" si="0"/>
        <v>No</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43877</v>
      </c>
      <c r="D6" s="9" t="str">
        <f>IF($B6="N/A","N/A",IF(C6&gt;15,"No",IF(C6&lt;-15,"No","Yes")))</f>
        <v>N/A</v>
      </c>
      <c r="E6" s="34">
        <v>43497</v>
      </c>
      <c r="F6" s="9" t="str">
        <f>IF($B6="N/A","N/A",IF(E6&gt;15,"No",IF(E6&lt;-15,"No","Yes")))</f>
        <v>N/A</v>
      </c>
      <c r="G6" s="34">
        <v>43098</v>
      </c>
      <c r="H6" s="9" t="str">
        <f>IF($B6="N/A","N/A",IF(G6&gt;15,"No",IF(G6&lt;-15,"No","Yes")))</f>
        <v>N/A</v>
      </c>
      <c r="I6" s="10">
        <v>-0.86599999999999999</v>
      </c>
      <c r="J6" s="10">
        <v>-0.91700000000000004</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8606.9745653000009</v>
      </c>
      <c r="D9" s="9" t="str">
        <f>IF($B9="N/A","N/A",IF(C9&gt;7000,"No",IF(C9&lt;2000,"No","Yes")))</f>
        <v>No</v>
      </c>
      <c r="E9" s="76">
        <v>8572.6053981000005</v>
      </c>
      <c r="F9" s="9" t="str">
        <f>IF($B9="N/A","N/A",IF(E9&gt;7000,"No",IF(E9&lt;2000,"No","Yes")))</f>
        <v>No</v>
      </c>
      <c r="G9" s="76">
        <v>8734.7767645999993</v>
      </c>
      <c r="H9" s="9" t="str">
        <f>IF($B9="N/A","N/A",IF(G9&gt;7000,"No",IF(G9&lt;2000,"No","Yes")))</f>
        <v>No</v>
      </c>
      <c r="I9" s="10">
        <v>-0.39900000000000002</v>
      </c>
      <c r="J9" s="10">
        <v>1.8919999999999999</v>
      </c>
      <c r="K9" s="9" t="str">
        <f t="shared" si="0"/>
        <v>Yes</v>
      </c>
    </row>
    <row r="10" spans="1:11" x14ac:dyDescent="0.25">
      <c r="A10" s="90" t="s">
        <v>819</v>
      </c>
      <c r="B10" s="33" t="s">
        <v>217</v>
      </c>
      <c r="C10" s="76">
        <v>1661.2821667000001</v>
      </c>
      <c r="D10" s="9" t="str">
        <f>IF($B10="N/A","N/A",IF(C10&gt;15,"No",IF(C10&lt;-15,"No","Yes")))</f>
        <v>N/A</v>
      </c>
      <c r="E10" s="76">
        <v>1675.9392049</v>
      </c>
      <c r="F10" s="9" t="str">
        <f>IF($B10="N/A","N/A",IF(E10&gt;15,"No",IF(E10&lt;-15,"No","Yes")))</f>
        <v>N/A</v>
      </c>
      <c r="G10" s="76">
        <v>1734.9398037999999</v>
      </c>
      <c r="H10" s="9" t="str">
        <f>IF($B10="N/A","N/A",IF(G10&gt;15,"No",IF(G10&lt;-15,"No","Yes")))</f>
        <v>N/A</v>
      </c>
      <c r="I10" s="10">
        <v>0.88229999999999997</v>
      </c>
      <c r="J10" s="10">
        <v>3.52</v>
      </c>
      <c r="K10" s="9" t="str">
        <f t="shared" si="0"/>
        <v>Yes</v>
      </c>
    </row>
    <row r="11" spans="1:11" x14ac:dyDescent="0.25">
      <c r="A11" s="90" t="s">
        <v>313</v>
      </c>
      <c r="B11" s="33" t="s">
        <v>223</v>
      </c>
      <c r="C11" s="9">
        <v>3.4596713540000001</v>
      </c>
      <c r="D11" s="9" t="str">
        <f>IF($B11="N/A","N/A",IF(C11&gt;10,"No",IF(C11&lt;=0,"No","Yes")))</f>
        <v>Yes</v>
      </c>
      <c r="E11" s="9">
        <v>3.2668919696000001</v>
      </c>
      <c r="F11" s="9" t="str">
        <f>IF($B11="N/A","N/A",IF(E11&gt;10,"No",IF(E11&lt;=0,"No","Yes")))</f>
        <v>Yes</v>
      </c>
      <c r="G11" s="9">
        <v>3.2716135319999999</v>
      </c>
      <c r="H11" s="9" t="str">
        <f>IF($B11="N/A","N/A",IF(G11&gt;10,"No",IF(G11&lt;=0,"No","Yes")))</f>
        <v>Yes</v>
      </c>
      <c r="I11" s="10">
        <v>-5.57</v>
      </c>
      <c r="J11" s="10">
        <v>0.14449999999999999</v>
      </c>
      <c r="K11" s="9" t="str">
        <f t="shared" si="0"/>
        <v>Yes</v>
      </c>
    </row>
    <row r="12" spans="1:11" x14ac:dyDescent="0.25">
      <c r="A12" s="90" t="s">
        <v>820</v>
      </c>
      <c r="B12" s="33" t="s">
        <v>217</v>
      </c>
      <c r="C12" s="76">
        <v>4820.3293807999999</v>
      </c>
      <c r="D12" s="9" t="str">
        <f>IF($B12="N/A","N/A",IF(C12&gt;15,"No",IF(C12&lt;-15,"No","Yes")))</f>
        <v>N/A</v>
      </c>
      <c r="E12" s="76">
        <v>4835.4581281000001</v>
      </c>
      <c r="F12" s="9" t="str">
        <f>IF($B12="N/A","N/A",IF(E12&gt;15,"No",IF(E12&lt;-15,"No","Yes")))</f>
        <v>N/A</v>
      </c>
      <c r="G12" s="76">
        <v>4758.2382979000004</v>
      </c>
      <c r="H12" s="9" t="str">
        <f>IF($B12="N/A","N/A",IF(G12&gt;15,"No",IF(G12&lt;-15,"No","Yes")))</f>
        <v>N/A</v>
      </c>
      <c r="I12" s="10">
        <v>0.31390000000000001</v>
      </c>
      <c r="J12" s="10">
        <v>-1.6</v>
      </c>
      <c r="K12" s="9" t="str">
        <f t="shared" si="0"/>
        <v>Yes</v>
      </c>
    </row>
    <row r="13" spans="1:11" x14ac:dyDescent="0.25">
      <c r="A13" s="90" t="s">
        <v>314</v>
      </c>
      <c r="B13" s="33" t="s">
        <v>218</v>
      </c>
      <c r="C13" s="8">
        <v>99.972650818999995</v>
      </c>
      <c r="D13" s="9" t="str">
        <f>IF($B13="N/A","N/A",IF(C13&gt;100,"No",IF(C13&lt;95,"No","Yes")))</f>
        <v>Yes</v>
      </c>
      <c r="E13" s="8">
        <v>99.990803963000005</v>
      </c>
      <c r="F13" s="9" t="str">
        <f>IF($B13="N/A","N/A",IF(E13&gt;100,"No",IF(E13&lt;95,"No","Yes")))</f>
        <v>Yes</v>
      </c>
      <c r="G13" s="8">
        <v>99.981437654000004</v>
      </c>
      <c r="H13" s="9" t="str">
        <f>IF($B13="N/A","N/A",IF(G13&gt;100,"No",IF(G13&lt;95,"No","Yes")))</f>
        <v>Yes</v>
      </c>
      <c r="I13" s="10">
        <v>1.8200000000000001E-2</v>
      </c>
      <c r="J13" s="10">
        <v>-8.9999999999999993E-3</v>
      </c>
      <c r="K13" s="9" t="str">
        <f t="shared" si="0"/>
        <v>Yes</v>
      </c>
    </row>
    <row r="14" spans="1:11" x14ac:dyDescent="0.25">
      <c r="A14" s="90" t="s">
        <v>821</v>
      </c>
      <c r="B14" s="33" t="s">
        <v>224</v>
      </c>
      <c r="C14" s="8">
        <v>1.1401800980000001</v>
      </c>
      <c r="D14" s="9" t="str">
        <f>IF($B14="N/A","N/A",IF(C14&gt;1,"Yes","No"))</f>
        <v>Yes</v>
      </c>
      <c r="E14" s="8">
        <v>1.1459315292000001</v>
      </c>
      <c r="F14" s="9" t="str">
        <f>IF($B14="N/A","N/A",IF(E14&gt;1,"Yes","No"))</f>
        <v>Yes</v>
      </c>
      <c r="G14" s="8">
        <v>1.1577164074999999</v>
      </c>
      <c r="H14" s="9" t="str">
        <f>IF($B14="N/A","N/A",IF(G14&gt;1,"Yes","No"))</f>
        <v>Yes</v>
      </c>
      <c r="I14" s="10">
        <v>0.50439999999999996</v>
      </c>
      <c r="J14" s="10">
        <v>1.028</v>
      </c>
      <c r="K14" s="9" t="str">
        <f t="shared" si="0"/>
        <v>Yes</v>
      </c>
    </row>
    <row r="15" spans="1:11" x14ac:dyDescent="0.25">
      <c r="A15" s="90" t="s">
        <v>315</v>
      </c>
      <c r="B15" s="33" t="s">
        <v>218</v>
      </c>
      <c r="C15" s="8">
        <v>99.498598353999995</v>
      </c>
      <c r="D15" s="9" t="str">
        <f>IF($B15="N/A","N/A",IF(C15&gt;100,"No",IF(C15&lt;95,"No","Yes")))</f>
        <v>Yes</v>
      </c>
      <c r="E15" s="8">
        <v>99.551693220000004</v>
      </c>
      <c r="F15" s="9" t="str">
        <f>IF($B15="N/A","N/A",IF(E15&gt;100,"No",IF(E15&lt;95,"No","Yes")))</f>
        <v>Yes</v>
      </c>
      <c r="G15" s="8">
        <v>99.482574596999996</v>
      </c>
      <c r="H15" s="9" t="str">
        <f>IF($B15="N/A","N/A",IF(G15&gt;100,"No",IF(G15&lt;95,"No","Yes")))</f>
        <v>Yes</v>
      </c>
      <c r="I15" s="10">
        <v>5.3400000000000003E-2</v>
      </c>
      <c r="J15" s="10">
        <v>-6.9000000000000006E-2</v>
      </c>
      <c r="K15" s="9" t="str">
        <f t="shared" si="0"/>
        <v>Yes</v>
      </c>
    </row>
    <row r="16" spans="1:11" x14ac:dyDescent="0.25">
      <c r="A16" s="90" t="s">
        <v>822</v>
      </c>
      <c r="B16" s="33" t="s">
        <v>225</v>
      </c>
      <c r="C16" s="8">
        <v>9.3340128731000007</v>
      </c>
      <c r="D16" s="9" t="str">
        <f>IF($B16="N/A","N/A",IF(C16&gt;3,"Yes","No"))</f>
        <v>Yes</v>
      </c>
      <c r="E16" s="8">
        <v>9.5067664311000009</v>
      </c>
      <c r="F16" s="9" t="str">
        <f>IF($B16="N/A","N/A",IF(E16&gt;3,"Yes","No"))</f>
        <v>Yes</v>
      </c>
      <c r="G16" s="8">
        <v>9.5578542274</v>
      </c>
      <c r="H16" s="9" t="str">
        <f>IF($B16="N/A","N/A",IF(G16&gt;3,"Yes","No"))</f>
        <v>Yes</v>
      </c>
      <c r="I16" s="10">
        <v>1.851</v>
      </c>
      <c r="J16" s="10">
        <v>0.53739999999999999</v>
      </c>
      <c r="K16" s="9" t="str">
        <f t="shared" si="0"/>
        <v>Yes</v>
      </c>
    </row>
    <row r="17" spans="1:11" x14ac:dyDescent="0.25">
      <c r="A17" s="90" t="s">
        <v>823</v>
      </c>
      <c r="B17" s="33" t="s">
        <v>226</v>
      </c>
      <c r="C17" s="8">
        <v>5.1867435552999996</v>
      </c>
      <c r="D17" s="9" t="str">
        <f>IF($B17="N/A","N/A",IF(C17&gt;=8,"No",IF(C17&lt;2,"No","Yes")))</f>
        <v>Yes</v>
      </c>
      <c r="E17" s="8">
        <v>5.1242498792999998</v>
      </c>
      <c r="F17" s="9" t="str">
        <f>IF($B17="N/A","N/A",IF(E17&gt;=8,"No",IF(E17&lt;2,"No","Yes")))</f>
        <v>Yes</v>
      </c>
      <c r="G17" s="8">
        <v>5.0450642780999999</v>
      </c>
      <c r="H17" s="9" t="str">
        <f>IF($B17="N/A","N/A",IF(G17&gt;=8,"No",IF(G17&lt;2,"No","Yes")))</f>
        <v>Yes</v>
      </c>
      <c r="I17" s="10">
        <v>-1.2</v>
      </c>
      <c r="J17" s="10">
        <v>-1.55</v>
      </c>
      <c r="K17" s="9" t="str">
        <f t="shared" si="0"/>
        <v>Yes</v>
      </c>
    </row>
    <row r="18" spans="1:11" x14ac:dyDescent="0.25">
      <c r="A18" s="90" t="s">
        <v>824</v>
      </c>
      <c r="B18" s="33" t="s">
        <v>226</v>
      </c>
      <c r="C18" s="8">
        <v>5.1820544384999998</v>
      </c>
      <c r="D18" s="9" t="str">
        <f>IF($B18="N/A","N/A",IF(C18&gt;=8,"No",IF(C18&lt;2,"No","Yes")))</f>
        <v>Yes</v>
      </c>
      <c r="E18" s="8">
        <v>5.1154208722999996</v>
      </c>
      <c r="F18" s="9" t="str">
        <f>IF($B18="N/A","N/A",IF(E18&gt;=8,"No",IF(E18&lt;2,"No","Yes")))</f>
        <v>Yes</v>
      </c>
      <c r="G18" s="8">
        <v>5.0352509804999999</v>
      </c>
      <c r="H18" s="9" t="str">
        <f>IF($B18="N/A","N/A",IF(G18&gt;=8,"No",IF(G18&lt;2,"No","Yes")))</f>
        <v>Yes</v>
      </c>
      <c r="I18" s="10">
        <v>-1.29</v>
      </c>
      <c r="J18" s="10">
        <v>-1.57</v>
      </c>
      <c r="K18" s="9" t="str">
        <f t="shared" si="0"/>
        <v>Yes</v>
      </c>
    </row>
    <row r="19" spans="1:11" x14ac:dyDescent="0.25">
      <c r="A19" s="90" t="s">
        <v>316</v>
      </c>
      <c r="B19" s="33" t="s">
        <v>227</v>
      </c>
      <c r="C19" s="8">
        <v>99.981767212999998</v>
      </c>
      <c r="D19" s="9" t="str">
        <f>IF(OR($B19="N/A",$C19="N/A"),"N/A",IF(C19&gt;100,"No",IF(C19&lt;98,"No","Yes")))</f>
        <v>Yes</v>
      </c>
      <c r="E19" s="8">
        <v>100</v>
      </c>
      <c r="F19" s="9" t="str">
        <f>IF(OR($B19="N/A",$E19="N/A"),"N/A",IF(E19&gt;100,"No",IF(E19&lt;98,"No","Yes")))</f>
        <v>Yes</v>
      </c>
      <c r="G19" s="8">
        <v>99.981437654000004</v>
      </c>
      <c r="H19" s="9" t="str">
        <f>IF($B19="N/A","N/A",IF(G19&gt;100,"No",IF(G19&lt;98,"No","Yes")))</f>
        <v>Yes</v>
      </c>
      <c r="I19" s="10">
        <v>1.8200000000000001E-2</v>
      </c>
      <c r="J19" s="10">
        <v>-1.9E-2</v>
      </c>
      <c r="K19" s="9" t="str">
        <f t="shared" si="0"/>
        <v>Yes</v>
      </c>
    </row>
    <row r="20" spans="1:11" x14ac:dyDescent="0.25">
      <c r="A20" s="90" t="s">
        <v>31</v>
      </c>
      <c r="B20" s="49" t="s">
        <v>218</v>
      </c>
      <c r="C20" s="8">
        <v>98.461608588000004</v>
      </c>
      <c r="D20" s="9" t="str">
        <f>IF($B20="N/A","N/A",IF(C20&gt;100,"No",IF(C20&lt;95,"No","Yes")))</f>
        <v>Yes</v>
      </c>
      <c r="E20" s="8">
        <v>98.468859921000004</v>
      </c>
      <c r="F20" s="9" t="str">
        <f>IF($B20="N/A","N/A",IF(E20&gt;100,"No",IF(E20&lt;95,"No","Yes")))</f>
        <v>Yes</v>
      </c>
      <c r="G20" s="8">
        <v>98.890899809999993</v>
      </c>
      <c r="H20" s="9" t="str">
        <f>IF($B20="N/A","N/A",IF(G20&gt;100,"No",IF(G20&lt;95,"No","Yes")))</f>
        <v>Yes</v>
      </c>
      <c r="I20" s="10">
        <v>7.4000000000000003E-3</v>
      </c>
      <c r="J20" s="10">
        <v>0.42859999999999998</v>
      </c>
      <c r="K20" s="9" t="str">
        <f t="shared" si="0"/>
        <v>Yes</v>
      </c>
    </row>
    <row r="21" spans="1:11" x14ac:dyDescent="0.25">
      <c r="A21" s="90" t="s">
        <v>317</v>
      </c>
      <c r="B21" s="33" t="s">
        <v>218</v>
      </c>
      <c r="C21" s="8">
        <v>99.990883605999997</v>
      </c>
      <c r="D21" s="9" t="str">
        <f>IF($B21="N/A","N/A",IF(C21&gt;100,"No",IF(C21&lt;95,"No","Yes")))</f>
        <v>Yes</v>
      </c>
      <c r="E21" s="8">
        <v>99.995401982000004</v>
      </c>
      <c r="F21" s="9" t="str">
        <f>IF($B21="N/A","N/A",IF(E21&gt;100,"No",IF(E21&lt;95,"No","Yes")))</f>
        <v>Yes</v>
      </c>
      <c r="G21" s="8">
        <v>99.993039120000006</v>
      </c>
      <c r="H21" s="9" t="str">
        <f>IF($B21="N/A","N/A",IF(G21&gt;100,"No",IF(G21&lt;95,"No","Yes")))</f>
        <v>Yes</v>
      </c>
      <c r="I21" s="10">
        <v>4.4999999999999997E-3</v>
      </c>
      <c r="J21" s="10">
        <v>-2E-3</v>
      </c>
      <c r="K21" s="9" t="str">
        <f t="shared" si="0"/>
        <v>Yes</v>
      </c>
    </row>
    <row r="22" spans="1:11" x14ac:dyDescent="0.25">
      <c r="A22" s="90" t="s">
        <v>1718</v>
      </c>
      <c r="B22" s="33" t="s">
        <v>228</v>
      </c>
      <c r="C22" s="8">
        <v>2.2790983999999999E-3</v>
      </c>
      <c r="D22" s="9" t="str">
        <f>IF($B22="N/A","N/A",IF(C22&gt;5,"No",IF(C22&lt;=0,"No","Yes")))</f>
        <v>Yes</v>
      </c>
      <c r="E22" s="8">
        <v>0</v>
      </c>
      <c r="F22" s="9" t="str">
        <f>IF($B22="N/A","N/A",IF(E22&gt;5,"No",IF(E22&lt;=0,"No","Yes")))</f>
        <v>No</v>
      </c>
      <c r="G22" s="8">
        <v>0</v>
      </c>
      <c r="H22" s="9" t="str">
        <f>IF($B22="N/A","N/A",IF(G22&gt;5,"No",IF(G22&lt;=0,"No","Yes")))</f>
        <v>No</v>
      </c>
      <c r="I22" s="10">
        <v>-100</v>
      </c>
      <c r="J22" s="10" t="s">
        <v>1742</v>
      </c>
      <c r="K22" s="9" t="str">
        <f t="shared" si="0"/>
        <v>N/A</v>
      </c>
    </row>
    <row r="23" spans="1:11" x14ac:dyDescent="0.25">
      <c r="A23" s="90" t="s">
        <v>318</v>
      </c>
      <c r="B23" s="33" t="s">
        <v>227</v>
      </c>
      <c r="C23" s="8">
        <v>99.981767212999998</v>
      </c>
      <c r="D23" s="9" t="str">
        <f>IF($B23="N/A","N/A",IF(C23&gt;100,"No",IF(C23&lt;98,"No","Yes")))</f>
        <v>Yes</v>
      </c>
      <c r="E23" s="8">
        <v>100</v>
      </c>
      <c r="F23" s="9" t="str">
        <f>IF($B23="N/A","N/A",IF(E23&gt;100,"No",IF(E23&lt;98,"No","Yes")))</f>
        <v>Yes</v>
      </c>
      <c r="G23" s="8">
        <v>99.997679707000003</v>
      </c>
      <c r="H23" s="9" t="str">
        <f>IF($B23="N/A","N/A",IF(G23&gt;100,"No",IF(G23&lt;98,"No","Yes")))</f>
        <v>Yes</v>
      </c>
      <c r="I23" s="10">
        <v>1.8200000000000001E-2</v>
      </c>
      <c r="J23" s="10">
        <v>-2E-3</v>
      </c>
      <c r="K23" s="9" t="str">
        <f t="shared" si="0"/>
        <v>Yes</v>
      </c>
    </row>
    <row r="24" spans="1:11" x14ac:dyDescent="0.25">
      <c r="A24" s="90" t="s">
        <v>825</v>
      </c>
      <c r="B24" s="33" t="s">
        <v>229</v>
      </c>
      <c r="C24" s="8">
        <v>5.7210102805999998</v>
      </c>
      <c r="D24" s="9" t="str">
        <f>IF($B24="N/A","N/A",IF(C24&gt;=2,"Yes","No"))</f>
        <v>Yes</v>
      </c>
      <c r="E24" s="8">
        <v>5.8836701382000003</v>
      </c>
      <c r="F24" s="9" t="str">
        <f>IF($B24="N/A","N/A",IF(E24&gt;=2,"Yes","No"))</f>
        <v>Yes</v>
      </c>
      <c r="G24" s="8">
        <v>6.0755272989</v>
      </c>
      <c r="H24" s="9" t="str">
        <f>IF($B24="N/A","N/A",IF(G24&gt;=2,"Yes","No"))</f>
        <v>Yes</v>
      </c>
      <c r="I24" s="10">
        <v>2.843</v>
      </c>
      <c r="J24" s="10">
        <v>3.2610000000000001</v>
      </c>
      <c r="K24" s="9" t="str">
        <f t="shared" si="0"/>
        <v>Yes</v>
      </c>
    </row>
    <row r="25" spans="1:11" x14ac:dyDescent="0.25">
      <c r="A25" s="90" t="s">
        <v>826</v>
      </c>
      <c r="B25" s="33" t="s">
        <v>230</v>
      </c>
      <c r="C25" s="8">
        <v>4.3196790443999999</v>
      </c>
      <c r="D25" s="9" t="str">
        <f>IF($B25="N/A","N/A",IF(C25&gt;30,"No",IF(C25&lt;5,"No","Yes")))</f>
        <v>No</v>
      </c>
      <c r="E25" s="8">
        <v>4.7382578109000004</v>
      </c>
      <c r="F25" s="9" t="str">
        <f>IF($B25="N/A","N/A",IF(E25&gt;30,"No",IF(E25&lt;5,"No","Yes")))</f>
        <v>No</v>
      </c>
      <c r="G25" s="8">
        <v>4.5571617513999998</v>
      </c>
      <c r="H25" s="9" t="str">
        <f>IF($B25="N/A","N/A",IF(G25&gt;30,"No",IF(G25&lt;5,"No","Yes")))</f>
        <v>No</v>
      </c>
      <c r="I25" s="10">
        <v>9.69</v>
      </c>
      <c r="J25" s="10">
        <v>-3.82</v>
      </c>
      <c r="K25" s="9" t="str">
        <f t="shared" si="0"/>
        <v>Yes</v>
      </c>
    </row>
    <row r="26" spans="1:11" x14ac:dyDescent="0.25">
      <c r="A26" s="90" t="s">
        <v>827</v>
      </c>
      <c r="B26" s="33" t="s">
        <v>231</v>
      </c>
      <c r="C26" s="8">
        <v>25.368711391000001</v>
      </c>
      <c r="D26" s="9" t="str">
        <f>IF($B26="N/A","N/A",IF(C26&gt;75,"No",IF(C26&lt;15,"No","Yes")))</f>
        <v>Yes</v>
      </c>
      <c r="E26" s="8">
        <v>25.824769524000001</v>
      </c>
      <c r="F26" s="9" t="str">
        <f>IF($B26="N/A","N/A",IF(E26&gt;75,"No",IF(E26&lt;15,"No","Yes")))</f>
        <v>Yes</v>
      </c>
      <c r="G26" s="8">
        <v>25.897394250000001</v>
      </c>
      <c r="H26" s="9" t="str">
        <f>IF($B26="N/A","N/A",IF(G26&gt;75,"No",IF(G26&lt;15,"No","Yes")))</f>
        <v>Yes</v>
      </c>
      <c r="I26" s="10">
        <v>1.798</v>
      </c>
      <c r="J26" s="10">
        <v>0.28120000000000001</v>
      </c>
      <c r="K26" s="9" t="str">
        <f t="shared" si="0"/>
        <v>Yes</v>
      </c>
    </row>
    <row r="27" spans="1:11" x14ac:dyDescent="0.25">
      <c r="A27" s="90" t="s">
        <v>828</v>
      </c>
      <c r="B27" s="33" t="s">
        <v>232</v>
      </c>
      <c r="C27" s="8">
        <v>70.311609564999998</v>
      </c>
      <c r="D27" s="9" t="str">
        <f>IF($B27="N/A","N/A",IF(C27&gt;70,"No",IF(C27&lt;25,"No","Yes")))</f>
        <v>No</v>
      </c>
      <c r="E27" s="8">
        <v>69.436972664999999</v>
      </c>
      <c r="F27" s="9" t="str">
        <f>IF($B27="N/A","N/A",IF(E27&gt;70,"No",IF(E27&lt;25,"No","Yes")))</f>
        <v>Yes</v>
      </c>
      <c r="G27" s="8">
        <v>69.545443997999996</v>
      </c>
      <c r="H27" s="9" t="str">
        <f>IF($B27="N/A","N/A",IF(G27&gt;70,"No",IF(G27&lt;25,"No","Yes")))</f>
        <v>Yes</v>
      </c>
      <c r="I27" s="10">
        <v>-1.24</v>
      </c>
      <c r="J27" s="10">
        <v>0.15620000000000001</v>
      </c>
      <c r="K27" s="9" t="str">
        <f t="shared" si="0"/>
        <v>Yes</v>
      </c>
    </row>
    <row r="28" spans="1:11" x14ac:dyDescent="0.25">
      <c r="A28" s="90" t="s">
        <v>322</v>
      </c>
      <c r="B28" s="33" t="s">
        <v>233</v>
      </c>
      <c r="C28" s="8">
        <v>50.666636279000002</v>
      </c>
      <c r="D28" s="9" t="str">
        <f>IF($B28="N/A","N/A",IF(C28&gt;70,"No",IF(C28&lt;35,"No","Yes")))</f>
        <v>Yes</v>
      </c>
      <c r="E28" s="8">
        <v>49.998850494999999</v>
      </c>
      <c r="F28" s="9" t="str">
        <f>IF($B28="N/A","N/A",IF(E28&gt;70,"No",IF(E28&lt;35,"No","Yes")))</f>
        <v>Yes</v>
      </c>
      <c r="G28" s="8">
        <v>49.800454776999999</v>
      </c>
      <c r="H28" s="9" t="str">
        <f>IF($B28="N/A","N/A",IF(G28&gt;70,"No",IF(G28&lt;35,"No","Yes")))</f>
        <v>Yes</v>
      </c>
      <c r="I28" s="10">
        <v>-1.32</v>
      </c>
      <c r="J28" s="10">
        <v>-0.39700000000000002</v>
      </c>
      <c r="K28" s="9" t="str">
        <f t="shared" si="0"/>
        <v>Yes</v>
      </c>
    </row>
    <row r="29" spans="1:11" x14ac:dyDescent="0.25">
      <c r="A29" s="90" t="s">
        <v>829</v>
      </c>
      <c r="B29" s="33" t="s">
        <v>224</v>
      </c>
      <c r="C29" s="8">
        <v>2.1710674284000002</v>
      </c>
      <c r="D29" s="9" t="str">
        <f>IF($B29="N/A","N/A",IF(C29&gt;1,"Yes","No"))</f>
        <v>Yes</v>
      </c>
      <c r="E29" s="8">
        <v>2.1666360125000002</v>
      </c>
      <c r="F29" s="9" t="str">
        <f>IF($B29="N/A","N/A",IF(E29&gt;1,"Yes","No"))</f>
        <v>Yes</v>
      </c>
      <c r="G29" s="8">
        <v>2.1961981084</v>
      </c>
      <c r="H29" s="9" t="str">
        <f>IF($B29="N/A","N/A",IF(G29&gt;1,"Yes","No"))</f>
        <v>Yes</v>
      </c>
      <c r="I29" s="10">
        <v>-0.20399999999999999</v>
      </c>
      <c r="J29" s="10">
        <v>1.3640000000000001</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99.995501777000001</v>
      </c>
      <c r="D31" s="9" t="str">
        <f>IF($B31="N/A","N/A",IF(C31&gt;15,"No",IF(C31&lt;-15,"No","Yes")))</f>
        <v>N/A</v>
      </c>
      <c r="E31" s="8">
        <v>100</v>
      </c>
      <c r="F31" s="9" t="str">
        <f>IF($B31="N/A","N/A",IF(E31&gt;15,"No",IF(E31&lt;-15,"No","Yes")))</f>
        <v>N/A</v>
      </c>
      <c r="G31" s="8">
        <v>100</v>
      </c>
      <c r="H31" s="9" t="str">
        <f>IF($B31="N/A","N/A",IF(G31&gt;15,"No",IF(G31&lt;-15,"No","Yes")))</f>
        <v>N/A</v>
      </c>
      <c r="I31" s="10">
        <v>4.4999999999999997E-3</v>
      </c>
      <c r="J31" s="10">
        <v>0</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99.995501574000002</v>
      </c>
      <c r="D33" s="9" t="str">
        <f>IF($B33="N/A","N/A",IF(C33&gt;15,"No",IF(C33&lt;-15,"No","Yes")))</f>
        <v>N/A</v>
      </c>
      <c r="E33" s="8">
        <v>100</v>
      </c>
      <c r="F33" s="9" t="str">
        <f>IF($B33="N/A","N/A",IF(E33&gt;15,"No",IF(E33&lt;-15,"No","Yes")))</f>
        <v>N/A</v>
      </c>
      <c r="G33" s="8">
        <v>100</v>
      </c>
      <c r="H33" s="9" t="str">
        <f>IF($B33="N/A","N/A",IF(G33&gt;15,"No",IF(G33&lt;-15,"No","Yes")))</f>
        <v>N/A</v>
      </c>
      <c r="I33" s="10">
        <v>4.4999999999999997E-3</v>
      </c>
      <c r="J33" s="10">
        <v>0</v>
      </c>
      <c r="K33" s="9" t="str">
        <f t="shared" si="0"/>
        <v>Yes</v>
      </c>
    </row>
    <row r="34" spans="1:11" x14ac:dyDescent="0.25">
      <c r="A34" s="90" t="s">
        <v>326</v>
      </c>
      <c r="B34" s="33" t="s">
        <v>234</v>
      </c>
      <c r="C34" s="8">
        <v>99.972650818999995</v>
      </c>
      <c r="D34" s="9" t="str">
        <f>IF($B34="N/A","N/A",IF(C34&gt;=90,"Yes","No"))</f>
        <v>Yes</v>
      </c>
      <c r="E34" s="8">
        <v>99.995401982000004</v>
      </c>
      <c r="F34" s="9" t="str">
        <f>IF($B34="N/A","N/A",IF(E34&gt;=90,"Yes","No"))</f>
        <v>Yes</v>
      </c>
      <c r="G34" s="8">
        <v>99.988398533999998</v>
      </c>
      <c r="H34" s="9" t="str">
        <f>IF($B34="N/A","N/A",IF(G34&gt;=90,"Yes","No"))</f>
        <v>Yes</v>
      </c>
      <c r="I34" s="10">
        <v>2.2800000000000001E-2</v>
      </c>
      <c r="J34" s="10">
        <v>-7.0000000000000001E-3</v>
      </c>
      <c r="K34" s="9" t="str">
        <f t="shared" si="0"/>
        <v>Yes</v>
      </c>
    </row>
    <row r="35" spans="1:11" x14ac:dyDescent="0.25">
      <c r="A35" s="90" t="s">
        <v>327</v>
      </c>
      <c r="B35" s="33" t="s">
        <v>217</v>
      </c>
      <c r="C35" s="8">
        <v>9.3830480662000006</v>
      </c>
      <c r="D35" s="9" t="str">
        <f>IF($B35="N/A","N/A",IF(C35&gt;15,"No",IF(C35&lt;-15,"No","Yes")))</f>
        <v>N/A</v>
      </c>
      <c r="E35" s="8">
        <v>8.7017495459000003</v>
      </c>
      <c r="F35" s="9" t="str">
        <f>IF($B35="N/A","N/A",IF(E35&gt;15,"No",IF(E35&lt;-15,"No","Yes")))</f>
        <v>N/A</v>
      </c>
      <c r="G35" s="8">
        <v>7.6175228548999998</v>
      </c>
      <c r="H35" s="9" t="str">
        <f>IF($B35="N/A","N/A",IF(G35&gt;15,"No",IF(G35&lt;-15,"No","Yes")))</f>
        <v>N/A</v>
      </c>
      <c r="I35" s="10">
        <v>-7.26</v>
      </c>
      <c r="J35" s="10">
        <v>-12.5</v>
      </c>
      <c r="K35" s="9" t="str">
        <f t="shared" si="0"/>
        <v>Yes</v>
      </c>
    </row>
    <row r="36" spans="1:11" ht="25" x14ac:dyDescent="0.25">
      <c r="A36" s="90" t="s">
        <v>368</v>
      </c>
      <c r="B36" s="33" t="s">
        <v>217</v>
      </c>
      <c r="C36" s="8">
        <v>18.729630558</v>
      </c>
      <c r="D36" s="9" t="str">
        <f>IF($B36="N/A","N/A",IF(C36&gt;15,"No",IF(C36&lt;-15,"No","Yes")))</f>
        <v>N/A</v>
      </c>
      <c r="E36" s="8">
        <v>18.058716693000001</v>
      </c>
      <c r="F36" s="9" t="str">
        <f>IF($B36="N/A","N/A",IF(E36&gt;15,"No",IF(E36&lt;-15,"No","Yes")))</f>
        <v>N/A</v>
      </c>
      <c r="G36" s="8">
        <v>17.295466146999999</v>
      </c>
      <c r="H36" s="9" t="str">
        <f>IF($B36="N/A","N/A",IF(G36&gt;15,"No",IF(G36&lt;-15,"No","Yes")))</f>
        <v>N/A</v>
      </c>
      <c r="I36" s="10">
        <v>-3.58</v>
      </c>
      <c r="J36" s="10">
        <v>-4.2300000000000004</v>
      </c>
      <c r="K36" s="9" t="str">
        <f t="shared" si="0"/>
        <v>Yes</v>
      </c>
    </row>
    <row r="37" spans="1:11" x14ac:dyDescent="0.25">
      <c r="A37" s="90" t="s">
        <v>373</v>
      </c>
      <c r="B37" s="33" t="s">
        <v>235</v>
      </c>
      <c r="C37" s="8">
        <v>78.986712855999997</v>
      </c>
      <c r="D37" s="9" t="str">
        <f>IF($B37="N/A","N/A",IF(C37&gt;90,"No",IF(C37&lt;75,"No","Yes")))</f>
        <v>Yes</v>
      </c>
      <c r="E37" s="8">
        <v>78.504264661999997</v>
      </c>
      <c r="F37" s="9" t="str">
        <f>IF($B37="N/A","N/A",IF(E37&gt;90,"No",IF(E37&lt;75,"No","Yes")))</f>
        <v>Yes</v>
      </c>
      <c r="G37" s="8">
        <v>77.968815258000006</v>
      </c>
      <c r="H37" s="9" t="str">
        <f>IF($B37="N/A","N/A",IF(G37&gt;90,"No",IF(G37&lt;75,"No","Yes")))</f>
        <v>Yes</v>
      </c>
      <c r="I37" s="10">
        <v>-0.61099999999999999</v>
      </c>
      <c r="J37" s="10">
        <v>-0.68200000000000005</v>
      </c>
      <c r="K37" s="9" t="str">
        <f>IF(J37="Div by 0", "N/A", IF(J37="N/A","N/A", IF(J37&gt;30, "No", IF(J37&lt;-30, "No", "Yes"))))</f>
        <v>Yes</v>
      </c>
    </row>
    <row r="38" spans="1:11" x14ac:dyDescent="0.25">
      <c r="A38" s="90" t="s">
        <v>374</v>
      </c>
      <c r="B38" s="33" t="s">
        <v>236</v>
      </c>
      <c r="C38" s="8">
        <v>17.435102672999999</v>
      </c>
      <c r="D38" s="9" t="str">
        <f>IF($B38="N/A","N/A",IF(C38&gt;10,"No",IF(C38&lt;1,"No","Yes")))</f>
        <v>No</v>
      </c>
      <c r="E38" s="8">
        <v>17.504655493000001</v>
      </c>
      <c r="F38" s="9" t="str">
        <f>IF($B38="N/A","N/A",IF(E38&gt;10,"No",IF(E38&lt;1,"No","Yes")))</f>
        <v>No</v>
      </c>
      <c r="G38" s="8">
        <v>17.768805977</v>
      </c>
      <c r="H38" s="9" t="str">
        <f>IF($B38="N/A","N/A",IF(G38&gt;10,"No",IF(G38&lt;1,"No","Yes")))</f>
        <v>No</v>
      </c>
      <c r="I38" s="10">
        <v>0.39889999999999998</v>
      </c>
      <c r="J38" s="10">
        <v>1.5089999999999999</v>
      </c>
      <c r="K38" s="9" t="str">
        <f>IF(J38="Div by 0", "N/A", IF(J38="N/A","N/A", IF(J38&gt;30, "No", IF(J38&lt;-30, "No", "Yes"))))</f>
        <v>Yes</v>
      </c>
    </row>
    <row r="39" spans="1:11" x14ac:dyDescent="0.25">
      <c r="A39" s="90" t="s">
        <v>375</v>
      </c>
      <c r="B39" s="33" t="s">
        <v>237</v>
      </c>
      <c r="C39" s="8">
        <v>4.3302869399999999E-2</v>
      </c>
      <c r="D39" s="9" t="str">
        <f>IF($B39="N/A","N/A",IF(C39&gt;2,"No",IF(C39&lt;=0,"No","Yes")))</f>
        <v>Yes</v>
      </c>
      <c r="E39" s="8">
        <v>0.11035243810000001</v>
      </c>
      <c r="F39" s="9" t="str">
        <f>IF($B39="N/A","N/A",IF(E39&gt;2,"No",IF(E39&lt;=0,"No","Yes")))</f>
        <v>Yes</v>
      </c>
      <c r="G39" s="8">
        <v>3.2484105999999999E-2</v>
      </c>
      <c r="H39" s="9" t="str">
        <f>IF($B39="N/A","N/A",IF(G39&gt;2,"No",IF(G39&lt;=0,"No","Yes")))</f>
        <v>Yes</v>
      </c>
      <c r="I39" s="10">
        <v>154.80000000000001</v>
      </c>
      <c r="J39" s="10">
        <v>-70.599999999999994</v>
      </c>
      <c r="K39" s="9" t="str">
        <f>IF(J39="Div by 0", "N/A", IF(J39="N/A","N/A", IF(J39&gt;30, "No", IF(J39&lt;-30, "No", "Yes"))))</f>
        <v>No</v>
      </c>
    </row>
    <row r="40" spans="1:11" x14ac:dyDescent="0.25">
      <c r="A40" s="90" t="s">
        <v>376</v>
      </c>
      <c r="B40" s="33" t="s">
        <v>238</v>
      </c>
      <c r="C40" s="8">
        <v>1.0164778813999999</v>
      </c>
      <c r="D40" s="9" t="str">
        <f>IF($B40="N/A","N/A",IF(C40&gt;3,"No",IF(C40&lt;=0,"No","Yes")))</f>
        <v>Yes</v>
      </c>
      <c r="E40" s="8">
        <v>0.91730464170000003</v>
      </c>
      <c r="F40" s="9" t="str">
        <f>IF($B40="N/A","N/A",IF(E40&gt;3,"No",IF(E40&lt;=0,"No","Yes")))</f>
        <v>Yes</v>
      </c>
      <c r="G40" s="8">
        <v>0.90027379460000001</v>
      </c>
      <c r="H40" s="9" t="str">
        <f>IF($B40="N/A","N/A",IF(G40&gt;3,"No",IF(G40&lt;=0,"No","Yes")))</f>
        <v>Yes</v>
      </c>
      <c r="I40" s="10">
        <v>-9.76</v>
      </c>
      <c r="J40" s="10">
        <v>-1.86</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17188</v>
      </c>
      <c r="D6" s="9" t="str">
        <f>IF($B6="N/A","N/A",IF(C6&gt;15,"No",IF(C6&lt;-15,"No","Yes")))</f>
        <v>N/A</v>
      </c>
      <c r="E6" s="34">
        <v>16862</v>
      </c>
      <c r="F6" s="9" t="str">
        <f>IF($B6="N/A","N/A",IF(E6&gt;15,"No",IF(E6&lt;-15,"No","Yes")))</f>
        <v>N/A</v>
      </c>
      <c r="G6" s="34">
        <v>16923</v>
      </c>
      <c r="H6" s="9" t="str">
        <f>IF($B6="N/A","N/A",IF(G6&gt;15,"No",IF(G6&lt;-15,"No","Yes")))</f>
        <v>N/A</v>
      </c>
      <c r="I6" s="10">
        <v>-1.9</v>
      </c>
      <c r="J6" s="10">
        <v>0.36180000000000001</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1187.9589248</v>
      </c>
      <c r="D9" s="9" t="str">
        <f>IF($B9="N/A","N/A",IF(C9&gt;15,"No",IF(C9&lt;-15,"No","Yes")))</f>
        <v>N/A</v>
      </c>
      <c r="E9" s="76">
        <v>1182.9701696</v>
      </c>
      <c r="F9" s="9" t="str">
        <f>IF($B9="N/A","N/A",IF(E9&gt;15,"No",IF(E9&lt;-15,"No","Yes")))</f>
        <v>N/A</v>
      </c>
      <c r="G9" s="76">
        <v>1199.6618212000001</v>
      </c>
      <c r="H9" s="9" t="str">
        <f>IF($B9="N/A","N/A",IF(G9&gt;15,"No",IF(G9&lt;-15,"No","Yes")))</f>
        <v>N/A</v>
      </c>
      <c r="I9" s="10">
        <v>-0.42</v>
      </c>
      <c r="J9" s="10">
        <v>1.411</v>
      </c>
      <c r="K9" s="9" t="str">
        <f t="shared" si="0"/>
        <v>Yes</v>
      </c>
    </row>
    <row r="10" spans="1:11" x14ac:dyDescent="0.25">
      <c r="A10" s="90" t="s">
        <v>313</v>
      </c>
      <c r="B10" s="33" t="s">
        <v>217</v>
      </c>
      <c r="C10" s="8">
        <v>0.62252734470000004</v>
      </c>
      <c r="D10" s="9" t="str">
        <f>IF($B10="N/A","N/A",IF(C10&gt;15,"No",IF(C10&lt;-15,"No","Yes")))</f>
        <v>N/A</v>
      </c>
      <c r="E10" s="8">
        <v>0.74131182539999996</v>
      </c>
      <c r="F10" s="9" t="str">
        <f>IF($B10="N/A","N/A",IF(E10&gt;15,"No",IF(E10&lt;-15,"No","Yes")))</f>
        <v>N/A</v>
      </c>
      <c r="G10" s="8">
        <v>0.62636648350000002</v>
      </c>
      <c r="H10" s="9" t="str">
        <f>IF($B10="N/A","N/A",IF(G10&gt;15,"No",IF(G10&lt;-15,"No","Yes")))</f>
        <v>N/A</v>
      </c>
      <c r="I10" s="10">
        <v>19.079999999999998</v>
      </c>
      <c r="J10" s="10">
        <v>-15.5</v>
      </c>
      <c r="K10" s="9" t="str">
        <f t="shared" si="0"/>
        <v>Yes</v>
      </c>
    </row>
    <row r="11" spans="1:11" x14ac:dyDescent="0.25">
      <c r="A11" s="90" t="s">
        <v>820</v>
      </c>
      <c r="B11" s="33" t="s">
        <v>217</v>
      </c>
      <c r="C11" s="76">
        <v>783.62616821999995</v>
      </c>
      <c r="D11" s="9" t="str">
        <f>IF($B11="N/A","N/A",IF(C11&gt;15,"No",IF(C11&lt;-15,"No","Yes")))</f>
        <v>N/A</v>
      </c>
      <c r="E11" s="76">
        <v>1420.48</v>
      </c>
      <c r="F11" s="9" t="str">
        <f>IF($B11="N/A","N/A",IF(E11&gt;15,"No",IF(E11&lt;-15,"No","Yes")))</f>
        <v>N/A</v>
      </c>
      <c r="G11" s="76">
        <v>786.19811320999997</v>
      </c>
      <c r="H11" s="9" t="str">
        <f>IF($B11="N/A","N/A",IF(G11&gt;15,"No",IF(G11&lt;-15,"No","Yes")))</f>
        <v>N/A</v>
      </c>
      <c r="I11" s="10">
        <v>81.27</v>
      </c>
      <c r="J11" s="10">
        <v>-44.7</v>
      </c>
      <c r="K11" s="9" t="str">
        <f t="shared" si="0"/>
        <v>No</v>
      </c>
    </row>
    <row r="12" spans="1:11" x14ac:dyDescent="0.25">
      <c r="A12" s="90" t="s">
        <v>314</v>
      </c>
      <c r="B12" s="33" t="s">
        <v>218</v>
      </c>
      <c r="C12" s="8">
        <v>99.936001861999998</v>
      </c>
      <c r="D12" s="9" t="str">
        <f>IF($B12="N/A","N/A",IF(C12&gt;100,"No",IF(C12&lt;95,"No","Yes")))</f>
        <v>Yes</v>
      </c>
      <c r="E12" s="8">
        <v>99.994069504999999</v>
      </c>
      <c r="F12" s="9" t="str">
        <f>IF($B12="N/A","N/A",IF(E12&gt;100,"No",IF(E12&lt;95,"No","Yes")))</f>
        <v>Yes</v>
      </c>
      <c r="G12" s="8">
        <v>99.982272647000002</v>
      </c>
      <c r="H12" s="9" t="str">
        <f>IF($B12="N/A","N/A",IF(G12&gt;100,"No",IF(G12&lt;95,"No","Yes")))</f>
        <v>Yes</v>
      </c>
      <c r="I12" s="10">
        <v>5.8099999999999999E-2</v>
      </c>
      <c r="J12" s="10">
        <v>-1.2E-2</v>
      </c>
      <c r="K12" s="9" t="str">
        <f t="shared" si="0"/>
        <v>Yes</v>
      </c>
    </row>
    <row r="13" spans="1:11" x14ac:dyDescent="0.25">
      <c r="A13" s="90" t="s">
        <v>821</v>
      </c>
      <c r="B13" s="33" t="s">
        <v>224</v>
      </c>
      <c r="C13" s="8">
        <v>1.1715666298</v>
      </c>
      <c r="D13" s="9" t="str">
        <f>IF($B13="N/A","N/A",IF(C13&gt;1,"Yes","No"))</f>
        <v>Yes</v>
      </c>
      <c r="E13" s="8">
        <v>1.1778067729999999</v>
      </c>
      <c r="F13" s="9" t="str">
        <f>IF($B13="N/A","N/A",IF(E13&gt;1,"Yes","No"))</f>
        <v>Yes</v>
      </c>
      <c r="G13" s="8">
        <v>1.1816784870000001</v>
      </c>
      <c r="H13" s="9" t="str">
        <f>IF($B13="N/A","N/A",IF(G13&gt;1,"Yes","No"))</f>
        <v>Yes</v>
      </c>
      <c r="I13" s="10">
        <v>0.53259999999999996</v>
      </c>
      <c r="J13" s="10">
        <v>0.32869999999999999</v>
      </c>
      <c r="K13" s="9" t="str">
        <f t="shared" si="0"/>
        <v>Yes</v>
      </c>
    </row>
    <row r="14" spans="1:11" x14ac:dyDescent="0.25">
      <c r="A14" s="90" t="s">
        <v>315</v>
      </c>
      <c r="B14" s="33" t="s">
        <v>218</v>
      </c>
      <c r="C14" s="8">
        <v>99.796369560000002</v>
      </c>
      <c r="D14" s="9" t="str">
        <f>IF($B14="N/A","N/A",IF(C14&gt;100,"No",IF(C14&lt;95,"No","Yes")))</f>
        <v>Yes</v>
      </c>
      <c r="E14" s="8">
        <v>99.810224172999995</v>
      </c>
      <c r="F14" s="9" t="str">
        <f>IF($B14="N/A","N/A",IF(E14&gt;100,"No",IF(E14&lt;95,"No","Yes")))</f>
        <v>Yes</v>
      </c>
      <c r="G14" s="8">
        <v>99.734089699999998</v>
      </c>
      <c r="H14" s="9" t="str">
        <f>IF($B14="N/A","N/A",IF(G14&gt;100,"No",IF(G14&lt;95,"No","Yes")))</f>
        <v>Yes</v>
      </c>
      <c r="I14" s="10">
        <v>1.3899999999999999E-2</v>
      </c>
      <c r="J14" s="10">
        <v>-7.5999999999999998E-2</v>
      </c>
      <c r="K14" s="9" t="str">
        <f t="shared" si="0"/>
        <v>Yes</v>
      </c>
    </row>
    <row r="15" spans="1:11" x14ac:dyDescent="0.25">
      <c r="A15" s="90" t="s">
        <v>822</v>
      </c>
      <c r="B15" s="33" t="s">
        <v>225</v>
      </c>
      <c r="C15" s="8">
        <v>11.264968227000001</v>
      </c>
      <c r="D15" s="9" t="str">
        <f>IF($B15="N/A","N/A",IF(C15&gt;3,"Yes","No"))</f>
        <v>Yes</v>
      </c>
      <c r="E15" s="8">
        <v>11.34818776</v>
      </c>
      <c r="F15" s="9" t="str">
        <f>IF($B15="N/A","N/A",IF(E15&gt;3,"Yes","No"))</f>
        <v>Yes</v>
      </c>
      <c r="G15" s="8">
        <v>11.44466169</v>
      </c>
      <c r="H15" s="9" t="str">
        <f>IF($B15="N/A","N/A",IF(G15&gt;3,"Yes","No"))</f>
        <v>Yes</v>
      </c>
      <c r="I15" s="10">
        <v>0.73870000000000002</v>
      </c>
      <c r="J15" s="10">
        <v>0.85009999999999997</v>
      </c>
      <c r="K15" s="9" t="str">
        <f t="shared" si="0"/>
        <v>Yes</v>
      </c>
    </row>
    <row r="16" spans="1:11" x14ac:dyDescent="0.25">
      <c r="A16" s="90" t="s">
        <v>823</v>
      </c>
      <c r="B16" s="33" t="s">
        <v>226</v>
      </c>
      <c r="C16" s="8">
        <v>6.0387637507000003</v>
      </c>
      <c r="D16" s="9" t="str">
        <f>IF($B16="N/A","N/A",IF(C16&gt;=8,"No",IF(C16&lt;2,"No","Yes")))</f>
        <v>Yes</v>
      </c>
      <c r="E16" s="8">
        <v>5.7898576512000002</v>
      </c>
      <c r="F16" s="9" t="str">
        <f>IF($B16="N/A","N/A",IF(E16&gt;=8,"No",IF(E16&lt;2,"No","Yes")))</f>
        <v>Yes</v>
      </c>
      <c r="G16" s="8">
        <v>5.7445186455000004</v>
      </c>
      <c r="H16" s="9" t="str">
        <f>IF($B16="N/A","N/A",IF(G16&gt;=8,"No",IF(G16&lt;2,"No","Yes")))</f>
        <v>Yes</v>
      </c>
      <c r="I16" s="10">
        <v>-4.12</v>
      </c>
      <c r="J16" s="10">
        <v>-0.78300000000000003</v>
      </c>
      <c r="K16" s="9" t="str">
        <f t="shared" si="0"/>
        <v>Yes</v>
      </c>
    </row>
    <row r="17" spans="1:11" x14ac:dyDescent="0.25">
      <c r="A17" s="90" t="s">
        <v>316</v>
      </c>
      <c r="B17" s="33" t="s">
        <v>227</v>
      </c>
      <c r="C17" s="8">
        <v>99.959273912</v>
      </c>
      <c r="D17" s="9" t="str">
        <f>IF(OR($B17="N/A",$C17="N/A"),"N/A",IF(C17&gt;100,"No",IF(C17&lt;98,"No","Yes")))</f>
        <v>Yes</v>
      </c>
      <c r="E17" s="8">
        <v>99.940695054000003</v>
      </c>
      <c r="F17" s="9" t="str">
        <f>IF(OR($B17="N/A",$E17="N/A"),"N/A",IF(E17&gt;100,"No",IF(E17&lt;98,"No","Yes")))</f>
        <v>Yes</v>
      </c>
      <c r="G17" s="8">
        <v>99.976363528999997</v>
      </c>
      <c r="H17" s="9" t="str">
        <f>IF($B17="N/A","N/A",IF(G17&gt;100,"No",IF(G17&lt;98,"No","Yes")))</f>
        <v>Yes</v>
      </c>
      <c r="I17" s="10">
        <v>-1.9E-2</v>
      </c>
      <c r="J17" s="10">
        <v>3.5700000000000003E-2</v>
      </c>
      <c r="K17" s="9" t="str">
        <f t="shared" si="0"/>
        <v>Yes</v>
      </c>
    </row>
    <row r="18" spans="1:11" x14ac:dyDescent="0.25">
      <c r="A18" s="90" t="s">
        <v>31</v>
      </c>
      <c r="B18" s="33" t="s">
        <v>218</v>
      </c>
      <c r="C18" s="8">
        <v>99.610193158000001</v>
      </c>
      <c r="D18" s="9" t="str">
        <f>IF($B18="N/A","N/A",IF(C18&gt;100,"No",IF(C18&lt;95,"No","Yes")))</f>
        <v>Yes</v>
      </c>
      <c r="E18" s="8">
        <v>99.828015656999995</v>
      </c>
      <c r="F18" s="9" t="str">
        <f>IF($B18="N/A","N/A",IF(E18&gt;100,"No",IF(E18&lt;95,"No","Yes")))</f>
        <v>Yes</v>
      </c>
      <c r="G18" s="8">
        <v>99.840453819999993</v>
      </c>
      <c r="H18" s="9" t="str">
        <f>IF($B18="N/A","N/A",IF(G18&gt;100,"No",IF(G18&lt;95,"No","Yes")))</f>
        <v>Yes</v>
      </c>
      <c r="I18" s="10">
        <v>0.21870000000000001</v>
      </c>
      <c r="J18" s="10">
        <v>1.2500000000000001E-2</v>
      </c>
      <c r="K18" s="9" t="str">
        <f t="shared" si="0"/>
        <v>Yes</v>
      </c>
    </row>
    <row r="19" spans="1:11" x14ac:dyDescent="0.25">
      <c r="A19" s="90" t="s">
        <v>317</v>
      </c>
      <c r="B19" s="33"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0" t="s">
        <v>318</v>
      </c>
      <c r="B20" s="33"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0" t="s">
        <v>825</v>
      </c>
      <c r="B21" s="33" t="s">
        <v>229</v>
      </c>
      <c r="C21" s="8">
        <v>7.7194554340000003</v>
      </c>
      <c r="D21" s="9" t="str">
        <f>IF($B21="N/A","N/A",IF(C21&gt;=2,"Yes","No"))</f>
        <v>Yes</v>
      </c>
      <c r="E21" s="8">
        <v>7.7907721503999996</v>
      </c>
      <c r="F21" s="9" t="str">
        <f>IF($B21="N/A","N/A",IF(E21&gt;=2,"Yes","No"))</f>
        <v>Yes</v>
      </c>
      <c r="G21" s="8">
        <v>7.9186314483000002</v>
      </c>
      <c r="H21" s="9" t="str">
        <f>IF($B21="N/A","N/A",IF(G21&gt;=2,"Yes","No"))</f>
        <v>Yes</v>
      </c>
      <c r="I21" s="10">
        <v>0.92390000000000005</v>
      </c>
      <c r="J21" s="10">
        <v>1.641</v>
      </c>
      <c r="K21" s="9" t="str">
        <f t="shared" si="0"/>
        <v>Yes</v>
      </c>
    </row>
    <row r="22" spans="1:11" x14ac:dyDescent="0.25">
      <c r="A22" s="90" t="s">
        <v>826</v>
      </c>
      <c r="B22" s="33" t="s">
        <v>230</v>
      </c>
      <c r="C22" s="8">
        <v>5.6202001395999996</v>
      </c>
      <c r="D22" s="9" t="str">
        <f>IF($B22="N/A","N/A",IF(C22&gt;30,"No",IF(C22&lt;5,"No","Yes")))</f>
        <v>Yes</v>
      </c>
      <c r="E22" s="8">
        <v>5.3018621753000001</v>
      </c>
      <c r="F22" s="9" t="str">
        <f>IF($B22="N/A","N/A",IF(E22&gt;30,"No",IF(E22&lt;5,"No","Yes")))</f>
        <v>Yes</v>
      </c>
      <c r="G22" s="8">
        <v>5.0168409856</v>
      </c>
      <c r="H22" s="9" t="str">
        <f>IF($B22="N/A","N/A",IF(G22&gt;30,"No",IF(G22&lt;5,"No","Yes")))</f>
        <v>Yes</v>
      </c>
      <c r="I22" s="10">
        <v>-5.66</v>
      </c>
      <c r="J22" s="10">
        <v>-5.38</v>
      </c>
      <c r="K22" s="9" t="str">
        <f t="shared" si="0"/>
        <v>Yes</v>
      </c>
    </row>
    <row r="23" spans="1:11" x14ac:dyDescent="0.25">
      <c r="A23" s="90" t="s">
        <v>827</v>
      </c>
      <c r="B23" s="33" t="s">
        <v>231</v>
      </c>
      <c r="C23" s="8">
        <v>33.814289039000002</v>
      </c>
      <c r="D23" s="9" t="str">
        <f>IF($B23="N/A","N/A",IF(C23&gt;75,"No",IF(C23&lt;15,"No","Yes")))</f>
        <v>Yes</v>
      </c>
      <c r="E23" s="8">
        <v>34.224884355</v>
      </c>
      <c r="F23" s="9" t="str">
        <f>IF($B23="N/A","N/A",IF(E23&gt;75,"No",IF(E23&lt;15,"No","Yes")))</f>
        <v>Yes</v>
      </c>
      <c r="G23" s="8">
        <v>33.670153046000003</v>
      </c>
      <c r="H23" s="9" t="str">
        <f>IF($B23="N/A","N/A",IF(G23&gt;75,"No",IF(G23&lt;15,"No","Yes")))</f>
        <v>Yes</v>
      </c>
      <c r="I23" s="10">
        <v>1.214</v>
      </c>
      <c r="J23" s="10">
        <v>-1.62</v>
      </c>
      <c r="K23" s="9" t="str">
        <f t="shared" si="0"/>
        <v>Yes</v>
      </c>
    </row>
    <row r="24" spans="1:11" x14ac:dyDescent="0.25">
      <c r="A24" s="90" t="s">
        <v>828</v>
      </c>
      <c r="B24" s="33" t="s">
        <v>232</v>
      </c>
      <c r="C24" s="8">
        <v>60.565510822</v>
      </c>
      <c r="D24" s="9" t="str">
        <f>IF($B24="N/A","N/A",IF(C24&gt;70,"No",IF(C24&lt;25,"No","Yes")))</f>
        <v>Yes</v>
      </c>
      <c r="E24" s="8">
        <v>60.473253468999999</v>
      </c>
      <c r="F24" s="9" t="str">
        <f>IF($B24="N/A","N/A",IF(E24&gt;70,"No",IF(E24&lt;25,"No","Yes")))</f>
        <v>Yes</v>
      </c>
      <c r="G24" s="8">
        <v>61.313005967999999</v>
      </c>
      <c r="H24" s="9" t="str">
        <f>IF($B24="N/A","N/A",IF(G24&gt;70,"No",IF(G24&lt;25,"No","Yes")))</f>
        <v>Yes</v>
      </c>
      <c r="I24" s="10">
        <v>-0.152</v>
      </c>
      <c r="J24" s="10">
        <v>1.389</v>
      </c>
      <c r="K24" s="9" t="str">
        <f t="shared" si="0"/>
        <v>Yes</v>
      </c>
    </row>
    <row r="25" spans="1:11" x14ac:dyDescent="0.25">
      <c r="A25" s="90" t="s">
        <v>322</v>
      </c>
      <c r="B25" s="33" t="s">
        <v>233</v>
      </c>
      <c r="C25" s="8">
        <v>1.7454037700000001E-2</v>
      </c>
      <c r="D25" s="9" t="str">
        <f>IF($B25="N/A","N/A",IF(C25&gt;70,"No",IF(C25&lt;35,"No","Yes")))</f>
        <v>No</v>
      </c>
      <c r="E25" s="8">
        <v>3.5582967600000001E-2</v>
      </c>
      <c r="F25" s="9" t="str">
        <f>IF($B25="N/A","N/A",IF(E25&gt;70,"No",IF(E25&lt;35,"No","Yes")))</f>
        <v>No</v>
      </c>
      <c r="G25" s="8">
        <v>2.3636471100000001E-2</v>
      </c>
      <c r="H25" s="9" t="str">
        <f>IF($B25="N/A","N/A",IF(G25&gt;70,"No",IF(G25&lt;35,"No","Yes")))</f>
        <v>No</v>
      </c>
      <c r="I25" s="10">
        <v>103.9</v>
      </c>
      <c r="J25" s="10">
        <v>-33.6</v>
      </c>
      <c r="K25" s="9" t="str">
        <f t="shared" si="0"/>
        <v>No</v>
      </c>
    </row>
    <row r="26" spans="1:11" x14ac:dyDescent="0.25">
      <c r="A26" s="90" t="s">
        <v>829</v>
      </c>
      <c r="B26" s="33" t="s">
        <v>224</v>
      </c>
      <c r="C26" s="8">
        <v>3</v>
      </c>
      <c r="D26" s="9" t="str">
        <f>IF($B26="N/A","N/A",IF(C26&gt;1,"Yes","No"))</f>
        <v>Yes</v>
      </c>
      <c r="E26" s="8">
        <v>2.8333333333000001</v>
      </c>
      <c r="F26" s="9" t="str">
        <f>IF($B26="N/A","N/A",IF(E26&gt;1,"Yes","No"))</f>
        <v>Yes</v>
      </c>
      <c r="G26" s="8">
        <v>1.5</v>
      </c>
      <c r="H26" s="9" t="str">
        <f>IF($B26="N/A","N/A",IF(G26&gt;1,"Yes","No"))</f>
        <v>Yes</v>
      </c>
      <c r="I26" s="10">
        <v>-5.56</v>
      </c>
      <c r="J26" s="10">
        <v>-47.1</v>
      </c>
      <c r="K26" s="9" t="str">
        <f t="shared" si="0"/>
        <v>No</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100</v>
      </c>
      <c r="D28" s="9" t="str">
        <f>IF($B28="N/A","N/A",IF(C28&gt;15,"No",IF(C28&lt;-15,"No","Yes")))</f>
        <v>N/A</v>
      </c>
      <c r="E28" s="8">
        <v>33.333333332999999</v>
      </c>
      <c r="F28" s="9" t="str">
        <f>IF($B28="N/A","N/A",IF(E28&gt;15,"No",IF(E28&lt;-15,"No","Yes")))</f>
        <v>N/A</v>
      </c>
      <c r="G28" s="8">
        <v>100</v>
      </c>
      <c r="H28" s="9" t="str">
        <f>IF($B28="N/A","N/A",IF(G28&gt;15,"No",IF(G28&lt;-15,"No","Yes")))</f>
        <v>N/A</v>
      </c>
      <c r="I28" s="10">
        <v>-66.7</v>
      </c>
      <c r="J28" s="10">
        <v>200</v>
      </c>
      <c r="K28" s="9" t="str">
        <f t="shared" si="0"/>
        <v>No</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0" t="s">
        <v>326</v>
      </c>
      <c r="B31" s="33" t="s">
        <v>234</v>
      </c>
      <c r="C31" s="8">
        <v>4.2122410983999998</v>
      </c>
      <c r="D31" s="9" t="str">
        <f>IF($B31="N/A","N/A",IF(C31&gt;=90,"Yes","No"))</f>
        <v>No</v>
      </c>
      <c r="E31" s="8">
        <v>1.0496975448000001</v>
      </c>
      <c r="F31" s="9" t="str">
        <f>IF($B31="N/A","N/A",IF(E31&gt;=90,"Yes","No"))</f>
        <v>No</v>
      </c>
      <c r="G31" s="8">
        <v>0.46682030369999999</v>
      </c>
      <c r="H31" s="9" t="str">
        <f>IF($B31="N/A","N/A",IF(G31&gt;=90,"Yes","No"))</f>
        <v>No</v>
      </c>
      <c r="I31" s="10">
        <v>-75.099999999999994</v>
      </c>
      <c r="J31" s="10">
        <v>-55.5</v>
      </c>
      <c r="K31" s="9" t="str">
        <f t="shared" si="0"/>
        <v>No</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36396</v>
      </c>
      <c r="F6" s="9" t="str">
        <f>IF($B6="N/A","N/A",IF(E6&lt;0,"No","Yes"))</f>
        <v>N/A</v>
      </c>
      <c r="G6" s="34">
        <v>47689</v>
      </c>
      <c r="H6" s="9" t="str">
        <f>IF($B6="N/A","N/A",IF(G6&lt;0,"No","Yes"))</f>
        <v>N/A</v>
      </c>
      <c r="I6" s="10" t="s">
        <v>217</v>
      </c>
      <c r="J6" s="10">
        <v>31.03</v>
      </c>
      <c r="K6" s="9" t="str">
        <f t="shared" ref="K6:K35" si="0">IF(J6="Div by 0", "N/A", IF(J6="N/A","N/A", IF(J6&gt;30, "No", IF(J6&lt;-30, "No", "Yes"))))</f>
        <v>No</v>
      </c>
    </row>
    <row r="7" spans="1:11" x14ac:dyDescent="0.25">
      <c r="A7" s="90" t="s">
        <v>438</v>
      </c>
      <c r="B7" s="85" t="s">
        <v>217</v>
      </c>
      <c r="C7" s="9" t="s">
        <v>217</v>
      </c>
      <c r="D7" s="9" t="str">
        <f t="shared" ref="D7:D17" si="1">IF(OR($B7="N/A",$C7="N/A"),"N/A",IF(C7&lt;0,"No","Yes"))</f>
        <v>N/A</v>
      </c>
      <c r="E7" s="9">
        <v>27.398615232000001</v>
      </c>
      <c r="F7" s="9" t="str">
        <f t="shared" ref="F7:F17" si="2">IF($B7="N/A","N/A",IF(E7&lt;0,"No","Yes"))</f>
        <v>N/A</v>
      </c>
      <c r="G7" s="9">
        <v>27.421417937000001</v>
      </c>
      <c r="H7" s="9" t="str">
        <f t="shared" ref="H7:H17" si="3">IF($B7="N/A","N/A",IF(G7&lt;0,"No","Yes"))</f>
        <v>N/A</v>
      </c>
      <c r="I7" s="10" t="s">
        <v>217</v>
      </c>
      <c r="J7" s="10">
        <v>8.3199999999999996E-2</v>
      </c>
      <c r="K7" s="9" t="str">
        <f t="shared" si="0"/>
        <v>Yes</v>
      </c>
    </row>
    <row r="8" spans="1:11" x14ac:dyDescent="0.25">
      <c r="A8" s="90" t="s">
        <v>439</v>
      </c>
      <c r="B8" s="85" t="s">
        <v>217</v>
      </c>
      <c r="C8" s="9" t="s">
        <v>217</v>
      </c>
      <c r="D8" s="9" t="str">
        <f t="shared" si="1"/>
        <v>N/A</v>
      </c>
      <c r="E8" s="9">
        <v>4.1597977799999999</v>
      </c>
      <c r="F8" s="9" t="str">
        <f t="shared" si="2"/>
        <v>N/A</v>
      </c>
      <c r="G8" s="9">
        <v>4.5167648723999996</v>
      </c>
      <c r="H8" s="9" t="str">
        <f t="shared" si="3"/>
        <v>N/A</v>
      </c>
      <c r="I8" s="10" t="s">
        <v>217</v>
      </c>
      <c r="J8" s="10">
        <v>8.5809999999999995</v>
      </c>
      <c r="K8" s="9" t="str">
        <f t="shared" si="0"/>
        <v>Yes</v>
      </c>
    </row>
    <row r="9" spans="1:11" x14ac:dyDescent="0.25">
      <c r="A9" s="90" t="s">
        <v>440</v>
      </c>
      <c r="B9" s="85" t="s">
        <v>217</v>
      </c>
      <c r="C9" s="9" t="s">
        <v>217</v>
      </c>
      <c r="D9" s="9" t="str">
        <f t="shared" si="1"/>
        <v>N/A</v>
      </c>
      <c r="E9" s="9">
        <v>32.259039455</v>
      </c>
      <c r="F9" s="9" t="str">
        <f t="shared" si="2"/>
        <v>N/A</v>
      </c>
      <c r="G9" s="9">
        <v>32.416280483999998</v>
      </c>
      <c r="H9" s="9" t="str">
        <f t="shared" si="3"/>
        <v>N/A</v>
      </c>
      <c r="I9" s="10" t="s">
        <v>217</v>
      </c>
      <c r="J9" s="10">
        <v>0.4874</v>
      </c>
      <c r="K9" s="9" t="str">
        <f t="shared" si="0"/>
        <v>Yes</v>
      </c>
    </row>
    <row r="10" spans="1:11" x14ac:dyDescent="0.25">
      <c r="A10" s="90" t="s">
        <v>441</v>
      </c>
      <c r="B10" s="85" t="s">
        <v>217</v>
      </c>
      <c r="C10" s="9" t="s">
        <v>217</v>
      </c>
      <c r="D10" s="9" t="str">
        <f t="shared" si="1"/>
        <v>N/A</v>
      </c>
      <c r="E10" s="9">
        <v>36.144081767000003</v>
      </c>
      <c r="F10" s="9" t="str">
        <f t="shared" si="2"/>
        <v>N/A</v>
      </c>
      <c r="G10" s="9">
        <v>35.511333851000003</v>
      </c>
      <c r="H10" s="9" t="str">
        <f t="shared" si="3"/>
        <v>N/A</v>
      </c>
      <c r="I10" s="10" t="s">
        <v>217</v>
      </c>
      <c r="J10" s="10">
        <v>-1.75</v>
      </c>
      <c r="K10" s="9" t="str">
        <f t="shared" si="0"/>
        <v>Yes</v>
      </c>
    </row>
    <row r="11" spans="1:11" x14ac:dyDescent="0.25">
      <c r="A11" s="24" t="s">
        <v>328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24" t="s">
        <v>314</v>
      </c>
      <c r="B12" s="85" t="s">
        <v>217</v>
      </c>
      <c r="C12" s="9" t="s">
        <v>217</v>
      </c>
      <c r="D12" s="9" t="str">
        <f t="shared" si="1"/>
        <v>N/A</v>
      </c>
      <c r="E12" s="9">
        <v>98.455874272000003</v>
      </c>
      <c r="F12" s="9" t="str">
        <f t="shared" si="2"/>
        <v>N/A</v>
      </c>
      <c r="G12" s="9">
        <v>97.265616808999994</v>
      </c>
      <c r="H12" s="9" t="str">
        <f t="shared" si="3"/>
        <v>N/A</v>
      </c>
      <c r="I12" s="10" t="s">
        <v>217</v>
      </c>
      <c r="J12" s="10">
        <v>-1.21</v>
      </c>
      <c r="K12" s="9" t="str">
        <f t="shared" si="0"/>
        <v>Yes</v>
      </c>
    </row>
    <row r="13" spans="1:11" x14ac:dyDescent="0.25">
      <c r="A13" s="24" t="s">
        <v>821</v>
      </c>
      <c r="B13" s="85" t="s">
        <v>217</v>
      </c>
      <c r="C13" s="9" t="s">
        <v>217</v>
      </c>
      <c r="D13" s="9" t="str">
        <f t="shared" si="1"/>
        <v>N/A</v>
      </c>
      <c r="E13" s="9">
        <v>1.0929843165999999</v>
      </c>
      <c r="F13" s="9" t="str">
        <f t="shared" si="2"/>
        <v>N/A</v>
      </c>
      <c r="G13" s="9">
        <v>1.1025331464999999</v>
      </c>
      <c r="H13" s="9" t="str">
        <f t="shared" si="3"/>
        <v>N/A</v>
      </c>
      <c r="I13" s="10" t="s">
        <v>217</v>
      </c>
      <c r="J13" s="10">
        <v>0.87360000000000004</v>
      </c>
      <c r="K13" s="9" t="str">
        <f t="shared" si="0"/>
        <v>Yes</v>
      </c>
    </row>
    <row r="14" spans="1:11" x14ac:dyDescent="0.25">
      <c r="A14" s="24" t="s">
        <v>315</v>
      </c>
      <c r="B14" s="85" t="s">
        <v>217</v>
      </c>
      <c r="C14" s="9" t="s">
        <v>217</v>
      </c>
      <c r="D14" s="9" t="str">
        <f t="shared" si="1"/>
        <v>N/A</v>
      </c>
      <c r="E14" s="9">
        <v>98.208594351000002</v>
      </c>
      <c r="F14" s="9" t="str">
        <f t="shared" si="2"/>
        <v>N/A</v>
      </c>
      <c r="G14" s="9">
        <v>96.682673152999996</v>
      </c>
      <c r="H14" s="9" t="str">
        <f t="shared" si="3"/>
        <v>N/A</v>
      </c>
      <c r="I14" s="10" t="s">
        <v>217</v>
      </c>
      <c r="J14" s="10">
        <v>-1.55</v>
      </c>
      <c r="K14" s="9" t="str">
        <f t="shared" si="0"/>
        <v>Yes</v>
      </c>
    </row>
    <row r="15" spans="1:11" x14ac:dyDescent="0.25">
      <c r="A15" s="24" t="s">
        <v>822</v>
      </c>
      <c r="B15" s="85" t="s">
        <v>217</v>
      </c>
      <c r="C15" s="9" t="s">
        <v>217</v>
      </c>
      <c r="D15" s="9" t="str">
        <f t="shared" si="1"/>
        <v>N/A</v>
      </c>
      <c r="E15" s="9">
        <v>9.5642625335999991</v>
      </c>
      <c r="F15" s="9" t="str">
        <f t="shared" si="2"/>
        <v>N/A</v>
      </c>
      <c r="G15" s="9">
        <v>9.4381547270000006</v>
      </c>
      <c r="H15" s="9" t="str">
        <f t="shared" si="3"/>
        <v>N/A</v>
      </c>
      <c r="I15" s="10" t="s">
        <v>217</v>
      </c>
      <c r="J15" s="10">
        <v>-1.32</v>
      </c>
      <c r="K15" s="9" t="str">
        <f t="shared" si="0"/>
        <v>Yes</v>
      </c>
    </row>
    <row r="16" spans="1:11" x14ac:dyDescent="0.25">
      <c r="A16" s="24" t="s">
        <v>831</v>
      </c>
      <c r="B16" s="85" t="s">
        <v>217</v>
      </c>
      <c r="C16" s="9" t="s">
        <v>217</v>
      </c>
      <c r="D16" s="9" t="str">
        <f t="shared" si="1"/>
        <v>N/A</v>
      </c>
      <c r="E16" s="9">
        <v>3.5271662956999998</v>
      </c>
      <c r="F16" s="9" t="str">
        <f t="shared" si="2"/>
        <v>N/A</v>
      </c>
      <c r="G16" s="9">
        <v>3.5474454097999999</v>
      </c>
      <c r="H16" s="9" t="str">
        <f t="shared" si="3"/>
        <v>N/A</v>
      </c>
      <c r="I16" s="10" t="s">
        <v>217</v>
      </c>
      <c r="J16" s="10">
        <v>0.57489999999999997</v>
      </c>
      <c r="K16" s="9" t="str">
        <f t="shared" si="0"/>
        <v>Yes</v>
      </c>
    </row>
    <row r="17" spans="1:11" x14ac:dyDescent="0.25">
      <c r="A17" s="24" t="s">
        <v>824</v>
      </c>
      <c r="B17" s="85" t="s">
        <v>217</v>
      </c>
      <c r="C17" s="9" t="s">
        <v>217</v>
      </c>
      <c r="D17" s="9" t="str">
        <f t="shared" si="1"/>
        <v>N/A</v>
      </c>
      <c r="E17" s="9">
        <v>3.5856633040000001</v>
      </c>
      <c r="F17" s="9" t="str">
        <f t="shared" si="2"/>
        <v>N/A</v>
      </c>
      <c r="G17" s="9">
        <v>3.9772253480000002</v>
      </c>
      <c r="H17" s="9" t="str">
        <f t="shared" si="3"/>
        <v>N/A</v>
      </c>
      <c r="I17" s="10" t="s">
        <v>217</v>
      </c>
      <c r="J17" s="10">
        <v>10.92</v>
      </c>
      <c r="K17" s="9" t="str">
        <f t="shared" si="0"/>
        <v>Yes</v>
      </c>
    </row>
    <row r="18" spans="1:11" x14ac:dyDescent="0.25">
      <c r="A18" s="90" t="s">
        <v>316</v>
      </c>
      <c r="B18" s="33" t="s">
        <v>227</v>
      </c>
      <c r="C18" s="9" t="s">
        <v>217</v>
      </c>
      <c r="D18" s="9" t="str">
        <f>IF(OR($B18="N/A",$C18="N/A"),"N/A",IF(C18&gt;100,"No",IF(C18&lt;98,"No","Yes")))</f>
        <v>N/A</v>
      </c>
      <c r="E18" s="9">
        <v>100</v>
      </c>
      <c r="F18" s="9" t="str">
        <f>IF(OR($B18="N/A",$E18="N/A"),"N/A",IF(E18&gt;100,"No",IF(E18&lt;98,"No","Yes")))</f>
        <v>Yes</v>
      </c>
      <c r="G18" s="9">
        <v>99.995806161000004</v>
      </c>
      <c r="H18" s="9" t="str">
        <f>IF($B18="N/A","N/A",IF(G18&gt;100,"No",IF(G18&lt;98,"No","Yes")))</f>
        <v>Yes</v>
      </c>
      <c r="I18" s="10" t="s">
        <v>217</v>
      </c>
      <c r="J18" s="10">
        <v>-4.0000000000000001E-3</v>
      </c>
      <c r="K18" s="9" t="str">
        <f t="shared" si="0"/>
        <v>Yes</v>
      </c>
    </row>
    <row r="19" spans="1:11" x14ac:dyDescent="0.25">
      <c r="A19" s="90" t="s">
        <v>31</v>
      </c>
      <c r="B19" s="33" t="s">
        <v>218</v>
      </c>
      <c r="C19" s="9" t="s">
        <v>217</v>
      </c>
      <c r="D19" s="9" t="str">
        <f>IF(OR($B19="N/A",$C19="N/A"),"N/A",IF(C19&gt;100,"No",IF(C19&lt;95,"No","Yes")))</f>
        <v>N/A</v>
      </c>
      <c r="E19" s="9">
        <v>99.024618090000004</v>
      </c>
      <c r="F19" s="9" t="str">
        <f>IF(OR($B19="N/A",$E19="N/A"),"N/A",IF(E19&gt;100,"No",IF(E19&lt;98,"No","Yes")))</f>
        <v>Yes</v>
      </c>
      <c r="G19" s="9">
        <v>99.303822683999996</v>
      </c>
      <c r="H19" s="9" t="str">
        <f>IF($B19="N/A","N/A",IF(G19&gt;100,"No",IF(G19&lt;95,"No","Yes")))</f>
        <v>Yes</v>
      </c>
      <c r="I19" s="10" t="s">
        <v>217</v>
      </c>
      <c r="J19" s="10">
        <v>0.28199999999999997</v>
      </c>
      <c r="K19" s="9" t="str">
        <f t="shared" si="0"/>
        <v>Yes</v>
      </c>
    </row>
    <row r="20" spans="1:11" x14ac:dyDescent="0.25">
      <c r="A20" s="24" t="s">
        <v>317</v>
      </c>
      <c r="B20" s="85" t="s">
        <v>217</v>
      </c>
      <c r="C20" s="9" t="s">
        <v>217</v>
      </c>
      <c r="D20" s="9" t="str">
        <f t="shared" ref="D20:D35" si="4">IF(OR($B20="N/A",$C20="N/A"),"N/A",IF(C20&lt;0,"No","Yes"))</f>
        <v>N/A</v>
      </c>
      <c r="E20" s="9">
        <v>100</v>
      </c>
      <c r="F20" s="9" t="str">
        <f t="shared" ref="F20:F34" si="5">IF($B20="N/A","N/A",IF(E20&lt;0,"No","Yes"))</f>
        <v>N/A</v>
      </c>
      <c r="G20" s="9">
        <v>100</v>
      </c>
      <c r="H20" s="9" t="str">
        <f t="shared" ref="H20:H35" si="6">IF($B20="N/A","N/A",IF(G20&lt;0,"No","Yes"))</f>
        <v>N/A</v>
      </c>
      <c r="I20" s="10" t="s">
        <v>217</v>
      </c>
      <c r="J20" s="10">
        <v>0</v>
      </c>
      <c r="K20" s="9" t="str">
        <f t="shared" si="0"/>
        <v>Yes</v>
      </c>
    </row>
    <row r="21" spans="1:11" x14ac:dyDescent="0.25">
      <c r="A21" s="24" t="s">
        <v>832</v>
      </c>
      <c r="B21" s="85" t="s">
        <v>217</v>
      </c>
      <c r="C21" s="9" t="s">
        <v>217</v>
      </c>
      <c r="D21" s="9" t="str">
        <f t="shared" si="4"/>
        <v>N/A</v>
      </c>
      <c r="E21" s="9">
        <v>2.7475546999999999E-3</v>
      </c>
      <c r="F21" s="9" t="str">
        <f t="shared" si="5"/>
        <v>N/A</v>
      </c>
      <c r="G21" s="9">
        <v>0</v>
      </c>
      <c r="H21" s="9" t="str">
        <f t="shared" si="6"/>
        <v>N/A</v>
      </c>
      <c r="I21" s="10" t="s">
        <v>217</v>
      </c>
      <c r="J21" s="10">
        <v>-100</v>
      </c>
      <c r="K21" s="9" t="str">
        <f t="shared" si="0"/>
        <v>No</v>
      </c>
    </row>
    <row r="22" spans="1:11" x14ac:dyDescent="0.25">
      <c r="A22" s="24" t="s">
        <v>318</v>
      </c>
      <c r="B22" s="85"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5">
      <c r="A23" s="24" t="s">
        <v>825</v>
      </c>
      <c r="B23" s="85" t="s">
        <v>217</v>
      </c>
      <c r="C23" s="9" t="s">
        <v>217</v>
      </c>
      <c r="D23" s="9" t="str">
        <f t="shared" si="4"/>
        <v>N/A</v>
      </c>
      <c r="E23" s="9">
        <v>4.9417518409000003</v>
      </c>
      <c r="F23" s="9" t="str">
        <f t="shared" si="5"/>
        <v>N/A</v>
      </c>
      <c r="G23" s="9">
        <v>5.1494894001000002</v>
      </c>
      <c r="H23" s="9" t="str">
        <f t="shared" si="6"/>
        <v>N/A</v>
      </c>
      <c r="I23" s="10" t="s">
        <v>217</v>
      </c>
      <c r="J23" s="10">
        <v>4.2039999999999997</v>
      </c>
      <c r="K23" s="9" t="str">
        <f t="shared" si="0"/>
        <v>Yes</v>
      </c>
    </row>
    <row r="24" spans="1:11" x14ac:dyDescent="0.25">
      <c r="A24" s="24" t="s">
        <v>319</v>
      </c>
      <c r="B24" s="85" t="s">
        <v>217</v>
      </c>
      <c r="C24" s="9" t="s">
        <v>217</v>
      </c>
      <c r="D24" s="9" t="str">
        <f t="shared" si="4"/>
        <v>N/A</v>
      </c>
      <c r="E24" s="9">
        <v>5.2148587756999998</v>
      </c>
      <c r="F24" s="9" t="str">
        <f t="shared" si="5"/>
        <v>N/A</v>
      </c>
      <c r="G24" s="9">
        <v>5.2129421879000004</v>
      </c>
      <c r="H24" s="9" t="str">
        <f t="shared" si="6"/>
        <v>N/A</v>
      </c>
      <c r="I24" s="10" t="s">
        <v>217</v>
      </c>
      <c r="J24" s="10">
        <v>-3.6999999999999998E-2</v>
      </c>
      <c r="K24" s="9" t="str">
        <f t="shared" si="0"/>
        <v>Yes</v>
      </c>
    </row>
    <row r="25" spans="1:11" x14ac:dyDescent="0.25">
      <c r="A25" s="24" t="s">
        <v>320</v>
      </c>
      <c r="B25" s="85" t="s">
        <v>217</v>
      </c>
      <c r="C25" s="9" t="s">
        <v>217</v>
      </c>
      <c r="D25" s="9" t="str">
        <f t="shared" si="4"/>
        <v>N/A</v>
      </c>
      <c r="E25" s="9">
        <v>23.123420156000002</v>
      </c>
      <c r="F25" s="9" t="str">
        <f t="shared" si="5"/>
        <v>N/A</v>
      </c>
      <c r="G25" s="9">
        <v>22.395101596</v>
      </c>
      <c r="H25" s="9" t="str">
        <f t="shared" si="6"/>
        <v>N/A</v>
      </c>
      <c r="I25" s="10" t="s">
        <v>217</v>
      </c>
      <c r="J25" s="10">
        <v>-3.15</v>
      </c>
      <c r="K25" s="9" t="str">
        <f t="shared" si="0"/>
        <v>Yes</v>
      </c>
    </row>
    <row r="26" spans="1:11" x14ac:dyDescent="0.25">
      <c r="A26" s="24" t="s">
        <v>321</v>
      </c>
      <c r="B26" s="85" t="s">
        <v>217</v>
      </c>
      <c r="C26" s="9" t="s">
        <v>217</v>
      </c>
      <c r="D26" s="9" t="str">
        <f t="shared" si="4"/>
        <v>N/A</v>
      </c>
      <c r="E26" s="9">
        <v>71.661721068000006</v>
      </c>
      <c r="F26" s="9" t="str">
        <f t="shared" si="5"/>
        <v>N/A</v>
      </c>
      <c r="G26" s="9">
        <v>72.391956215999997</v>
      </c>
      <c r="H26" s="9" t="str">
        <f t="shared" si="6"/>
        <v>N/A</v>
      </c>
      <c r="I26" s="10" t="s">
        <v>217</v>
      </c>
      <c r="J26" s="10">
        <v>1.0189999999999999</v>
      </c>
      <c r="K26" s="9" t="str">
        <f t="shared" si="0"/>
        <v>Yes</v>
      </c>
    </row>
    <row r="27" spans="1:11" x14ac:dyDescent="0.25">
      <c r="A27" s="24" t="s">
        <v>322</v>
      </c>
      <c r="B27" s="85" t="s">
        <v>217</v>
      </c>
      <c r="C27" s="9" t="s">
        <v>217</v>
      </c>
      <c r="D27" s="9" t="str">
        <f t="shared" si="4"/>
        <v>N/A</v>
      </c>
      <c r="E27" s="9">
        <v>53.516869986000003</v>
      </c>
      <c r="F27" s="9" t="str">
        <f t="shared" si="5"/>
        <v>N/A</v>
      </c>
      <c r="G27" s="9">
        <v>55.381744218000001</v>
      </c>
      <c r="H27" s="9" t="str">
        <f t="shared" si="6"/>
        <v>N/A</v>
      </c>
      <c r="I27" s="10" t="s">
        <v>217</v>
      </c>
      <c r="J27" s="10">
        <v>3.4849999999999999</v>
      </c>
      <c r="K27" s="9" t="str">
        <f t="shared" si="0"/>
        <v>Yes</v>
      </c>
    </row>
    <row r="28" spans="1:11" x14ac:dyDescent="0.25">
      <c r="A28" s="24" t="s">
        <v>829</v>
      </c>
      <c r="B28" s="85" t="s">
        <v>217</v>
      </c>
      <c r="C28" s="9" t="s">
        <v>217</v>
      </c>
      <c r="D28" s="9" t="str">
        <f t="shared" si="4"/>
        <v>N/A</v>
      </c>
      <c r="E28" s="9">
        <v>1.9847520278999999</v>
      </c>
      <c r="F28" s="9" t="str">
        <f t="shared" si="5"/>
        <v>N/A</v>
      </c>
      <c r="G28" s="9">
        <v>2.0221119987999998</v>
      </c>
      <c r="H28" s="9" t="str">
        <f t="shared" si="6"/>
        <v>N/A</v>
      </c>
      <c r="I28" s="10" t="s">
        <v>217</v>
      </c>
      <c r="J28" s="10">
        <v>1.8819999999999999</v>
      </c>
      <c r="K28" s="9" t="str">
        <f t="shared" si="0"/>
        <v>Yes</v>
      </c>
    </row>
    <row r="29" spans="1:11" x14ac:dyDescent="0.25">
      <c r="A29" s="24" t="s">
        <v>323</v>
      </c>
      <c r="B29" s="85" t="s">
        <v>217</v>
      </c>
      <c r="C29" s="9" t="s">
        <v>217</v>
      </c>
      <c r="D29" s="9" t="str">
        <f t="shared" si="4"/>
        <v>N/A</v>
      </c>
      <c r="E29" s="9">
        <v>0</v>
      </c>
      <c r="F29" s="9" t="str">
        <f t="shared" si="5"/>
        <v>N/A</v>
      </c>
      <c r="G29" s="9">
        <v>0</v>
      </c>
      <c r="H29" s="9" t="str">
        <f t="shared" si="6"/>
        <v>N/A</v>
      </c>
      <c r="I29" s="10" t="s">
        <v>217</v>
      </c>
      <c r="J29" s="10" t="s">
        <v>1742</v>
      </c>
      <c r="K29" s="9" t="str">
        <f t="shared" si="0"/>
        <v>N/A</v>
      </c>
    </row>
    <row r="30" spans="1:11" x14ac:dyDescent="0.25">
      <c r="A30" s="24" t="s">
        <v>830</v>
      </c>
      <c r="B30" s="85" t="s">
        <v>217</v>
      </c>
      <c r="C30" s="9" t="s">
        <v>217</v>
      </c>
      <c r="D30" s="9" t="str">
        <f t="shared" si="4"/>
        <v>N/A</v>
      </c>
      <c r="E30" s="9">
        <v>97.73077318</v>
      </c>
      <c r="F30" s="9" t="str">
        <f t="shared" si="5"/>
        <v>N/A</v>
      </c>
      <c r="G30" s="9">
        <v>95.369353677999996</v>
      </c>
      <c r="H30" s="9" t="str">
        <f t="shared" si="6"/>
        <v>N/A</v>
      </c>
      <c r="I30" s="10" t="s">
        <v>217</v>
      </c>
      <c r="J30" s="10">
        <v>-2.42</v>
      </c>
      <c r="K30" s="9" t="str">
        <f t="shared" si="0"/>
        <v>Yes</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v>100</v>
      </c>
      <c r="F32" s="9" t="str">
        <f t="shared" si="5"/>
        <v>N/A</v>
      </c>
      <c r="G32" s="9">
        <v>99.591075114999995</v>
      </c>
      <c r="H32" s="9" t="str">
        <f t="shared" si="6"/>
        <v>N/A</v>
      </c>
      <c r="I32" s="10" t="s">
        <v>217</v>
      </c>
      <c r="J32" s="10">
        <v>-0.40899999999999997</v>
      </c>
      <c r="K32" s="9" t="str">
        <f t="shared" si="0"/>
        <v>Yes</v>
      </c>
    </row>
    <row r="33" spans="1:11" x14ac:dyDescent="0.25">
      <c r="A33" s="24" t="s">
        <v>326</v>
      </c>
      <c r="B33" s="85" t="s">
        <v>217</v>
      </c>
      <c r="C33" s="9" t="s">
        <v>217</v>
      </c>
      <c r="D33" s="9" t="str">
        <f t="shared" si="4"/>
        <v>N/A</v>
      </c>
      <c r="E33" s="9">
        <v>100</v>
      </c>
      <c r="F33" s="9" t="str">
        <f t="shared" si="5"/>
        <v>N/A</v>
      </c>
      <c r="G33" s="9">
        <v>99.979030804000004</v>
      </c>
      <c r="H33" s="9" t="str">
        <f t="shared" si="6"/>
        <v>N/A</v>
      </c>
      <c r="I33" s="10" t="s">
        <v>217</v>
      </c>
      <c r="J33" s="10">
        <v>-2.1000000000000001E-2</v>
      </c>
      <c r="K33" s="9" t="str">
        <f t="shared" si="0"/>
        <v>Yes</v>
      </c>
    </row>
    <row r="34" spans="1:11" x14ac:dyDescent="0.25">
      <c r="A34" s="24" t="s">
        <v>327</v>
      </c>
      <c r="B34" s="85" t="s">
        <v>217</v>
      </c>
      <c r="C34" s="9" t="s">
        <v>217</v>
      </c>
      <c r="D34" s="9" t="str">
        <f t="shared" si="4"/>
        <v>N/A</v>
      </c>
      <c r="E34" s="9">
        <v>22.598637213</v>
      </c>
      <c r="F34" s="9" t="str">
        <f t="shared" si="5"/>
        <v>N/A</v>
      </c>
      <c r="G34" s="9">
        <v>21.839417895</v>
      </c>
      <c r="H34" s="9" t="str">
        <f t="shared" si="6"/>
        <v>N/A</v>
      </c>
      <c r="I34" s="10" t="s">
        <v>217</v>
      </c>
      <c r="J34" s="10">
        <v>-3.36</v>
      </c>
      <c r="K34" s="9" t="str">
        <f t="shared" si="0"/>
        <v>Yes</v>
      </c>
    </row>
    <row r="35" spans="1:11" ht="25" x14ac:dyDescent="0.25">
      <c r="A35" s="24" t="s">
        <v>369</v>
      </c>
      <c r="B35" s="85" t="s">
        <v>217</v>
      </c>
      <c r="C35" s="9" t="s">
        <v>217</v>
      </c>
      <c r="D35" s="9" t="str">
        <f t="shared" si="4"/>
        <v>N/A</v>
      </c>
      <c r="E35" s="9">
        <v>16.391911198999999</v>
      </c>
      <c r="F35" s="9" t="str">
        <f>IF($B35="N/A","N/A",IF(E35&lt;0,"No","Yes"))</f>
        <v>N/A</v>
      </c>
      <c r="G35" s="9">
        <v>18.964541089000001</v>
      </c>
      <c r="H35" s="9" t="str">
        <f t="shared" si="6"/>
        <v>N/A</v>
      </c>
      <c r="I35" s="10" t="s">
        <v>217</v>
      </c>
      <c r="J35" s="10">
        <v>15.69</v>
      </c>
      <c r="K35" s="9" t="str">
        <f t="shared" si="0"/>
        <v>Yes</v>
      </c>
    </row>
    <row r="36" spans="1:11" x14ac:dyDescent="0.25">
      <c r="A36" s="27" t="s">
        <v>373</v>
      </c>
      <c r="B36" s="1" t="s">
        <v>217</v>
      </c>
      <c r="C36" s="8" t="s">
        <v>217</v>
      </c>
      <c r="D36" s="9" t="str">
        <f t="shared" ref="D36:D39" si="7">IF($B36="N/A","N/A",IF(C36&lt;0,"No","Yes"))</f>
        <v>N/A</v>
      </c>
      <c r="E36" s="8">
        <v>70.639630729000004</v>
      </c>
      <c r="F36" s="9" t="str">
        <f t="shared" ref="F36:F39" si="8">IF($B36="N/A","N/A",IF(E36&lt;0,"No","Yes"))</f>
        <v>N/A</v>
      </c>
      <c r="G36" s="8">
        <v>72.643586571</v>
      </c>
      <c r="H36" s="9" t="str">
        <f t="shared" ref="H36:H39" si="9">IF($B36="N/A","N/A",IF(G36&lt;0,"No","Yes"))</f>
        <v>N/A</v>
      </c>
      <c r="I36" s="10" t="s">
        <v>217</v>
      </c>
      <c r="J36" s="10">
        <v>2.8370000000000002</v>
      </c>
      <c r="K36" s="9" t="str">
        <f>IF(J36="Div by 0", "N/A", IF(J36="N/A","N/A", IF(J36&gt;30, "No", IF(J36&lt;-30, "No", "Yes"))))</f>
        <v>Yes</v>
      </c>
    </row>
    <row r="37" spans="1:11" x14ac:dyDescent="0.25">
      <c r="A37" s="27" t="s">
        <v>374</v>
      </c>
      <c r="B37" s="1" t="s">
        <v>217</v>
      </c>
      <c r="C37" s="8" t="s">
        <v>217</v>
      </c>
      <c r="D37" s="9" t="str">
        <f t="shared" si="7"/>
        <v>N/A</v>
      </c>
      <c r="E37" s="8">
        <v>26.445213760000001</v>
      </c>
      <c r="F37" s="9" t="str">
        <f t="shared" si="8"/>
        <v>N/A</v>
      </c>
      <c r="G37" s="8">
        <v>24.674453228000001</v>
      </c>
      <c r="H37" s="9" t="str">
        <f t="shared" si="9"/>
        <v>N/A</v>
      </c>
      <c r="I37" s="10" t="s">
        <v>217</v>
      </c>
      <c r="J37" s="10">
        <v>-6.7</v>
      </c>
      <c r="K37" s="9" t="str">
        <f>IF(J37="Div by 0", "N/A", IF(J37="N/A","N/A", IF(J37&gt;30, "No", IF(J37&lt;-30, "No", "Yes"))))</f>
        <v>Yes</v>
      </c>
    </row>
    <row r="38" spans="1:11" x14ac:dyDescent="0.25">
      <c r="A38" s="27" t="s">
        <v>375</v>
      </c>
      <c r="B38" s="1" t="s">
        <v>217</v>
      </c>
      <c r="C38" s="8" t="s">
        <v>217</v>
      </c>
      <c r="D38" s="9" t="str">
        <f t="shared" si="7"/>
        <v>N/A</v>
      </c>
      <c r="E38" s="8">
        <v>7.4183976299999996E-2</v>
      </c>
      <c r="F38" s="9" t="str">
        <f t="shared" si="8"/>
        <v>N/A</v>
      </c>
      <c r="G38" s="8">
        <v>8.5973704600000006E-2</v>
      </c>
      <c r="H38" s="9" t="str">
        <f t="shared" si="9"/>
        <v>N/A</v>
      </c>
      <c r="I38" s="10" t="s">
        <v>217</v>
      </c>
      <c r="J38" s="10">
        <v>15.89</v>
      </c>
      <c r="K38" s="9" t="str">
        <f>IF(J38="Div by 0", "N/A", IF(J38="N/A","N/A", IF(J38&gt;30, "No", IF(J38&lt;-30, "No", "Yes"))))</f>
        <v>Yes</v>
      </c>
    </row>
    <row r="39" spans="1:11" x14ac:dyDescent="0.25">
      <c r="A39" s="27" t="s">
        <v>376</v>
      </c>
      <c r="B39" s="1" t="s">
        <v>217</v>
      </c>
      <c r="C39" s="8" t="s">
        <v>217</v>
      </c>
      <c r="D39" s="9" t="str">
        <f t="shared" si="7"/>
        <v>N/A</v>
      </c>
      <c r="E39" s="8">
        <v>1.2968458072</v>
      </c>
      <c r="F39" s="9" t="str">
        <f t="shared" si="8"/>
        <v>N/A</v>
      </c>
      <c r="G39" s="8">
        <v>1.0966889638999999</v>
      </c>
      <c r="H39" s="9" t="str">
        <f t="shared" si="9"/>
        <v>N/A</v>
      </c>
      <c r="I39" s="10" t="s">
        <v>217</v>
      </c>
      <c r="J39" s="10">
        <v>-15.4</v>
      </c>
      <c r="K39" s="9" t="str">
        <f>IF(J39="Div by 0", "N/A", IF(J39="N/A","N/A", IF(J39&gt;30, "No", IF(J39&lt;-30, "No", "Yes"))))</f>
        <v>Yes</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484378</v>
      </c>
      <c r="D7" s="30" t="str">
        <f>IF($B7="N/A","N/A",IF(C7&gt;15,"No",IF(C7&lt;-15,"No","Yes")))</f>
        <v>N/A</v>
      </c>
      <c r="E7" s="29">
        <v>472975</v>
      </c>
      <c r="F7" s="30" t="str">
        <f>IF($B7="N/A","N/A",IF(E7&gt;15,"No",IF(E7&lt;-15,"No","Yes")))</f>
        <v>N/A</v>
      </c>
      <c r="G7" s="29">
        <v>505691</v>
      </c>
      <c r="H7" s="30" t="str">
        <f>IF($B7="N/A","N/A",IF(G7&gt;15,"No",IF(G7&lt;-15,"No","Yes")))</f>
        <v>N/A</v>
      </c>
      <c r="I7" s="31">
        <v>-2.35</v>
      </c>
      <c r="J7" s="31">
        <v>6.9169999999999998</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90.300005338999995</v>
      </c>
      <c r="H8" s="30" t="str">
        <f>IF($B8="N/A","N/A",IF(G8&gt;15,"No",IF(G8&lt;-15,"No","Yes")))</f>
        <v>N/A</v>
      </c>
      <c r="I8" s="31" t="s">
        <v>217</v>
      </c>
      <c r="J8" s="31" t="s">
        <v>217</v>
      </c>
      <c r="K8" s="30" t="str">
        <f t="shared" si="0"/>
        <v>N/A</v>
      </c>
    </row>
    <row r="9" spans="1:11" x14ac:dyDescent="0.25">
      <c r="A9" s="87" t="s">
        <v>119</v>
      </c>
      <c r="B9" s="33" t="s">
        <v>217</v>
      </c>
      <c r="C9" s="8">
        <v>0.82993034369999996</v>
      </c>
      <c r="D9" s="9" t="str">
        <f>IF($B9="N/A","N/A",IF(C9&gt;15,"No",IF(C9&lt;-15,"No","Yes")))</f>
        <v>N/A</v>
      </c>
      <c r="E9" s="8">
        <v>6.9559701900000007E-2</v>
      </c>
      <c r="F9" s="9" t="str">
        <f>IF($B9="N/A","N/A",IF(E9&gt;15,"No",IF(E9&lt;-15,"No","Yes")))</f>
        <v>N/A</v>
      </c>
      <c r="G9" s="8">
        <v>9.6999946607999998</v>
      </c>
      <c r="H9" s="9" t="str">
        <f>IF($B9="N/A","N/A",IF(G9&gt;15,"No",IF(G9&lt;-15,"No","Yes")))</f>
        <v>N/A</v>
      </c>
      <c r="I9" s="10">
        <v>-91.6</v>
      </c>
      <c r="J9" s="10">
        <v>13845</v>
      </c>
      <c r="K9" s="9" t="str">
        <f t="shared" si="0"/>
        <v>No</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5">
      <c r="A12" s="87" t="s">
        <v>352</v>
      </c>
      <c r="B12" s="33"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100</v>
      </c>
      <c r="F13" s="9" t="str">
        <f t="shared" si="2"/>
        <v>Yes</v>
      </c>
      <c r="G13" s="8">
        <v>100</v>
      </c>
      <c r="H13" s="9" t="str">
        <f t="shared" si="3"/>
        <v>Yes</v>
      </c>
      <c r="I13" s="10" t="s">
        <v>217</v>
      </c>
      <c r="J13" s="10">
        <v>0</v>
      </c>
      <c r="K13" s="9" t="str">
        <f t="shared" si="0"/>
        <v>Yes</v>
      </c>
    </row>
    <row r="14" spans="1:11" x14ac:dyDescent="0.25">
      <c r="A14" s="87" t="s">
        <v>13</v>
      </c>
      <c r="B14" s="33" t="s">
        <v>217</v>
      </c>
      <c r="C14" s="34">
        <v>480358</v>
      </c>
      <c r="D14" s="9" t="str">
        <f>IF($B14="N/A","N/A",IF(C14&gt;15,"No",IF(C14&lt;-15,"No","Yes")))</f>
        <v>N/A</v>
      </c>
      <c r="E14" s="34">
        <v>472646</v>
      </c>
      <c r="F14" s="9" t="str">
        <f>IF($B14="N/A","N/A",IF(E14&gt;15,"No",IF(E14&lt;-15,"No","Yes")))</f>
        <v>N/A</v>
      </c>
      <c r="G14" s="34">
        <v>456639</v>
      </c>
      <c r="H14" s="9" t="str">
        <f>IF($B14="N/A","N/A",IF(G14&gt;15,"No",IF(G14&lt;-15,"No","Yes")))</f>
        <v>N/A</v>
      </c>
      <c r="I14" s="10">
        <v>-1.61</v>
      </c>
      <c r="J14" s="10">
        <v>-3.39</v>
      </c>
      <c r="K14" s="9" t="str">
        <f t="shared" si="0"/>
        <v>Yes</v>
      </c>
    </row>
    <row r="15" spans="1:11" x14ac:dyDescent="0.25">
      <c r="A15" s="87" t="s">
        <v>442</v>
      </c>
      <c r="B15" s="33" t="s">
        <v>219</v>
      </c>
      <c r="C15" s="8">
        <v>0.14614100320000001</v>
      </c>
      <c r="D15" s="9" t="str">
        <f>IF($B15="N/A","N/A",IF(C15&gt;20,"No",IF(C15&lt;5,"No","Yes")))</f>
        <v>No</v>
      </c>
      <c r="E15" s="8">
        <v>0.17581868880000001</v>
      </c>
      <c r="F15" s="9" t="str">
        <f>IF($B15="N/A","N/A",IF(E15&gt;20,"No",IF(E15&lt;5,"No","Yes")))</f>
        <v>No</v>
      </c>
      <c r="G15" s="8">
        <v>0.25359200589999997</v>
      </c>
      <c r="H15" s="9" t="str">
        <f>IF($B15="N/A","N/A",IF(G15&gt;20,"No",IF(G15&lt;5,"No","Yes")))</f>
        <v>No</v>
      </c>
      <c r="I15" s="10">
        <v>20.309999999999999</v>
      </c>
      <c r="J15" s="10">
        <v>44.23</v>
      </c>
      <c r="K15" s="9" t="str">
        <f t="shared" si="0"/>
        <v>No</v>
      </c>
    </row>
    <row r="16" spans="1:11" x14ac:dyDescent="0.25">
      <c r="A16" s="87" t="s">
        <v>443</v>
      </c>
      <c r="B16" s="28" t="s">
        <v>217</v>
      </c>
      <c r="C16" s="8" t="s">
        <v>217</v>
      </c>
      <c r="D16" s="9" t="str">
        <f>IF($B16="N/A","N/A",IF(C16&gt;15,"No",IF(C16&lt;-15,"No","Yes")))</f>
        <v>N/A</v>
      </c>
      <c r="E16" s="8" t="s">
        <v>217</v>
      </c>
      <c r="F16" s="9" t="str">
        <f>IF($B16="N/A","N/A",IF(E16&gt;15,"No",IF(E16&lt;-15,"No","Yes")))</f>
        <v>N/A</v>
      </c>
      <c r="G16" s="8">
        <v>99.746407993999995</v>
      </c>
      <c r="H16" s="9" t="str">
        <f>IF($B16="N/A","N/A",IF(G16&gt;15,"No",IF(G16&lt;-15,"No","Yes")))</f>
        <v>N/A</v>
      </c>
      <c r="I16" s="10" t="s">
        <v>217</v>
      </c>
      <c r="J16" s="10" t="s">
        <v>217</v>
      </c>
      <c r="K16" s="9" t="str">
        <f t="shared" si="0"/>
        <v>N/A</v>
      </c>
    </row>
    <row r="17" spans="1:11" x14ac:dyDescent="0.25">
      <c r="A17" s="87" t="s">
        <v>444</v>
      </c>
      <c r="B17" s="33" t="s">
        <v>239</v>
      </c>
      <c r="C17" s="8">
        <v>20.486387235999999</v>
      </c>
      <c r="D17" s="9" t="str">
        <f>IF($B17="N/A","N/A",IF(C17&gt;1,"Yes","No"))</f>
        <v>Yes</v>
      </c>
      <c r="E17" s="8">
        <v>12.964248083999999</v>
      </c>
      <c r="F17" s="9" t="str">
        <f>IF($B17="N/A","N/A",IF(E17&gt;1,"Yes","No"))</f>
        <v>Yes</v>
      </c>
      <c r="G17" s="8">
        <v>12.587623922000001</v>
      </c>
      <c r="H17" s="9" t="str">
        <f>IF($B17="N/A","N/A",IF(G17&gt;1,"Yes","No"))</f>
        <v>Yes</v>
      </c>
      <c r="I17" s="10">
        <v>-36.700000000000003</v>
      </c>
      <c r="J17" s="10">
        <v>-2.91</v>
      </c>
      <c r="K17" s="9" t="str">
        <f t="shared" si="0"/>
        <v>Yes</v>
      </c>
    </row>
    <row r="18" spans="1:11" x14ac:dyDescent="0.25">
      <c r="A18" s="87" t="s">
        <v>856</v>
      </c>
      <c r="B18" s="33" t="s">
        <v>217</v>
      </c>
      <c r="C18" s="88">
        <v>3228.0444679000002</v>
      </c>
      <c r="D18" s="9" t="str">
        <f>IF($B18="N/A","N/A",IF(C18&gt;15,"No",IF(C18&lt;-15,"No","Yes")))</f>
        <v>N/A</v>
      </c>
      <c r="E18" s="88">
        <v>3157.4415503999999</v>
      </c>
      <c r="F18" s="9" t="str">
        <f>IF($B18="N/A","N/A",IF(E18&gt;15,"No",IF(E18&lt;-15,"No","Yes")))</f>
        <v>N/A</v>
      </c>
      <c r="G18" s="88">
        <v>3194.1230863000001</v>
      </c>
      <c r="H18" s="9" t="str">
        <f>IF($B18="N/A","N/A",IF(G18&gt;15,"No",IF(G18&lt;-15,"No","Yes")))</f>
        <v>N/A</v>
      </c>
      <c r="I18" s="10">
        <v>-2.19</v>
      </c>
      <c r="J18" s="10">
        <v>1.1619999999999999</v>
      </c>
      <c r="K18" s="9" t="str">
        <f t="shared" si="0"/>
        <v>Yes</v>
      </c>
    </row>
    <row r="19" spans="1:11" x14ac:dyDescent="0.25">
      <c r="A19" s="3" t="s">
        <v>131</v>
      </c>
      <c r="B19" s="33" t="s">
        <v>217</v>
      </c>
      <c r="C19" s="34">
        <v>12</v>
      </c>
      <c r="D19" s="33" t="s">
        <v>217</v>
      </c>
      <c r="E19" s="34">
        <v>11</v>
      </c>
      <c r="F19" s="33" t="s">
        <v>217</v>
      </c>
      <c r="G19" s="34">
        <v>11</v>
      </c>
      <c r="H19" s="9" t="str">
        <f>IF($B19="N/A","N/A",IF(G19&gt;15,"No",IF(G19&lt;-15,"No","Yes")))</f>
        <v>N/A</v>
      </c>
      <c r="I19" s="10">
        <v>-25</v>
      </c>
      <c r="J19" s="10">
        <v>-88.9</v>
      </c>
      <c r="K19" s="9" t="str">
        <f t="shared" si="0"/>
        <v>No</v>
      </c>
    </row>
    <row r="20" spans="1:11" x14ac:dyDescent="0.25">
      <c r="A20" s="3" t="s">
        <v>350</v>
      </c>
      <c r="B20" s="28" t="s">
        <v>217</v>
      </c>
      <c r="C20" s="8" t="s">
        <v>217</v>
      </c>
      <c r="D20" s="33" t="s">
        <v>217</v>
      </c>
      <c r="E20" s="8" t="s">
        <v>217</v>
      </c>
      <c r="F20" s="33" t="s">
        <v>217</v>
      </c>
      <c r="G20" s="8">
        <v>1.9774920000000001E-4</v>
      </c>
      <c r="H20" s="9" t="str">
        <f>IF($B20="N/A","N/A",IF(G20&gt;15,"No",IF(G20&lt;-15,"No","Yes")))</f>
        <v>N/A</v>
      </c>
      <c r="I20" s="10" t="s">
        <v>217</v>
      </c>
      <c r="J20" s="10" t="s">
        <v>217</v>
      </c>
      <c r="K20" s="9" t="str">
        <f t="shared" si="0"/>
        <v>N/A</v>
      </c>
    </row>
    <row r="21" spans="1:11" ht="25" x14ac:dyDescent="0.25">
      <c r="A21" s="3" t="s">
        <v>835</v>
      </c>
      <c r="B21" s="33" t="s">
        <v>217</v>
      </c>
      <c r="C21" s="88">
        <v>2896.6666667</v>
      </c>
      <c r="D21" s="9" t="str">
        <f>IF($B21="N/A","N/A",IF(C21&gt;60,"No",IF(C21&lt;15,"No","Yes")))</f>
        <v>N/A</v>
      </c>
      <c r="E21" s="88">
        <v>15706</v>
      </c>
      <c r="F21" s="9" t="str">
        <f>IF($B21="N/A","N/A",IF(E21&gt;60,"No",IF(E21&lt;15,"No","Yes")))</f>
        <v>N/A</v>
      </c>
      <c r="G21" s="88">
        <v>178</v>
      </c>
      <c r="H21" s="9" t="str">
        <f>IF($B21="N/A","N/A",IF(G21&gt;60,"No",IF(G21&lt;15,"No","Yes")))</f>
        <v>N/A</v>
      </c>
      <c r="I21" s="10">
        <v>442.2</v>
      </c>
      <c r="J21" s="10">
        <v>-98.9</v>
      </c>
      <c r="K21" s="9" t="str">
        <f t="shared" si="0"/>
        <v>No</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479656</v>
      </c>
      <c r="D6" s="9" t="str">
        <f>IF($B6="N/A","N/A",IF(C6&gt;15,"No",IF(C6&lt;-15,"No","Yes")))</f>
        <v>N/A</v>
      </c>
      <c r="E6" s="34">
        <v>471815</v>
      </c>
      <c r="F6" s="9" t="str">
        <f>IF($B6="N/A","N/A",IF(E6&gt;15,"No",IF(E6&lt;-15,"No","Yes")))</f>
        <v>N/A</v>
      </c>
      <c r="G6" s="34">
        <v>455481</v>
      </c>
      <c r="H6" s="9" t="str">
        <f>IF($B6="N/A","N/A",IF(G6&gt;15,"No",IF(G6&lt;-15,"No","Yes")))</f>
        <v>N/A</v>
      </c>
      <c r="I6" s="10">
        <v>-1.63</v>
      </c>
      <c r="J6" s="10">
        <v>-3.46</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129.83353524</v>
      </c>
      <c r="D9" s="9" t="str">
        <f>IF($B9="N/A","N/A",IF(C9&gt;100,"No",IF(C9&lt;50,"No","Yes")))</f>
        <v>No</v>
      </c>
      <c r="E9" s="35">
        <v>136.448025</v>
      </c>
      <c r="F9" s="9" t="str">
        <f>IF($B9="N/A","N/A",IF(E9&gt;100,"No",IF(E9&lt;50,"No","Yes")))</f>
        <v>No</v>
      </c>
      <c r="G9" s="35">
        <v>135.57894486000001</v>
      </c>
      <c r="H9" s="9" t="str">
        <f>IF($B9="N/A","N/A",IF(G9&gt;100,"No",IF(G9&lt;50,"No","Yes")))</f>
        <v>No</v>
      </c>
      <c r="I9" s="10">
        <v>5.0949999999999998</v>
      </c>
      <c r="J9" s="10">
        <v>-0.63700000000000001</v>
      </c>
      <c r="K9" s="9" t="str">
        <f t="shared" si="0"/>
        <v>Yes</v>
      </c>
    </row>
    <row r="10" spans="1:11" ht="25" x14ac:dyDescent="0.25">
      <c r="A10" s="69" t="s">
        <v>838</v>
      </c>
      <c r="B10" s="33" t="s">
        <v>217</v>
      </c>
      <c r="C10" s="35">
        <v>229.97922352000001</v>
      </c>
      <c r="D10" s="9" t="str">
        <f>IF($B10="N/A","N/A",IF(C10&gt;15,"No",IF(C10&lt;-15,"No","Yes")))</f>
        <v>N/A</v>
      </c>
      <c r="E10" s="35">
        <v>226.79361778000001</v>
      </c>
      <c r="F10" s="9" t="str">
        <f>IF($B10="N/A","N/A",IF(E10&gt;15,"No",IF(E10&lt;-15,"No","Yes")))</f>
        <v>N/A</v>
      </c>
      <c r="G10" s="35">
        <v>231.6128085</v>
      </c>
      <c r="H10" s="9" t="str">
        <f>IF($B10="N/A","N/A",IF(G10&gt;15,"No",IF(G10&lt;-15,"No","Yes")))</f>
        <v>N/A</v>
      </c>
      <c r="I10" s="10">
        <v>-1.39</v>
      </c>
      <c r="J10" s="10">
        <v>2.125</v>
      </c>
      <c r="K10" s="9" t="str">
        <f t="shared" si="0"/>
        <v>Yes</v>
      </c>
    </row>
    <row r="11" spans="1:11" ht="25" x14ac:dyDescent="0.25">
      <c r="A11" s="69" t="s">
        <v>839</v>
      </c>
      <c r="B11" s="33" t="s">
        <v>217</v>
      </c>
      <c r="C11" s="35">
        <v>127.50467997</v>
      </c>
      <c r="D11" s="9" t="str">
        <f>IF($B11="N/A","N/A",IF(C11&gt;15,"No",IF(C11&lt;-15,"No","Yes")))</f>
        <v>N/A</v>
      </c>
      <c r="E11" s="35">
        <v>132.36878066</v>
      </c>
      <c r="F11" s="9" t="str">
        <f>IF($B11="N/A","N/A",IF(E11&gt;15,"No",IF(E11&lt;-15,"No","Yes")))</f>
        <v>N/A</v>
      </c>
      <c r="G11" s="35">
        <v>149.69415913</v>
      </c>
      <c r="H11" s="9" t="str">
        <f>IF($B11="N/A","N/A",IF(G11&gt;15,"No",IF(G11&lt;-15,"No","Yes")))</f>
        <v>N/A</v>
      </c>
      <c r="I11" s="10">
        <v>3.8149999999999999</v>
      </c>
      <c r="J11" s="10">
        <v>13.09</v>
      </c>
      <c r="K11" s="9" t="str">
        <f t="shared" si="0"/>
        <v>Yes</v>
      </c>
    </row>
    <row r="12" spans="1:11" ht="25" x14ac:dyDescent="0.25">
      <c r="A12" s="69" t="s">
        <v>840</v>
      </c>
      <c r="B12" s="33" t="s">
        <v>217</v>
      </c>
      <c r="C12" s="35">
        <v>838.10930493000001</v>
      </c>
      <c r="D12" s="9" t="str">
        <f>IF($B12="N/A","N/A",IF(C12&gt;15,"No",IF(C12&lt;-15,"No","Yes")))</f>
        <v>N/A</v>
      </c>
      <c r="E12" s="35">
        <v>881.74964666000005</v>
      </c>
      <c r="F12" s="9" t="str">
        <f>IF($B12="N/A","N/A",IF(E12&gt;15,"No",IF(E12&lt;-15,"No","Yes")))</f>
        <v>N/A</v>
      </c>
      <c r="G12" s="35">
        <v>908.18884213000001</v>
      </c>
      <c r="H12" s="9" t="str">
        <f>IF($B12="N/A","N/A",IF(G12&gt;15,"No",IF(G12&lt;-15,"No","Yes")))</f>
        <v>N/A</v>
      </c>
      <c r="I12" s="10">
        <v>5.2069999999999999</v>
      </c>
      <c r="J12" s="10">
        <v>2.9980000000000002</v>
      </c>
      <c r="K12" s="9" t="str">
        <f t="shared" si="0"/>
        <v>Yes</v>
      </c>
    </row>
    <row r="13" spans="1:11" x14ac:dyDescent="0.25">
      <c r="A13" s="69" t="s">
        <v>655</v>
      </c>
      <c r="B13" s="33" t="s">
        <v>241</v>
      </c>
      <c r="C13" s="8">
        <v>52.065647046999999</v>
      </c>
      <c r="D13" s="9" t="str">
        <f>IF($B13="N/A","N/A",IF(C13&gt;99,"No",IF(C13&lt;75,"No","Yes")))</f>
        <v>No</v>
      </c>
      <c r="E13" s="8">
        <v>49.804054555</v>
      </c>
      <c r="F13" s="9" t="str">
        <f>IF($B13="N/A","N/A",IF(E13&gt;99,"No",IF(E13&lt;75,"No","Yes")))</f>
        <v>No</v>
      </c>
      <c r="G13" s="8">
        <v>49.110939864000002</v>
      </c>
      <c r="H13" s="9" t="str">
        <f>IF($B13="N/A","N/A",IF(G13&gt;99,"No",IF(G13&lt;75,"No","Yes")))</f>
        <v>No</v>
      </c>
      <c r="I13" s="10">
        <v>-4.34</v>
      </c>
      <c r="J13" s="10">
        <v>-1.39</v>
      </c>
      <c r="K13" s="9" t="str">
        <f t="shared" ref="K13:K24" si="1">IF(J13="Div by 0", "N/A", IF(J13="N/A","N/A", IF(J13&gt;30, "No", IF(J13&lt;-30, "No", "Yes"))))</f>
        <v>Yes</v>
      </c>
    </row>
    <row r="14" spans="1:11" x14ac:dyDescent="0.25">
      <c r="A14" s="69" t="s">
        <v>495</v>
      </c>
      <c r="B14" s="33" t="s">
        <v>217</v>
      </c>
      <c r="C14" s="9">
        <v>88.627991159000004</v>
      </c>
      <c r="D14" s="9" t="str">
        <f>IF($B14="N/A","N/A",IF(C14&gt;15,"No",IF(C14&lt;-15,"No","Yes")))</f>
        <v>N/A</v>
      </c>
      <c r="E14" s="9">
        <v>91.028287152999994</v>
      </c>
      <c r="F14" s="9" t="str">
        <f>IF($B14="N/A","N/A",IF(E14&gt;15,"No",IF(E14&lt;-15,"No","Yes")))</f>
        <v>N/A</v>
      </c>
      <c r="G14" s="9">
        <v>87.207800046000003</v>
      </c>
      <c r="H14" s="9" t="str">
        <f>IF($B14="N/A","N/A",IF(G14&gt;15,"No",IF(G14&lt;-15,"No","Yes")))</f>
        <v>N/A</v>
      </c>
      <c r="I14" s="10">
        <v>2.7080000000000002</v>
      </c>
      <c r="J14" s="10">
        <v>-4.2</v>
      </c>
      <c r="K14" s="9" t="str">
        <f t="shared" si="1"/>
        <v>Yes</v>
      </c>
    </row>
    <row r="15" spans="1:11" x14ac:dyDescent="0.25">
      <c r="A15" s="69" t="s">
        <v>841</v>
      </c>
      <c r="B15" s="33" t="s">
        <v>217</v>
      </c>
      <c r="C15" s="34">
        <v>26.486671847</v>
      </c>
      <c r="D15" s="9" t="str">
        <f>IF($B15="N/A","N/A",IF(C15&gt;15,"No",IF(C15&lt;-15,"No","Yes")))</f>
        <v>N/A</v>
      </c>
      <c r="E15" s="10">
        <v>26.851711773000002</v>
      </c>
      <c r="F15" s="9" t="str">
        <f>IF($B15="N/A","N/A",IF(E15&gt;15,"No",IF(E15&lt;-15,"No","Yes")))</f>
        <v>N/A</v>
      </c>
      <c r="G15" s="10">
        <v>26.809243577</v>
      </c>
      <c r="H15" s="9" t="str">
        <f>IF($B15="N/A","N/A",IF(G15&gt;15,"No",IF(G15&lt;-15,"No","Yes")))</f>
        <v>N/A</v>
      </c>
      <c r="I15" s="10">
        <v>1.3779999999999999</v>
      </c>
      <c r="J15" s="10">
        <v>-0.158</v>
      </c>
      <c r="K15" s="9" t="str">
        <f t="shared" si="1"/>
        <v>Yes</v>
      </c>
    </row>
    <row r="16" spans="1:11" x14ac:dyDescent="0.25">
      <c r="A16" s="66" t="s">
        <v>656</v>
      </c>
      <c r="B16" s="49" t="s">
        <v>242</v>
      </c>
      <c r="C16" s="9">
        <v>47.663950831000001</v>
      </c>
      <c r="D16" s="9" t="str">
        <f>IF($B16="N/A","N/A",IF(C16&gt;20,"No",IF(C16&lt;=0,"No","Yes")))</f>
        <v>No</v>
      </c>
      <c r="E16" s="9">
        <v>49.999470131000002</v>
      </c>
      <c r="F16" s="9" t="str">
        <f>IF($B16="N/A","N/A",IF(E16&gt;20,"No",IF(E16&lt;=0,"No","Yes")))</f>
        <v>No</v>
      </c>
      <c r="G16" s="9">
        <v>50.687734505000002</v>
      </c>
      <c r="H16" s="9" t="str">
        <f>IF($B16="N/A","N/A",IF(G16&gt;20,"No",IF(G16&lt;=0,"No","Yes")))</f>
        <v>No</v>
      </c>
      <c r="I16" s="10">
        <v>4.9000000000000004</v>
      </c>
      <c r="J16" s="10">
        <v>1.377</v>
      </c>
      <c r="K16" s="9" t="str">
        <f t="shared" si="1"/>
        <v>Yes</v>
      </c>
    </row>
    <row r="17" spans="1:11" x14ac:dyDescent="0.25">
      <c r="A17" s="66" t="s">
        <v>370</v>
      </c>
      <c r="B17" s="33" t="s">
        <v>217</v>
      </c>
      <c r="C17" s="9">
        <v>12.61509122</v>
      </c>
      <c r="D17" s="9" t="str">
        <f>IF($B17="N/A","N/A",IF(C17&gt;15,"No",IF(C17&lt;-15,"No","Yes")))</f>
        <v>N/A</v>
      </c>
      <c r="E17" s="9">
        <v>11.636463831</v>
      </c>
      <c r="F17" s="9" t="str">
        <f>IF($B17="N/A","N/A",IF(E17&gt;15,"No",IF(E17&lt;-15,"No","Yes")))</f>
        <v>N/A</v>
      </c>
      <c r="G17" s="9">
        <v>11.581258961</v>
      </c>
      <c r="H17" s="9" t="str">
        <f>IF($B17="N/A","N/A",IF(G17&gt;15,"No",IF(G17&lt;-15,"No","Yes")))</f>
        <v>N/A</v>
      </c>
      <c r="I17" s="10">
        <v>-7.76</v>
      </c>
      <c r="J17" s="10">
        <v>-0.47399999999999998</v>
      </c>
      <c r="K17" s="9" t="str">
        <f t="shared" si="1"/>
        <v>Yes</v>
      </c>
    </row>
    <row r="18" spans="1:11" x14ac:dyDescent="0.25">
      <c r="A18" s="66" t="s">
        <v>842</v>
      </c>
      <c r="B18" s="33" t="s">
        <v>217</v>
      </c>
      <c r="C18" s="10">
        <v>23.402309212999999</v>
      </c>
      <c r="D18" s="9" t="str">
        <f>IF($B18="N/A","N/A",IF(C18&gt;15,"No",IF(C18&lt;-15,"No","Yes")))</f>
        <v>N/A</v>
      </c>
      <c r="E18" s="10">
        <v>23.397471858999999</v>
      </c>
      <c r="F18" s="9" t="str">
        <f>IF($B18="N/A","N/A",IF(E18&gt;15,"No",IF(E18&lt;-15,"No","Yes")))</f>
        <v>N/A</v>
      </c>
      <c r="G18" s="10">
        <v>23.40851971</v>
      </c>
      <c r="H18" s="9" t="str">
        <f>IF($B18="N/A","N/A",IF(G18&gt;15,"No",IF(G18&lt;-15,"No","Yes")))</f>
        <v>N/A</v>
      </c>
      <c r="I18" s="10">
        <v>-2.1000000000000001E-2</v>
      </c>
      <c r="J18" s="10">
        <v>4.7199999999999999E-2</v>
      </c>
      <c r="K18" s="9" t="str">
        <f t="shared" si="1"/>
        <v>Yes</v>
      </c>
    </row>
    <row r="19" spans="1:11" x14ac:dyDescent="0.25">
      <c r="A19" s="69" t="s">
        <v>657</v>
      </c>
      <c r="B19" s="49" t="s">
        <v>243</v>
      </c>
      <c r="C19" s="9">
        <v>0.1115382691</v>
      </c>
      <c r="D19" s="9" t="str">
        <f>IF($B19="N/A","N/A",IF(C19&gt;10,"No",IF(C19&lt;=0,"No","Yes")))</f>
        <v>Yes</v>
      </c>
      <c r="E19" s="9">
        <v>4.5992603E-2</v>
      </c>
      <c r="F19" s="9" t="str">
        <f>IF($B19="N/A","N/A",IF(E19&gt;10,"No",IF(E19&lt;=0,"No","Yes")))</f>
        <v>Yes</v>
      </c>
      <c r="G19" s="9">
        <v>6.1473475299999997E-2</v>
      </c>
      <c r="H19" s="9" t="str">
        <f>IF($B19="N/A","N/A",IF(G19&gt;10,"No",IF(G19&lt;=0,"No","Yes")))</f>
        <v>Yes</v>
      </c>
      <c r="I19" s="10">
        <v>-58.8</v>
      </c>
      <c r="J19" s="10">
        <v>33.659999999999997</v>
      </c>
      <c r="K19" s="9" t="str">
        <f t="shared" si="1"/>
        <v>No</v>
      </c>
    </row>
    <row r="20" spans="1:11" x14ac:dyDescent="0.25">
      <c r="A20" s="69" t="s">
        <v>129</v>
      </c>
      <c r="B20" s="33" t="s">
        <v>217</v>
      </c>
      <c r="C20" s="9">
        <v>96.822429907</v>
      </c>
      <c r="D20" s="9" t="str">
        <f>IF($B20="N/A","N/A",IF(C20&gt;15,"No",IF(C20&lt;-15,"No","Yes")))</f>
        <v>N/A</v>
      </c>
      <c r="E20" s="9">
        <v>94.009216589999994</v>
      </c>
      <c r="F20" s="9" t="str">
        <f>IF($B20="N/A","N/A",IF(E20&gt;15,"No",IF(E20&lt;-15,"No","Yes")))</f>
        <v>N/A</v>
      </c>
      <c r="G20" s="9">
        <v>89.285714286000001</v>
      </c>
      <c r="H20" s="9" t="str">
        <f>IF($B20="N/A","N/A",IF(G20&gt;15,"No",IF(G20&lt;-15,"No","Yes")))</f>
        <v>N/A</v>
      </c>
      <c r="I20" s="10">
        <v>-2.91</v>
      </c>
      <c r="J20" s="10">
        <v>-5.0199999999999996</v>
      </c>
      <c r="K20" s="9" t="str">
        <f t="shared" si="1"/>
        <v>Yes</v>
      </c>
    </row>
    <row r="21" spans="1:11" x14ac:dyDescent="0.25">
      <c r="A21" s="69" t="s">
        <v>843</v>
      </c>
      <c r="B21" s="33" t="s">
        <v>217</v>
      </c>
      <c r="C21" s="10">
        <v>28.050193050000001</v>
      </c>
      <c r="D21" s="9" t="str">
        <f>IF($B21="N/A","N/A",IF(C21&gt;15,"No",IF(C21&lt;-15,"No","Yes")))</f>
        <v>N/A</v>
      </c>
      <c r="E21" s="10">
        <v>27.980392157000001</v>
      </c>
      <c r="F21" s="9" t="str">
        <f>IF($B21="N/A","N/A",IF(E21&gt;15,"No",IF(E21&lt;-15,"No","Yes")))</f>
        <v>N/A</v>
      </c>
      <c r="G21" s="10">
        <v>26.091999999999999</v>
      </c>
      <c r="H21" s="9" t="str">
        <f>IF($B21="N/A","N/A",IF(G21&gt;15,"No",IF(G21&lt;-15,"No","Yes")))</f>
        <v>N/A</v>
      </c>
      <c r="I21" s="10">
        <v>-0.249</v>
      </c>
      <c r="J21" s="10">
        <v>-6.75</v>
      </c>
      <c r="K21" s="9" t="str">
        <f t="shared" si="1"/>
        <v>Yes</v>
      </c>
    </row>
    <row r="22" spans="1:11" x14ac:dyDescent="0.25">
      <c r="A22" s="69" t="s">
        <v>1719</v>
      </c>
      <c r="B22" s="49" t="s">
        <v>228</v>
      </c>
      <c r="C22" s="9">
        <v>0.15886385240000001</v>
      </c>
      <c r="D22" s="9" t="str">
        <f>IF($B22="N/A","N/A",IF(C22&gt;5,"No",IF(C22&lt;=0,"No","Yes")))</f>
        <v>Yes</v>
      </c>
      <c r="E22" s="9">
        <v>0.1504827104</v>
      </c>
      <c r="F22" s="9" t="str">
        <f>IF($B22="N/A","N/A",IF(E22&gt;5,"No",IF(E22&lt;=0,"No","Yes")))</f>
        <v>Yes</v>
      </c>
      <c r="G22" s="9">
        <v>0.1398521563</v>
      </c>
      <c r="H22" s="9" t="str">
        <f>IF($B22="N/A","N/A",IF(G22&gt;5,"No",IF(G22&lt;=0,"No","Yes")))</f>
        <v>Yes</v>
      </c>
      <c r="I22" s="10">
        <v>-5.28</v>
      </c>
      <c r="J22" s="10">
        <v>-7.06</v>
      </c>
      <c r="K22" s="9" t="str">
        <f t="shared" si="1"/>
        <v>Yes</v>
      </c>
    </row>
    <row r="23" spans="1:11" x14ac:dyDescent="0.25">
      <c r="A23" s="69" t="s">
        <v>130</v>
      </c>
      <c r="B23" s="33"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69" t="s">
        <v>844</v>
      </c>
      <c r="B24" s="33" t="s">
        <v>217</v>
      </c>
      <c r="C24" s="10">
        <v>14.047244094</v>
      </c>
      <c r="D24" s="9" t="str">
        <f>IF($B24="N/A","N/A",IF(C24&gt;15,"No",IF(C24&lt;-15,"No","Yes")))</f>
        <v>N/A</v>
      </c>
      <c r="E24" s="10">
        <v>14.947887324</v>
      </c>
      <c r="F24" s="9" t="str">
        <f>IF($B24="N/A","N/A",IF(E24&gt;15,"No",IF(E24&lt;-15,"No","Yes")))</f>
        <v>N/A</v>
      </c>
      <c r="G24" s="10">
        <v>14.547880691</v>
      </c>
      <c r="H24" s="9" t="str">
        <f>IF($B24="N/A","N/A",IF(G24&gt;15,"No",IF(G24&lt;-15,"No","Yes")))</f>
        <v>N/A</v>
      </c>
      <c r="I24" s="10">
        <v>6.4119999999999999</v>
      </c>
      <c r="J24" s="10">
        <v>-2.68</v>
      </c>
      <c r="K24" s="9" t="str">
        <f t="shared" si="1"/>
        <v>Yes</v>
      </c>
    </row>
    <row r="25" spans="1:11" x14ac:dyDescent="0.25">
      <c r="A25" s="69" t="s">
        <v>15</v>
      </c>
      <c r="B25" s="33" t="s">
        <v>244</v>
      </c>
      <c r="C25" s="9">
        <v>2.7976299680999999</v>
      </c>
      <c r="D25" s="9" t="str">
        <f>IF($B25="N/A","N/A",IF(C25&gt;20,"No",IF(C25&lt;1,"No","Yes")))</f>
        <v>Yes</v>
      </c>
      <c r="E25" s="9">
        <v>2.6325996418000002</v>
      </c>
      <c r="F25" s="9" t="str">
        <f>IF($B25="N/A","N/A",IF(E25&gt;20,"No",IF(E25&lt;1,"No","Yes")))</f>
        <v>Yes</v>
      </c>
      <c r="G25" s="9">
        <v>2.2475141662999998</v>
      </c>
      <c r="H25" s="9" t="str">
        <f>IF($B25="N/A","N/A",IF(G25&gt;20,"No",IF(G25&lt;1,"No","Yes")))</f>
        <v>Yes</v>
      </c>
      <c r="I25" s="10">
        <v>-5.9</v>
      </c>
      <c r="J25" s="10">
        <v>-14.6</v>
      </c>
      <c r="K25" s="9" t="str">
        <f t="shared" ref="K25:K34" si="2">IF(J25="Div by 0", "N/A", IF(J25="N/A","N/A", IF(J25&gt;30, "No", IF(J25&lt;-30, "No", "Yes"))))</f>
        <v>Yes</v>
      </c>
    </row>
    <row r="26" spans="1:11" x14ac:dyDescent="0.25">
      <c r="A26" s="69" t="s">
        <v>163</v>
      </c>
      <c r="B26" s="33" t="s">
        <v>218</v>
      </c>
      <c r="C26" s="9">
        <v>99.969978484999999</v>
      </c>
      <c r="D26" s="9" t="str">
        <f>IF($B26="N/A","N/A",IF(C26&gt;100,"No",IF(C26&lt;95,"No","Yes")))</f>
        <v>Yes</v>
      </c>
      <c r="E26" s="9">
        <v>99.972234880000002</v>
      </c>
      <c r="F26" s="9" t="str">
        <f>IF($B26="N/A","N/A",IF(E26&gt;100,"No",IF(E26&lt;95,"No","Yes")))</f>
        <v>Yes</v>
      </c>
      <c r="G26" s="9">
        <v>99.946210708999999</v>
      </c>
      <c r="H26" s="9" t="str">
        <f>IF($B26="N/A","N/A",IF(G26&gt;100,"No",IF(G26&lt;95,"No","Yes")))</f>
        <v>Yes</v>
      </c>
      <c r="I26" s="10">
        <v>2.3E-3</v>
      </c>
      <c r="J26" s="10">
        <v>-2.5999999999999999E-2</v>
      </c>
      <c r="K26" s="9" t="str">
        <f t="shared" si="2"/>
        <v>Yes</v>
      </c>
    </row>
    <row r="27" spans="1:11" x14ac:dyDescent="0.25">
      <c r="A27" s="69" t="s">
        <v>32</v>
      </c>
      <c r="B27" s="33" t="s">
        <v>218</v>
      </c>
      <c r="C27" s="9">
        <v>99.978943243000003</v>
      </c>
      <c r="D27" s="9" t="str">
        <f>IF($B27="N/A","N/A",IF(C27&gt;100,"No",IF(C27&lt;95,"No","Yes")))</f>
        <v>Yes</v>
      </c>
      <c r="E27" s="9">
        <v>99.979017200000001</v>
      </c>
      <c r="F27" s="9" t="str">
        <f>IF($B27="N/A","N/A",IF(E27&gt;100,"No",IF(E27&lt;95,"No","Yes")))</f>
        <v>Yes</v>
      </c>
      <c r="G27" s="9">
        <v>99.951479864000007</v>
      </c>
      <c r="H27" s="9" t="str">
        <f>IF($B27="N/A","N/A",IF(G27&gt;100,"No",IF(G27&lt;95,"No","Yes")))</f>
        <v>Yes</v>
      </c>
      <c r="I27" s="10">
        <v>1E-4</v>
      </c>
      <c r="J27" s="10">
        <v>-2.8000000000000001E-2</v>
      </c>
      <c r="K27" s="9" t="str">
        <f t="shared" si="2"/>
        <v>Yes</v>
      </c>
    </row>
    <row r="28" spans="1:11" x14ac:dyDescent="0.25">
      <c r="A28" s="69" t="s">
        <v>845</v>
      </c>
      <c r="B28" s="33" t="s">
        <v>230</v>
      </c>
      <c r="C28" s="9">
        <v>13.445173129000001</v>
      </c>
      <c r="D28" s="9" t="str">
        <f>IF($B28="N/A","N/A",IF(C28&gt;30,"No",IF(C28&lt;5,"No","Yes")))</f>
        <v>Yes</v>
      </c>
      <c r="E28" s="9">
        <v>13.236778061000001</v>
      </c>
      <c r="F28" s="9" t="str">
        <f>IF($B28="N/A","N/A",IF(E28&gt;30,"No",IF(E28&lt;5,"No","Yes")))</f>
        <v>Yes</v>
      </c>
      <c r="G28" s="9">
        <v>12.696920441</v>
      </c>
      <c r="H28" s="9" t="str">
        <f>IF($B28="N/A","N/A",IF(G28&gt;30,"No",IF(G28&lt;5,"No","Yes")))</f>
        <v>Yes</v>
      </c>
      <c r="I28" s="10">
        <v>-1.55</v>
      </c>
      <c r="J28" s="10">
        <v>-4.08</v>
      </c>
      <c r="K28" s="9" t="str">
        <f t="shared" si="2"/>
        <v>Yes</v>
      </c>
    </row>
    <row r="29" spans="1:11" x14ac:dyDescent="0.25">
      <c r="A29" s="69" t="s">
        <v>846</v>
      </c>
      <c r="B29" s="33" t="s">
        <v>231</v>
      </c>
      <c r="C29" s="9">
        <v>44.896622911000001</v>
      </c>
      <c r="D29" s="9" t="str">
        <f>IF($B29="N/A","N/A",IF(C29&gt;75,"No",IF(C29&lt;15,"No","Yes")))</f>
        <v>Yes</v>
      </c>
      <c r="E29" s="9">
        <v>43.348752214999998</v>
      </c>
      <c r="F29" s="9" t="str">
        <f>IF($B29="N/A","N/A",IF(E29&gt;75,"No",IF(E29&lt;15,"No","Yes")))</f>
        <v>Yes</v>
      </c>
      <c r="G29" s="9">
        <v>41.986996441999999</v>
      </c>
      <c r="H29" s="9" t="str">
        <f>IF($B29="N/A","N/A",IF(G29&gt;75,"No",IF(G29&lt;15,"No","Yes")))</f>
        <v>Yes</v>
      </c>
      <c r="I29" s="10">
        <v>-3.45</v>
      </c>
      <c r="J29" s="10">
        <v>-3.14</v>
      </c>
      <c r="K29" s="9" t="str">
        <f t="shared" si="2"/>
        <v>Yes</v>
      </c>
    </row>
    <row r="30" spans="1:11" x14ac:dyDescent="0.25">
      <c r="A30" s="69" t="s">
        <v>847</v>
      </c>
      <c r="B30" s="33" t="s">
        <v>232</v>
      </c>
      <c r="C30" s="9">
        <v>41.658203960000002</v>
      </c>
      <c r="D30" s="9" t="str">
        <f>IF($B30="N/A","N/A",IF(C30&gt;70,"No",IF(C30&lt;25,"No","Yes")))</f>
        <v>Yes</v>
      </c>
      <c r="E30" s="9">
        <v>43.414469723000003</v>
      </c>
      <c r="F30" s="9" t="str">
        <f>IF($B30="N/A","N/A",IF(E30&gt;70,"No",IF(E30&lt;25,"No","Yes")))</f>
        <v>Yes</v>
      </c>
      <c r="G30" s="9">
        <v>45.316083116999998</v>
      </c>
      <c r="H30" s="9" t="str">
        <f>IF($B30="N/A","N/A",IF(G30&gt;70,"No",IF(G30&lt;25,"No","Yes")))</f>
        <v>Yes</v>
      </c>
      <c r="I30" s="10">
        <v>4.2160000000000002</v>
      </c>
      <c r="J30" s="10">
        <v>4.38</v>
      </c>
      <c r="K30" s="9" t="str">
        <f t="shared" si="2"/>
        <v>Yes</v>
      </c>
    </row>
    <row r="31" spans="1:11" x14ac:dyDescent="0.25">
      <c r="A31" s="69" t="s">
        <v>164</v>
      </c>
      <c r="B31" s="33" t="s">
        <v>218</v>
      </c>
      <c r="C31" s="9">
        <v>99.971020898000006</v>
      </c>
      <c r="D31" s="9" t="str">
        <f>IF($B31="N/A","N/A",IF(C31&gt;100,"No",IF(C31&lt;95,"No","Yes")))</f>
        <v>Yes</v>
      </c>
      <c r="E31" s="9">
        <v>99.963756981000003</v>
      </c>
      <c r="F31" s="9" t="str">
        <f>IF($B31="N/A","N/A",IF(E31&gt;100,"No",IF(E31&lt;95,"No","Yes")))</f>
        <v>Yes</v>
      </c>
      <c r="G31" s="9">
        <v>99.932598725000005</v>
      </c>
      <c r="H31" s="9" t="str">
        <f>IF($B31="N/A","N/A",IF(G31&gt;100,"No",IF(G31&lt;95,"No","Yes")))</f>
        <v>Yes</v>
      </c>
      <c r="I31" s="10">
        <v>-7.0000000000000001E-3</v>
      </c>
      <c r="J31" s="10">
        <v>-3.1E-2</v>
      </c>
      <c r="K31" s="9" t="str">
        <f t="shared" si="2"/>
        <v>Yes</v>
      </c>
    </row>
    <row r="32" spans="1:11" x14ac:dyDescent="0.25">
      <c r="A32" s="27" t="s">
        <v>373</v>
      </c>
      <c r="B32" s="33" t="s">
        <v>245</v>
      </c>
      <c r="C32" s="9">
        <v>0.69925113000000005</v>
      </c>
      <c r="D32" s="9" t="str">
        <f>IF($B32="N/A","N/A",IF(C32&gt;5,"No",IF(C32&lt;1,"No","Yes")))</f>
        <v>No</v>
      </c>
      <c r="E32" s="9">
        <v>0.74435954770000001</v>
      </c>
      <c r="F32" s="9" t="str">
        <f>IF($B32="N/A","N/A",IF(E32&gt;5,"No",IF(E32&lt;1,"No","Yes")))</f>
        <v>No</v>
      </c>
      <c r="G32" s="9">
        <v>0.77412669239999998</v>
      </c>
      <c r="H32" s="9" t="str">
        <f>IF($B32="N/A","N/A",IF(G32&gt;5,"No",IF(G32&lt;1,"No","Yes")))</f>
        <v>No</v>
      </c>
      <c r="I32" s="10">
        <v>6.4509999999999996</v>
      </c>
      <c r="J32" s="10">
        <v>3.9990000000000001</v>
      </c>
      <c r="K32" s="9" t="str">
        <f t="shared" si="2"/>
        <v>Yes</v>
      </c>
    </row>
    <row r="33" spans="1:11" x14ac:dyDescent="0.25">
      <c r="A33" s="27" t="s">
        <v>375</v>
      </c>
      <c r="B33" s="33" t="s">
        <v>246</v>
      </c>
      <c r="C33" s="9">
        <v>98.422619544</v>
      </c>
      <c r="D33" s="9" t="str">
        <f>IF($B33="N/A","N/A",IF(C33&gt;98,"No",IF(C33&lt;8,"No","Yes")))</f>
        <v>No</v>
      </c>
      <c r="E33" s="9">
        <v>98.457446245</v>
      </c>
      <c r="F33" s="9" t="str">
        <f>IF($B33="N/A","N/A",IF(E33&gt;98,"No",IF(E33&lt;8,"No","Yes")))</f>
        <v>No</v>
      </c>
      <c r="G33" s="9">
        <v>98.390053592000001</v>
      </c>
      <c r="H33" s="9" t="str">
        <f>IF($B33="N/A","N/A",IF(G33&gt;98,"No",IF(G33&lt;8,"No","Yes")))</f>
        <v>No</v>
      </c>
      <c r="I33" s="10">
        <v>3.5400000000000001E-2</v>
      </c>
      <c r="J33" s="10">
        <v>-6.8000000000000005E-2</v>
      </c>
      <c r="K33" s="9" t="str">
        <f t="shared" si="2"/>
        <v>Yes</v>
      </c>
    </row>
    <row r="34" spans="1:11" x14ac:dyDescent="0.25">
      <c r="A34" s="27" t="s">
        <v>376</v>
      </c>
      <c r="B34" s="49" t="s">
        <v>228</v>
      </c>
      <c r="C34" s="9">
        <v>0.44761245560000001</v>
      </c>
      <c r="D34" s="9" t="str">
        <f>IF($B34="N/A","N/A",IF(C34&gt;5,"No",IF(C34&lt;=0,"No","Yes")))</f>
        <v>Yes</v>
      </c>
      <c r="E34" s="9">
        <v>0.40524358059999999</v>
      </c>
      <c r="F34" s="9" t="str">
        <f>IF($B34="N/A","N/A",IF(E34&gt;5,"No",IF(E34&lt;=0,"No","Yes")))</f>
        <v>Yes</v>
      </c>
      <c r="G34" s="9">
        <v>0.41801963199999997</v>
      </c>
      <c r="H34" s="9" t="str">
        <f>IF($B34="N/A","N/A",IF(G34&gt;5,"No",IF(G34&lt;=0,"No","Yes")))</f>
        <v>Yes</v>
      </c>
      <c r="I34" s="10">
        <v>-9.4700000000000006</v>
      </c>
      <c r="J34" s="10">
        <v>3.153</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702</v>
      </c>
      <c r="D6" s="9" t="str">
        <f>IF($B6="N/A","N/A",IF(C6&gt;15,"No",IF(C6&lt;-15,"No","Yes")))</f>
        <v>N/A</v>
      </c>
      <c r="E6" s="34">
        <v>831</v>
      </c>
      <c r="F6" s="9" t="str">
        <f>IF($B6="N/A","N/A",IF(E6&gt;15,"No",IF(E6&lt;-15,"No","Yes")))</f>
        <v>N/A</v>
      </c>
      <c r="G6" s="34">
        <v>1158</v>
      </c>
      <c r="H6" s="9" t="str">
        <f>IF($B6="N/A","N/A",IF(G6&gt;15,"No",IF(G6&lt;-15,"No","Yes")))</f>
        <v>N/A</v>
      </c>
      <c r="I6" s="10">
        <v>18.38</v>
      </c>
      <c r="J6" s="10">
        <v>39.35</v>
      </c>
      <c r="K6" s="9" t="str">
        <f t="shared" ref="K6:K22" si="0">IF(J6="Div by 0", "N/A", IF(J6="N/A","N/A", IF(J6&gt;30, "No", IF(J6&lt;-30, "No", "Yes"))))</f>
        <v>No</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1831.1908831999999</v>
      </c>
      <c r="D9" s="9" t="str">
        <f>IF($B9="N/A","N/A",IF(C9&gt;15,"No",IF(C9&lt;-15,"No","Yes")))</f>
        <v>N/A</v>
      </c>
      <c r="E9" s="35">
        <v>2597.3886883</v>
      </c>
      <c r="F9" s="9" t="str">
        <f>IF($B9="N/A","N/A",IF(E9&gt;15,"No",IF(E9&lt;-15,"No","Yes")))</f>
        <v>N/A</v>
      </c>
      <c r="G9" s="35">
        <v>2879.7953367999999</v>
      </c>
      <c r="H9" s="9" t="str">
        <f>IF($B9="N/A","N/A",IF(G9&gt;15,"No",IF(G9&lt;-15,"No","Yes")))</f>
        <v>N/A</v>
      </c>
      <c r="I9" s="10">
        <v>41.84</v>
      </c>
      <c r="J9" s="10">
        <v>10.87</v>
      </c>
      <c r="K9" s="9" t="str">
        <f t="shared" si="0"/>
        <v>Yes</v>
      </c>
    </row>
    <row r="10" spans="1:11" x14ac:dyDescent="0.25">
      <c r="A10" s="69" t="s">
        <v>655</v>
      </c>
      <c r="B10" s="33" t="s">
        <v>241</v>
      </c>
      <c r="C10" s="8">
        <v>97.008547008999997</v>
      </c>
      <c r="D10" s="9" t="str">
        <f>IF($B10="N/A","N/A",IF(C10&gt;99,"No",IF(C10&lt;75,"No","Yes")))</f>
        <v>Yes</v>
      </c>
      <c r="E10" s="8">
        <v>99.037304452000001</v>
      </c>
      <c r="F10" s="9" t="str">
        <f>IF($B10="N/A","N/A",IF(E10&gt;99,"No",IF(E10&lt;75,"No","Yes")))</f>
        <v>No</v>
      </c>
      <c r="G10" s="8">
        <v>98.618307427000005</v>
      </c>
      <c r="H10" s="9" t="str">
        <f>IF($B10="N/A","N/A",IF(G10&gt;99,"No",IF(G10&lt;75,"No","Yes")))</f>
        <v>Yes</v>
      </c>
      <c r="I10" s="10">
        <v>2.0910000000000002</v>
      </c>
      <c r="J10" s="10">
        <v>-0.42299999999999999</v>
      </c>
      <c r="K10" s="9" t="str">
        <f t="shared" si="0"/>
        <v>Yes</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2.7065527066000001</v>
      </c>
      <c r="D12" s="9" t="str">
        <f>IF($B12="N/A","N/A",IF(C12&gt;10,"No",IF(C12&lt;=0,"No","Yes")))</f>
        <v>Yes</v>
      </c>
      <c r="E12" s="9">
        <v>0.84235860409999996</v>
      </c>
      <c r="F12" s="9" t="str">
        <f>IF($B12="N/A","N/A",IF(E12&gt;10,"No",IF(E12&lt;=0,"No","Yes")))</f>
        <v>Yes</v>
      </c>
      <c r="G12" s="9">
        <v>0.86355785839999999</v>
      </c>
      <c r="H12" s="9" t="str">
        <f>IF($B12="N/A","N/A",IF(G12&gt;10,"No",IF(G12&lt;=0,"No","Yes")))</f>
        <v>Yes</v>
      </c>
      <c r="I12" s="10">
        <v>-68.900000000000006</v>
      </c>
      <c r="J12" s="10">
        <v>2.5169999999999999</v>
      </c>
      <c r="K12" s="9" t="str">
        <f t="shared" si="0"/>
        <v>Yes</v>
      </c>
    </row>
    <row r="13" spans="1:11" x14ac:dyDescent="0.25">
      <c r="A13" s="69" t="s">
        <v>658</v>
      </c>
      <c r="B13" s="49" t="s">
        <v>228</v>
      </c>
      <c r="C13" s="9">
        <v>0.28490028490000002</v>
      </c>
      <c r="D13" s="9" t="str">
        <f>IF($B13="N/A","N/A",IF(C13&gt;5,"No",IF(C13&lt;=0,"No","Yes")))</f>
        <v>Yes</v>
      </c>
      <c r="E13" s="9">
        <v>0.12033694339999999</v>
      </c>
      <c r="F13" s="9" t="str">
        <f>IF($B13="N/A","N/A",IF(E13&gt;5,"No",IF(E13&lt;=0,"No","Yes")))</f>
        <v>Yes</v>
      </c>
      <c r="G13" s="9">
        <v>0.51813471499999997</v>
      </c>
      <c r="H13" s="9" t="str">
        <f>IF($B13="N/A","N/A",IF(G13&gt;5,"No",IF(G13&lt;=0,"No","Yes")))</f>
        <v>Yes</v>
      </c>
      <c r="I13" s="10">
        <v>-57.8</v>
      </c>
      <c r="J13" s="10">
        <v>330.6</v>
      </c>
      <c r="K13" s="9" t="str">
        <f t="shared" si="0"/>
        <v>No</v>
      </c>
    </row>
    <row r="14" spans="1:11" x14ac:dyDescent="0.25">
      <c r="A14" s="69" t="s">
        <v>163</v>
      </c>
      <c r="B14" s="33" t="s">
        <v>218</v>
      </c>
      <c r="C14" s="9">
        <v>99.002849002999994</v>
      </c>
      <c r="D14" s="9" t="str">
        <f>IF($B14="N/A","N/A",IF(C14&gt;100,"No",IF(C14&lt;95,"No","Yes")))</f>
        <v>Yes</v>
      </c>
      <c r="E14" s="9">
        <v>100</v>
      </c>
      <c r="F14" s="9" t="str">
        <f>IF($B14="N/A","N/A",IF(E14&gt;100,"No",IF(E14&lt;95,"No","Yes")))</f>
        <v>Yes</v>
      </c>
      <c r="G14" s="9">
        <v>100</v>
      </c>
      <c r="H14" s="9" t="str">
        <f>IF($B14="N/A","N/A",IF(G14&gt;100,"No",IF(G14&lt;95,"No","Yes")))</f>
        <v>Yes</v>
      </c>
      <c r="I14" s="10">
        <v>1.0069999999999999</v>
      </c>
      <c r="J14" s="10">
        <v>0</v>
      </c>
      <c r="K14" s="9" t="str">
        <f t="shared" si="0"/>
        <v>Yes</v>
      </c>
    </row>
    <row r="15" spans="1:11" x14ac:dyDescent="0.25">
      <c r="A15" s="69" t="s">
        <v>32</v>
      </c>
      <c r="B15" s="33"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69" t="s">
        <v>845</v>
      </c>
      <c r="B16" s="33" t="s">
        <v>230</v>
      </c>
      <c r="C16" s="9">
        <v>11.680911681</v>
      </c>
      <c r="D16" s="9" t="str">
        <f>IF($B16="N/A","N/A",IF(C16&gt;30,"No",IF(C16&lt;5,"No","Yes")))</f>
        <v>Yes</v>
      </c>
      <c r="E16" s="9">
        <v>12.154031288000001</v>
      </c>
      <c r="F16" s="9" t="str">
        <f>IF($B16="N/A","N/A",IF(E16&gt;30,"No",IF(E16&lt;5,"No","Yes")))</f>
        <v>Yes</v>
      </c>
      <c r="G16" s="9">
        <v>8.4628670121000003</v>
      </c>
      <c r="H16" s="9" t="str">
        <f>IF($B16="N/A","N/A",IF(G16&gt;30,"No",IF(G16&lt;5,"No","Yes")))</f>
        <v>Yes</v>
      </c>
      <c r="I16" s="10">
        <v>4.05</v>
      </c>
      <c r="J16" s="10">
        <v>-30.4</v>
      </c>
      <c r="K16" s="9" t="str">
        <f t="shared" si="0"/>
        <v>No</v>
      </c>
    </row>
    <row r="17" spans="1:11" x14ac:dyDescent="0.25">
      <c r="A17" s="69" t="s">
        <v>846</v>
      </c>
      <c r="B17" s="33" t="s">
        <v>231</v>
      </c>
      <c r="C17" s="9">
        <v>36.752136751999998</v>
      </c>
      <c r="D17" s="9" t="str">
        <f>IF($B17="N/A","N/A",IF(C17&gt;75,"No",IF(C17&lt;15,"No","Yes")))</f>
        <v>Yes</v>
      </c>
      <c r="E17" s="9">
        <v>45.968712394999997</v>
      </c>
      <c r="F17" s="9" t="str">
        <f>IF($B17="N/A","N/A",IF(E17&gt;75,"No",IF(E17&lt;15,"No","Yes")))</f>
        <v>Yes</v>
      </c>
      <c r="G17" s="9">
        <v>48.704663212</v>
      </c>
      <c r="H17" s="9" t="str">
        <f>IF($B17="N/A","N/A",IF(G17&gt;75,"No",IF(G17&lt;15,"No","Yes")))</f>
        <v>Yes</v>
      </c>
      <c r="I17" s="10">
        <v>25.08</v>
      </c>
      <c r="J17" s="10">
        <v>5.952</v>
      </c>
      <c r="K17" s="9" t="str">
        <f t="shared" si="0"/>
        <v>Yes</v>
      </c>
    </row>
    <row r="18" spans="1:11" x14ac:dyDescent="0.25">
      <c r="A18" s="69" t="s">
        <v>847</v>
      </c>
      <c r="B18" s="33" t="s">
        <v>232</v>
      </c>
      <c r="C18" s="9">
        <v>51.566951566999997</v>
      </c>
      <c r="D18" s="9" t="str">
        <f>IF($B18="N/A","N/A",IF(C18&gt;70,"No",IF(C18&lt;25,"No","Yes")))</f>
        <v>Yes</v>
      </c>
      <c r="E18" s="9">
        <v>41.877256318000001</v>
      </c>
      <c r="F18" s="9" t="str">
        <f>IF($B18="N/A","N/A",IF(E18&gt;70,"No",IF(E18&lt;25,"No","Yes")))</f>
        <v>Yes</v>
      </c>
      <c r="G18" s="9">
        <v>42.832469775</v>
      </c>
      <c r="H18" s="9" t="str">
        <f>IF($B18="N/A","N/A",IF(G18&gt;70,"No",IF(G18&lt;25,"No","Yes")))</f>
        <v>Yes</v>
      </c>
      <c r="I18" s="10">
        <v>-18.8</v>
      </c>
      <c r="J18" s="10">
        <v>2.2810000000000001</v>
      </c>
      <c r="K18" s="9" t="str">
        <f t="shared" si="0"/>
        <v>Yes</v>
      </c>
    </row>
    <row r="19" spans="1:11" x14ac:dyDescent="0.25">
      <c r="A19" s="69" t="s">
        <v>164</v>
      </c>
      <c r="B19" s="33" t="s">
        <v>218</v>
      </c>
      <c r="C19" s="9">
        <v>99.857549857999999</v>
      </c>
      <c r="D19" s="9" t="str">
        <f>IF($B19="N/A","N/A",IF(C19&gt;100,"No",IF(C19&lt;95,"No","Yes")))</f>
        <v>Yes</v>
      </c>
      <c r="E19" s="9">
        <v>99.879663057000002</v>
      </c>
      <c r="F19" s="9" t="str">
        <f>IF($B19="N/A","N/A",IF(E19&gt;100,"No",IF(E19&lt;95,"No","Yes")))</f>
        <v>Yes</v>
      </c>
      <c r="G19" s="9">
        <v>100</v>
      </c>
      <c r="H19" s="9" t="str">
        <f>IF($B19="N/A","N/A",IF(G19&gt;100,"No",IF(G19&lt;95,"No","Yes")))</f>
        <v>Yes</v>
      </c>
      <c r="I19" s="10">
        <v>2.2100000000000002E-2</v>
      </c>
      <c r="J19" s="10">
        <v>0.1205</v>
      </c>
      <c r="K19" s="9" t="str">
        <f t="shared" si="0"/>
        <v>Yes</v>
      </c>
    </row>
    <row r="20" spans="1:11" x14ac:dyDescent="0.25">
      <c r="A20" s="27" t="s">
        <v>373</v>
      </c>
      <c r="B20" s="33" t="s">
        <v>245</v>
      </c>
      <c r="C20" s="9">
        <v>10.826210826000001</v>
      </c>
      <c r="D20" s="9" t="str">
        <f>IF($B20="N/A","N/A",IF(C20&gt;5,"No",IF(C20&lt;1,"No","Yes")))</f>
        <v>No</v>
      </c>
      <c r="E20" s="9">
        <v>5.7761732851999996</v>
      </c>
      <c r="F20" s="9" t="str">
        <f>IF($B20="N/A","N/A",IF(E20&gt;5,"No",IF(E20&lt;1,"No","Yes")))</f>
        <v>No</v>
      </c>
      <c r="G20" s="9">
        <v>4.3177892918999996</v>
      </c>
      <c r="H20" s="9" t="str">
        <f>IF($B20="N/A","N/A",IF(G20&gt;5,"No",IF(G20&lt;1,"No","Yes")))</f>
        <v>Yes</v>
      </c>
      <c r="I20" s="10">
        <v>-46.6</v>
      </c>
      <c r="J20" s="10">
        <v>-25.2</v>
      </c>
      <c r="K20" s="9" t="str">
        <f t="shared" si="0"/>
        <v>Yes</v>
      </c>
    </row>
    <row r="21" spans="1:11" x14ac:dyDescent="0.25">
      <c r="A21" s="27" t="s">
        <v>375</v>
      </c>
      <c r="B21" s="33" t="s">
        <v>246</v>
      </c>
      <c r="C21" s="9">
        <v>81.339031339000002</v>
      </c>
      <c r="D21" s="9" t="str">
        <f>IF($B21="N/A","N/A",IF(C21&gt;98,"No",IF(C21&lt;8,"No","Yes")))</f>
        <v>Yes</v>
      </c>
      <c r="E21" s="9">
        <v>88.567990373000001</v>
      </c>
      <c r="F21" s="9" t="str">
        <f>IF($B21="N/A","N/A",IF(E21&gt;98,"No",IF(E21&lt;8,"No","Yes")))</f>
        <v>Yes</v>
      </c>
      <c r="G21" s="9">
        <v>92.832469775000007</v>
      </c>
      <c r="H21" s="9" t="str">
        <f>IF($B21="N/A","N/A",IF(G21&gt;98,"No",IF(G21&lt;8,"No","Yes")))</f>
        <v>Yes</v>
      </c>
      <c r="I21" s="10">
        <v>8.8870000000000005</v>
      </c>
      <c r="J21" s="10">
        <v>4.8150000000000004</v>
      </c>
      <c r="K21" s="9" t="str">
        <f t="shared" si="0"/>
        <v>Yes</v>
      </c>
    </row>
    <row r="22" spans="1:11" x14ac:dyDescent="0.25">
      <c r="A22" s="27" t="s">
        <v>376</v>
      </c>
      <c r="B22" s="49" t="s">
        <v>228</v>
      </c>
      <c r="C22" s="9">
        <v>0.56980056980000005</v>
      </c>
      <c r="D22" s="9" t="str">
        <f>IF($B22="N/A","N/A",IF(C22&gt;5,"No",IF(C22&lt;=0,"No","Yes")))</f>
        <v>Yes</v>
      </c>
      <c r="E22" s="9">
        <v>0.84235860409999996</v>
      </c>
      <c r="F22" s="9" t="str">
        <f>IF($B22="N/A","N/A",IF(E22&gt;5,"No",IF(E22&lt;=0,"No","Yes")))</f>
        <v>Yes</v>
      </c>
      <c r="G22" s="9">
        <v>0.51813471499999997</v>
      </c>
      <c r="H22" s="9" t="str">
        <f>IF($B22="N/A","N/A",IF(G22&gt;5,"No",IF(G22&lt;=0,"No","Yes")))</f>
        <v>Yes</v>
      </c>
      <c r="I22" s="10">
        <v>47.83</v>
      </c>
      <c r="J22" s="10">
        <v>-38.5</v>
      </c>
      <c r="K22" s="9" t="str">
        <f t="shared" si="0"/>
        <v>No</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2025-04-11T13:21:32Z</dcterms:modified>
  <dc:language>English</dc:language>
</cp:coreProperties>
</file>