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FD08A45B-9871-4B2B-B410-0E5EE62DDFF7}"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<sst xmlns="http://schemas.openxmlformats.org/spreadsheetml/2006/main" count="6909" uniqueCount="1749">
  <si>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</si>
  <si>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</si>
  <si>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</si>
  <si>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</si>
  <si>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</si>
  <si>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</si>
  <si>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</si>
  <si>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</si>
  <si>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</si>
  <si>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</si>
  <si>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</si>
  <si>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</si>
  <si>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</si>
  <si>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</si>
  <si>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</si>
  <si>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</si>
  <si>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</si>
  <si>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</si>
  <si>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</si>
  <si>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</si>
  <si>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</si>
  <si>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</si>
  <si>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</si>
  <si>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</si>
  <si>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</si>
  <si>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</si>
  <si>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</si>
  <si>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</si>
  <si>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</si>
  <si>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</si>
  <si>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</si>
  <si>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</si>
  <si>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</si>
  <si>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</si>
  <si>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</si>
  <si>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</si>
  <si>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</si>
  <si>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</si>
  <si>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</si>
  <si>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</si>
  <si>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</si>
  <si>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</si>
  <si>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</si>
  <si>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</si>
  <si>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</si>
  <si>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</si>
  <si>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</si>
  <si>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</si>
  <si>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</si>
  <si>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</si>
  <si>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</si>
  <si>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</si>
  <si>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</si>
  <si>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</si>
  <si>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</si>
  <si>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</si>
  <si>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</si>
  <si>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</si>
  <si>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</si>
  <si>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</si>
  <si>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</si>
  <si>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</si>
  <si>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</si>
  <si>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</si>
  <si>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</si>
  <si>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</si>
  <si>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</si>
  <si>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</si>
  <si>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</si>
  <si>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</si>
  <si>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</si>
  <si>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</si>
  <si>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</si>
  <si>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</si>
  <si>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</si>
  <si>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</si>
  <si>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</si>
  <si>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</si>
  <si>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</si>
  <si>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</si>
  <si>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</si>
  <si>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</si>
  <si>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</si>
  <si>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</si>
  <si>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</si>
  <si>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</si>
  <si>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</si>
  <si>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</si>
  <si>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</si>
  <si>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</si>
  <si>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</si>
  <si>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</si>
  <si>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</si>
  <si>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</si>
  <si>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</si>
  <si>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</si>
  <si>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</si>
  <si>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</si>
  <si>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</si>
  <si>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</si>
  <si>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</si>
  <si>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</si>
  <si>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</si>
  <si>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</si>
  <si>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</si>
  <si>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</si>
  <si>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</si>
  <si>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</si>
  <si>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</si>
  <si>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</si>
  <si>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</si>
  <si>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</si>
  <si>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</si>
  <si>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</si>
  <si>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</si>
  <si>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</si>
  <si>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</si>
  <si>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</si>
  <si>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</si>
  <si>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</si>
  <si>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</si>
  <si>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</si>
  <si>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</si>
  <si>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</si>
  <si>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</si>
  <si>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</si>
  <si>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</si>
  <si>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</si>
  <si>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</si>
  <si>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</si>
  <si>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</si>
  <si>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</si>
  <si>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</si>
  <si>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</si>
  <si>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</si>
  <si>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</si>
  <si>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</si>
  <si>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</si>
  <si>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</si>
  <si>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</si>
  <si>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</si>
  <si>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</si>
  <si>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</si>
  <si>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</si>
  <si>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</si>
  <si>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</si>
  <si>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</si>
  <si>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</si>
  <si>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</si>
  <si>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</si>
  <si>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</si>
  <si>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</si>
  <si>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</si>
  <si>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</si>
  <si>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</si>
  <si>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</si>
  <si>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</si>
  <si>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</si>
  <si>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</si>
  <si>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</si>
  <si>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</si>
  <si>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</si>
  <si>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</si>
  <si>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</si>
  <si>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</si>
  <si>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</si>
  <si>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</si>
  <si>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</si>
  <si>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</si>
  <si>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</si>
  <si>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</si>
  <si>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</si>
  <si>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</si>
  <si>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</si>
  <si>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</si>
  <si>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</si>
  <si>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</si>
  <si>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</si>
  <si>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</si>
  <si>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</si>
  <si>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</si>
  <si>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</si>
  <si>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</si>
  <si>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</si>
  <si>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</si>
  <si>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</si>
  <si>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</si>
  <si>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</si>
  <si>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</si>
  <si>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</si>
  <si>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</si>
  <si>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</si>
  <si>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</si>
  <si>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</si>
  <si>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</si>
  <si>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</si>
  <si>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</si>
  <si>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</si>
  <si>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</si>
  <si>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</si>
  <si>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</si>
  <si>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</si>
  <si>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</si>
  <si>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</si>
  <si>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</si>
  <si>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</si>
  <si>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</si>
  <si>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</si>
  <si>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</si>
  <si>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</si>
  <si>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</si>
  <si>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</si>
  <si>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</si>
  <si>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</si>
  <si>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</si>
  <si>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</si>
  <si>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</si>
  <si>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</si>
  <si>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</si>
  <si>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</si>
  <si>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</si>
  <si>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</si>
  <si>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</si>
  <si>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</si>
  <si>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</si>
  <si>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</si>
  <si>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</si>
  <si>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</si>
  <si>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</si>
  <si>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</si>
  <si>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</si>
  <si>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</si>
  <si>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</si>
  <si>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</si>
  <si>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</si>
  <si>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</si>
  <si>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</si>
  <si>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</si>
  <si>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</si>
  <si>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</si>
  <si>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</si>
  <si>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</si>
  <si>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</si>
  <si>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</si>
  <si>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</si>
  <si>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</si>
  <si>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</si>
  <si>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</si>
  <si>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</si>
  <si>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</si>
  <si>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</si>
  <si>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</si>
  <si>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</si>
  <si>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</si>
  <si>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</si>
  <si>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</si>
  <si>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</si>
  <si>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</si>
  <si>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</si>
  <si>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</si>
  <si>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</si>
  <si>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</si>
  <si>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</si>
  <si>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</si>
  <si>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</si>
  <si>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</si>
  <si>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</si>
  <si>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</si>
  <si>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</si>
  <si>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</si>
  <si>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</si>
  <si>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</si>
  <si>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</si>
  <si>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</si>
  <si>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</si>
  <si>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</si>
  <si>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</si>
  <si>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</si>
  <si>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</si>
  <si>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</si>
  <si>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</si>
  <si>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</si>
  <si>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</si>
  <si>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</si>
  <si>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</si>
  <si>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</si>
  <si>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</si>
  <si>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</si>
  <si>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</si>
  <si>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</si>
  <si>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</si>
  <si>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</si>
  <si>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</si>
  <si>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</si>
  <si>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</si>
  <si>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</si>
  <si>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</si>
  <si>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</si>
  <si>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</si>
  <si>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</si>
  <si>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</si>
  <si>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</si>
  <si>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</si>
  <si>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</si>
  <si>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</si>
  <si>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</si>
  <si>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</si>
  <si>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</si>
  <si>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</si>
  <si>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</si>
  <si>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</si>
  <si>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</si>
  <si>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</si>
  <si>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</si>
  <si>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</si>
  <si>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</si>
  <si>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</si>
  <si>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</si>
  <si>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</si>
  <si>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</si>
  <si>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</si>
  <si>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</si>
  <si>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</si>
  <si>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</si>
  <si>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</si>
  <si>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</si>
  <si>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</si>
  <si>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</si>
  <si>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</si>
  <si>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</si>
  <si>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</si>
  <si>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</si>
  <si>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</si>
  <si>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</si>
  <si>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</si>
  <si>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</si>
  <si>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</si>
  <si>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</si>
  <si>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</si>
  <si>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</si>
  <si>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</si>
  <si>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</si>
  <si>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</si>
  <si>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</si>
  <si>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</si>
  <si>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</si>
  <si>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</si>
  <si>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</si>
  <si>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</si>
  <si>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</si>
  <si>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</si>
  <si>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</si>
  <si>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</si>
  <si>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</si>
  <si>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</si>
  <si>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</si>
  <si>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</si>
  <si>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</si>
  <si>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</si>
  <si>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</si>
  <si>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</si>
  <si>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</si>
  <si>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</si>
  <si>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</si>
  <si>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</si>
  <si>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</si>
  <si>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</si>
  <si>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</si>
  <si>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</si>
  <si>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</si>
  <si>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</si>
  <si>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</si>
  <si>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</si>
  <si>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</si>
  <si>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</si>
  <si>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</si>
  <si>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</si>
  <si>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</si>
  <si>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</si>
  <si>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</si>
  <si>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</si>
  <si>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</si>
  <si>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</si>
  <si>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</si>
  <si>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</si>
  <si>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</si>
  <si>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</si>
  <si>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</si>
  <si>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</si>
  <si>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</si>
  <si>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</si>
  <si>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</si>
  <si>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</si>
  <si>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</si>
  <si>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</si>
  <si>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</si>
  <si>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</si>
  <si>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</si>
  <si>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</si>
  <si>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</si>
  <si>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</si>
  <si>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</si>
  <si>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</si>
  <si>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</si>
  <si>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</si>
  <si>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</si>
  <si>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</si>
  <si>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</si>
  <si>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</si>
  <si>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</si>
  <si>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</si>
  <si>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</si>
  <si>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</si>
  <si>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</si>
  <si>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</si>
  <si>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</si>
  <si>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</si>
  <si>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</si>
  <si>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</si>
  <si>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</si>
  <si>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</si>
  <si>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</si>
  <si>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</si>
  <si>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</si>
  <si>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</si>
  <si>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</si>
  <si>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</si>
  <si>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</si>
  <si>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</si>
  <si>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</si>
  <si>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</si>
  <si>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</si>
  <si>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</si>
  <si>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</si>
  <si>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</si>
  <si>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</si>
  <si>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</si>
  <si>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</si>
  <si>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</si>
  <si>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</si>
  <si>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</si>
  <si>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</si>
  <si>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</si>
  <si>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</si>
  <si>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</si>
  <si>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</si>
  <si>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</si>
  <si>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</si>
  <si>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</si>
  <si>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</si>
  <si>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</si>
  <si>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</si>
  <si>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</si>
  <si>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</si>
  <si>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</si>
  <si>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</si>
  <si>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</si>
  <si>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</si>
  <si>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</si>
  <si>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</si>
  <si>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</si>
  <si>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</si>
  <si>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</si>
  <si>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</si>
  <si>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</si>
  <si>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</si>
  <si>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</si>
  <si>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</si>
  <si>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</si>
  <si>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</si>
  <si>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</si>
  <si>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</si>
  <si>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</si>
  <si>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</si>
  <si>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</si>
  <si>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</si>
  <si>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</si>
  <si>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</si>
  <si>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</si>
  <si>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</si>
  <si>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</si>
  <si>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</si>
  <si>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</si>
  <si>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</si>
  <si>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</si>
  <si>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</si>
  <si>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</si>
  <si>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</si>
  <si>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</si>
  <si>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</si>
  <si>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</si>
  <si>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</si>
  <si>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</si>
  <si>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</si>
  <si>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</si>
  <si>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</si>
  <si>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</si>
  <si>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</si>
  <si>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</si>
  <si>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</si>
  <si>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</si>
  <si>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</si>
  <si>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</si>
  <si>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</si>
  <si>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</si>
  <si>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</si>
  <si>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</si>
  <si>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</si>
  <si>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</si>
  <si>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</si>
  <si>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</si>
  <si>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</si>
  <si>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</si>
  <si>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</si>
  <si>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</si>
  <si>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</si>
  <si>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</si>
  <si>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</si>
  <si>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</si>
  <si>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</si>
  <si>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</si>
  <si>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</si>
  <si>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</si>
  <si>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</si>
  <si>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</si>
  <si>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</si>
  <si>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</si>
  <si>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</si>
  <si>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</si>
  <si>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</si>
  <si>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</si>
  <si>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</si>
  <si>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</si>
  <si>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</si>
  <si>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</si>
  <si>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</si>
  <si>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</si>
  <si>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</si>
  <si>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</si>
  <si>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</si>
  <si>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</si>
  <si>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</si>
  <si>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</si>
  <si>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</si>
  <si>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</si>
  <si>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</si>
  <si>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</si>
  <si>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</si>
  <si>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</si>
  <si>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</si>
  <si>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</si>
  <si>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</si>
  <si>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</si>
  <si>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</si>
  <si>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</si>
  <si>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</si>
  <si>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</si>
  <si>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</si>
  <si>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</si>
  <si>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</si>
  <si>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</si>
  <si>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</si>
  <si>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</si>
  <si>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</si>
  <si>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</si>
  <si>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</si>
  <si>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</si>
  <si>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</si>
  <si>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</si>
  <si>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</si>
  <si>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</si>
  <si>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</si>
  <si>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</si>
  <si>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</si>
  <si>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</si>
  <si>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</si>
  <si>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</si>
  <si>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</si>
  <si>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</si>
  <si>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</si>
  <si>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</si>
  <si>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</si>
  <si>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</si>
  <si>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</si>
  <si>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</si>
  <si>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</si>
  <si>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</si>
  <si>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</si>
  <si>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</si>
  <si>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</si>
  <si>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</si>
  <si>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</si>
  <si>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</si>
  <si>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</si>
  <si>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</si>
  <si>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</si>
  <si>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</si>
  <si>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</si>
  <si>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</si>
  <si>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</si>
  <si>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</si>
  <si>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</si>
  <si>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</si>
  <si>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</si>
  <si>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</si>
  <si>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</si>
  <si>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</si>
  <si>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</si>
  <si>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</si>
  <si>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</si>
  <si>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</si>
  <si>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</si>
  <si>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</si>
  <si>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</si>
  <si>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</si>
  <si>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</si>
  <si>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</si>
  <si>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</si>
  <si>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</si>
  <si>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</si>
  <si>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</si>
  <si>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</si>
  <si>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</si>
  <si>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</si>
  <si>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</si>
  <si>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</si>
  <si>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</si>
  <si>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</si>
  <si>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</si>
  <si>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</si>
  <si>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</si>
  <si>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</si>
  <si>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</si>
  <si>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</si>
  <si>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</si>
  <si>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</si>
  <si>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</si>
  <si>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</si>
  <si>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</si>
  <si>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</si>
  <si>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</si>
  <si>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</si>
  <si>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</si>
  <si>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</si>
  <si>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</si>
  <si>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</si>
  <si>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</si>
  <si>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</si>
  <si>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</si>
  <si>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</si>
  <si>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</si>
  <si>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</si>
  <si>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</si>
  <si>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</si>
  <si>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</si>
  <si>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</si>
  <si>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</si>
  <si>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</si>
  <si>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</si>
  <si>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</si>
  <si>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</si>
  <si>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</si>
  <si>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</si>
  <si>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</si>
  <si>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</si>
  <si>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</si>
  <si>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</si>
  <si>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</si>
  <si>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</si>
  <si>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</si>
  <si>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</si>
  <si>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</si>
  <si>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</si>
  <si>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</si>
  <si>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</si>
  <si>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</si>
  <si>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</si>
  <si>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</si>
  <si>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</si>
  <si>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</si>
  <si>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</si>
  <si>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</si>
  <si>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</si>
  <si>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</si>
  <si>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</si>
  <si>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</si>
  <si>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</si>
  <si>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</si>
  <si>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</si>
  <si>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</si>
  <si>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</si>
  <si>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</si>
  <si>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</si>
  <si>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</si>
  <si>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</si>
  <si>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</si>
  <si>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</si>
  <si>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</si>
  <si>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</si>
  <si>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</si>
  <si>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</si>
  <si>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</si>
  <si>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</si>
  <si>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</si>
  <si>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</si>
  <si>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</si>
  <si>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</si>
  <si>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</si>
  <si>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</si>
  <si>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</si>
  <si>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</si>
  <si>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</si>
  <si>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</si>
  <si>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</si>
  <si>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</si>
  <si>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</si>
  <si>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</si>
  <si>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</si>
  <si>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</si>
  <si>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</si>
  <si>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</si>
  <si>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</si>
  <si>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</si>
  <si>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</si>
  <si>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</si>
  <si>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</si>
  <si>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</si>
  <si>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</si>
  <si>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</si>
  <si>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</si>
  <si>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</si>
  <si>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</si>
  <si>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</si>
  <si>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</si>
  <si>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</si>
  <si>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</si>
  <si>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</si>
  <si>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</si>
  <si>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</si>
  <si>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</si>
  <si>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</si>
  <si>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</si>
  <si>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</si>
  <si>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</si>
  <si>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</si>
  <si>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</si>
  <si>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</si>
  <si>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</si>
  <si>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</si>
  <si>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</si>
  <si>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</si>
  <si>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</si>
  <si>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</si>
  <si>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</si>
  <si>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</si>
  <si>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</si>
  <si>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</si>
  <si>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</si>
  <si>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</si>
  <si>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</si>
  <si>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</si>
  <si>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</si>
  <si>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</si>
  <si>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</si>
  <si>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</si>
  <si>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</si>
  <si>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</si>
  <si>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</si>
  <si>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</si>
  <si>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</si>
  <si>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</si>
  <si>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</si>
  <si>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</si>
  <si>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</si>
  <si>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</si>
  <si>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</si>
  <si>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</si>
  <si>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</si>
  <si>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</si>
  <si>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</si>
  <si>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</si>
  <si>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</si>
  <si>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</si>
  <si>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</si>
  <si>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</si>
  <si>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</si>
  <si>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</si>
  <si>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</si>
  <si>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</si>
  <si>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</si>
  <si>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</si>
  <si>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</si>
  <si>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</si>
  <si>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</si>
  <si>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</si>
  <si>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</si>
  <si>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</si>
  <si>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</si>
  <si>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</si>
  <si>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</si>
  <si>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</si>
  <si>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</si>
  <si>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</si>
  <si>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</si>
  <si>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</si>
  <si>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</si>
  <si>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</si>
  <si>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</si>
  <si>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</si>
  <si>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</si>
  <si>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</si>
  <si>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</si>
  <si>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</si>
  <si>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</si>
  <si>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</si>
  <si>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</si>
  <si>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</si>
  <si>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</si>
  <si>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</si>
  <si>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</si>
  <si>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</si>
  <si>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</si>
  <si>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</si>
  <si>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</si>
  <si>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</si>
  <si>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</si>
  <si>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</si>
  <si>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</si>
  <si>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</si>
  <si>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</si>
  <si>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</si>
  <si>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</si>
  <si>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</si>
  <si>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</si>
  <si>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</si>
  <si>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</si>
  <si>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</si>
  <si>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</si>
  <si>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</si>
  <si>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</si>
  <si>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</si>
  <si>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</si>
  <si>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</si>
  <si>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</si>
  <si>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</si>
  <si>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</si>
  <si>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</si>
  <si>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</si>
  <si>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</si>
  <si>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</si>
  <si>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</si>
  <si>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</si>
  <si>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</si>
  <si>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</si>
  <si>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</si>
  <si>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</si>
  <si>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</si>
  <si>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</si>
  <si>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</si>
  <si>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</si>
  <si>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</si>
  <si>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</si>
  <si>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</si>
  <si>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</si>
  <si>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</si>
  <si>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</si>
  <si>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</si>
  <si>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</si>
  <si>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</si>
  <si>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</si>
  <si>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</si>
  <si>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</si>
  <si>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</si>
  <si>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</si>
  <si>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</si>
  <si>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</si>
  <si>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</si>
  <si>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</si>
  <si>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</si>
  <si>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</si>
  <si>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</si>
  <si>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</si>
  <si>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</si>
  <si>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</si>
  <si>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</si>
  <si>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</si>
  <si>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</si>
  <si>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</si>
  <si>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</si>
  <si>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</si>
  <si>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</si>
  <si>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</si>
  <si>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</si>
  <si>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</si>
  <si>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</si>
  <si>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</si>
  <si>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</si>
  <si>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</si>
  <si>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</si>
  <si>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</si>
  <si>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</si>
  <si>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</si>
  <si>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</si>
  <si>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</si>
  <si>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</si>
  <si>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</si>
  <si>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</si>
  <si>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</si>
  <si>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</si>
  <si>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</si>
  <si>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</si>
  <si>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</si>
  <si>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</si>
  <si>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</si>
  <si>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</si>
  <si>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</si>
  <si>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</si>
  <si>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</si>
  <si>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</si>
  <si>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</si>
  <si>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</si>
  <si>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</si>
  <si>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</si>
  <si>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</si>
  <si>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</si>
  <si>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</si>
  <si>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</si>
  <si>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</si>
  <si>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</si>
  <si>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</si>
  <si>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</si>
  <si>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</si>
  <si>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</si>
  <si>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</si>
  <si>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</si>
  <si>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</si>
  <si>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</si>
  <si>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</si>
  <si>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</si>
  <si>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</si>
  <si>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</si>
  <si>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</si>
  <si>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</si>
  <si>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</si>
  <si>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</si>
  <si>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</si>
  <si>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</si>
  <si>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</si>
  <si>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</si>
  <si>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</si>
  <si>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</si>
  <si>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</si>
  <si>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</si>
  <si>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</si>
  <si>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</si>
  <si>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</si>
  <si>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</si>
  <si>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</si>
  <si>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</si>
  <si>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</si>
  <si>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</si>
  <si>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</si>
  <si>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</si>
  <si>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</si>
  <si>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</si>
  <si>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</si>
  <si>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</si>
  <si>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</si>
  <si>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</si>
  <si>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</si>
  <si>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</si>
  <si>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</si>
  <si>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</si>
  <si>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</si>
  <si>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</si>
  <si>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</si>
  <si>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</si>
  <si>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</si>
  <si>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</si>
  <si>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</si>
  <si>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</si>
  <si>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</si>
  <si>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</si>
  <si>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</si>
  <si>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</si>
  <si>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</si>
  <si>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</si>
  <si>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</si>
  <si>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</si>
  <si>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</si>
  <si>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</si>
  <si>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</si>
  <si>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</si>
  <si>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</si>
  <si>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</si>
  <si>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</si>
  <si>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</si>
  <si>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</si>
  <si>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</si>
  <si>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</si>
  <si>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</si>
  <si>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</si>
  <si>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</si>
  <si>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</si>
  <si>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</si>
  <si>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</si>
  <si>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</si>
  <si>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</si>
  <si>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</si>
  <si>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</si>
  <si>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</si>
  <si>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</si>
  <si>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</si>
  <si>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</si>
  <si>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</si>
  <si>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</si>
  <si>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</si>
  <si>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</si>
  <si>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</si>
  <si>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</si>
  <si>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</si>
  <si>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</si>
  <si>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</si>
  <si>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</si>
  <si>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</si>
  <si>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</si>
  <si>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</si>
  <si>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</si>
  <si>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</si>
  <si>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</si>
  <si>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</si>
  <si>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</si>
  <si>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</si>
  <si>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</si>
  <si>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</si>
  <si>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</si>
  <si>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</si>
  <si>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</si>
  <si>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</si>
  <si>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</si>
  <si>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</si>
  <si>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</si>
  <si>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</si>
  <si>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</si>
  <si>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</si>
  <si>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</si>
  <si>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</si>
  <si>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</si>
  <si>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</si>
  <si>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</si>
  <si>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</si>
  <si>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</si>
  <si>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</si>
  <si>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</si>
  <si>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</si>
  <si>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</si>
  <si>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</si>
  <si>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</si>
  <si>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</si>
  <si>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</si>
  <si>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</si>
  <si>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</si>
  <si>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</si>
  <si>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</si>
  <si>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</si>
  <si>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</si>
  <si>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</si>
  <si>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</si>
  <si>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</si>
  <si>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</si>
  <si>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</si>
  <si>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</si>
  <si>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</si>
  <si>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</si>
  <si>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</si>
  <si>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</si>
  <si>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</si>
  <si>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</si>
  <si>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</si>
  <si>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</si>
  <si>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</si>
  <si>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</si>
  <si>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</si>
  <si>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</si>
  <si>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</si>
  <si>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</si>
  <si>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</si>
  <si>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</si>
  <si>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</si>
  <si>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</si>
  <si>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</si>
  <si>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</si>
  <si>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</si>
  <si>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</si>
  <si>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</si>
  <si>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</si>
  <si>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</si>
  <si>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</si>
  <si>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</si>
  <si>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</si>
  <si>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</si>
  <si>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</si>
  <si>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</si>
  <si>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</si>
  <si>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</si>
  <si>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</si>
  <si>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</si>
  <si>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</si>
  <si>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</si>
  <si>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</si>
  <si>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</si>
  <si>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</si>
  <si>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</si>
  <si>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</si>
  <si>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</si>
  <si>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</si>
  <si>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</si>
  <si>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</si>
  <si>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</si>
  <si>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</si>
  <si>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</si>
  <si>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</si>
  <si>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</si>
  <si>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</si>
  <si>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</si>
  <si>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</si>
  <si>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</si>
  <si>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</si>
  <si>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</si>
  <si>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</si>
  <si>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</si>
  <si>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</si>
  <si>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</si>
  <si>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</si>
  <si>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</si>
  <si>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</si>
  <si>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</si>
  <si>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</si>
  <si>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</si>
  <si>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</si>
  <si>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</si>
  <si>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</si>
  <si>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</si>
  <si>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</si>
  <si>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</si>
  <si>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</si>
  <si>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</si>
  <si>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</si>
  <si>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</si>
  <si>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</si>
  <si>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</si>
  <si>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</si>
  <si>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</si>
  <si>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</si>
  <si>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</si>
  <si>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</si>
  <si>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</si>
  <si>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</si>
  <si>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</si>
  <si>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</si>
  <si>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</si>
  <si>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</si>
  <si>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</si>
  <si>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</si>
  <si>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</si>
  <si>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</si>
  <si>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</si>
  <si>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</si>
  <si>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</si>
  <si>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</si>
  <si>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</si>
  <si>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</si>
  <si>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</si>
  <si>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</si>
  <si>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</si>
  <si>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</si>
  <si>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</si>
  <si>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</si>
  <si>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</si>
  <si>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</si>
  <si>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</si>
  <si>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</si>
  <si>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</si>
  <si>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</si>
  <si>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</si>
  <si>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</si>
  <si>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</si>
  <si>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</si>
  <si>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</si>
  <si>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</si>
  <si>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</si>
  <si>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</si>
  <si>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</si>
  <si>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</si>
  <si>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</si>
  <si>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</si>
  <si>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</si>
  <si>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</si>
  <si>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</si>
  <si>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</si>
  <si>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</si>
  <si>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</si>
  <si>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</si>
  <si>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</si>
  <si>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</si>
  <si>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</si>
  <si>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</si>
  <si>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</si>
  <si>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</si>
  <si>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</si>
  <si>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</si>
  <si>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</si>
  <si>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</si>
  <si>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</si>
  <si>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</si>
  <si>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</si>
  <si>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</si>
  <si>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</si>
  <si>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</si>
  <si>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</si>
  <si>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</si>
  <si>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</si>
  <si>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</si>
  <si>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</si>
  <si>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</si>
  <si>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</si>
  <si>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</si>
  <si>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</si>
  <si>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</si>
  <si>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</si>
  <si>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</si>
  <si>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</si>
  <si>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</si>
  <si>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</si>
  <si>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</si>
  <si>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</si>
  <si>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</si>
  <si>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</si>
  <si>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</si>
  <si>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</si>
  <si>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</si>
  <si>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</si>
  <si>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</si>
  <si>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</si>
  <si>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</si>
  <si>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</si>
  <si>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</si>
  <si>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</si>
  <si>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</si>
  <si>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</si>
  <si>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</si>
  <si>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</si>
  <si>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</si>
  <si>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</si>
  <si>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</si>
  <si>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</si>
  <si>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</si>
  <si>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</si>
  <si>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</si>
  <si>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</si>
  <si>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</si>
  <si>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</si>
  <si>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</si>
  <si>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</si>
  <si>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</si>
  <si>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</si>
  <si>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</si>
  <si>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</si>
  <si>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</si>
  <si>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</si>
  <si>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</si>
  <si>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</si>
  <si>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</si>
  <si>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</si>
  <si>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</si>
  <si>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</si>
  <si>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</si>
  <si>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</si>
  <si>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</si>
  <si>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</si>
  <si>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</si>
  <si>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</si>
  <si>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</si>
  <si>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</si>
  <si>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</si>
  <si>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</si>
  <si>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</si>
  <si>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</si>
  <si>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</si>
  <si>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</si>
  <si>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</si>
  <si>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</si>
  <si>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</si>
  <si>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</si>
  <si>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</si>
  <si>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</si>
  <si>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</si>
  <si>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</si>
  <si>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</si>
  <si>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</si>
  <si>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</si>
  <si>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</si>
  <si>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</si>
  <si>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</si>
  <si>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</si>
  <si>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</si>
  <si>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</si>
  <si>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</si>
  <si>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</si>
  <si>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</si>
  <si>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</si>
  <si>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</si>
  <si>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</si>
  <si>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</si>
  <si>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</si>
  <si>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</si>
  <si>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</si>
  <si>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</si>
  <si>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</si>
  <si>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</si>
  <si>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</si>
  <si>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</si>
  <si>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</si>
  <si>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</si>
  <si>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</si>
  <si>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</si>
  <si>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</si>
  <si>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</si>
  <si>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</si>
  <si>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</si>
  <si>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</si>
  <si>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</si>
  <si>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</si>
  <si>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</si>
  <si>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</si>
  <si>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</si>
  <si>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</si>
  <si>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</si>
  <si>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</si>
  <si>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</si>
  <si>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</si>
  <si>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</si>
  <si>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</si>
  <si>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</si>
  <si>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</si>
  <si>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</si>
  <si>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</si>
  <si>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</si>
  <si>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</si>
  <si>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</si>
  <si>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</si>
  <si>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</si>
  <si>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</si>
  <si>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</si>
  <si>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</si>
  <si>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</si>
  <si>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</si>
  <si>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</si>
  <si>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</si>
  <si>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</si>
  <si>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</si>
  <si>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</si>
  <si>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</si>
  <si>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</si>
  <si>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</si>
  <si>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</si>
  <si>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</si>
  <si>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</si>
  <si>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</si>
  <si>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</si>
  <si>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</si>
  <si>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</si>
  <si>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</si>
  <si>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</si>
  <si>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</si>
  <si>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</si>
  <si>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</si>
  <si>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</si>
  <si>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</si>
  <si>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</si>
  <si>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</si>
  <si>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</si>
  <si>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</si>
  <si>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</si>
  <si>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</si>
  <si>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</si>
  <si>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</si>
  <si>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</si>
  <si>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</si>
  <si>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</si>
  <si>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</si>
  <si>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</si>
  <si>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</si>
  <si>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</si>
  <si>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</si>
  <si>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</si>
  <si>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</si>
  <si>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</si>
  <si>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</si>
  <si>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</si>
  <si>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</si>
  <si>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</si>
  <si>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</si>
  <si>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</si>
  <si>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</si>
  <si>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</si>
  <si>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</si>
  <si>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</si>
  <si>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</si>
  <si>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</si>
  <si>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</si>
  <si>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</si>
  <si>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</si>
  <si>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</si>
  <si>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</si>
  <si>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</si>
  <si>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</si>
  <si>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</si>
  <si>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</si>
  <si>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</si>
  <si>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</si>
  <si>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</si>
  <si>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</si>
  <si>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</si>
  <si>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</si>
  <si>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</si>
  <si>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</si>
  <si>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</si>
  <si>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</si>
  <si>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</si>
  <si>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</si>
  <si>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</si>
  <si>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</si>
  <si>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</si>
  <si>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</si>
  <si>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</si>
  <si>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</si>
  <si>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</si>
  <si>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</si>
  <si>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</si>
  <si>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</si>
  <si>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</si>
  <si>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</si>
  <si>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</si>
  <si>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</si>
  <si>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</si>
  <si>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</si>
  <si>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</si>
  <si>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</si>
  <si>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</si>
  <si>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</si>
  <si>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</si>
  <si>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</si>
  <si>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</si>
  <si>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</si>
  <si>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</si>
  <si>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</si>
  <si>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</si>
  <si>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</si>
  <si>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</si>
  <si>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</si>
  <si>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</si>
  <si>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</si>
  <si>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</si>
  <si>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</si>
  <si>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</si>
  <si>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</si>
  <si>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</si>
  <si>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</si>
  <si>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</si>
  <si>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</si>
  <si>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</si>
  <si>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</si>
  <si>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</si>
  <si>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</si>
  <si>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</si>
  <si>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</si>
  <si>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</si>
  <si>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</si>
  <si>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</si>
  <si>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</si>
  <si>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</si>
  <si>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</si>
  <si>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</si>
  <si>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</si>
  <si>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</si>
  <si>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</si>
  <si>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</si>
  <si>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</si>
  <si>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</si>
  <si>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</si>
  <si>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</si>
  <si>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</si>
  <si>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</si>
  <si>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</si>
  <si>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</si>
  <si>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</si>
  <si>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</si>
  <si>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</si>
  <si>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</si>
  <si>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</si>
  <si>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</si>
  <si>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</si>
  <si>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</si>
  <si>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</si>
  <si>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</si>
  <si>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</si>
  <si>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</si>
  <si>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</si>
  <si>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</si>
  <si>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</si>
  <si>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</si>
  <si>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</si>
  <si>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</si>
  <si>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</si>
  <si>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</si>
  <si>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</si>
  <si>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</si>
  <si>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</si>
  <si>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</si>
  <si>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</si>
  <si>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</si>
  <si>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</si>
  <si>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</si>
  <si>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</si>
  <si>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</si>
  <si>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</si>
  <si>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</si>
  <si>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</si>
  <si>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</si>
  <si>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</si>
  <si>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</si>
  <si>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</si>
  <si>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</si>
  <si>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</si>
  <si>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</si>
  <si>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</si>
  <si>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</si>
  <si>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</si>
  <si>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</si>
  <si>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</si>
  <si>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</si>
  <si>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</si>
  <si>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</si>
  <si>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</si>
  <si>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</si>
  <si>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</si>
  <si>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</si>
  <si>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</si>
  <si>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</si>
  <si>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</si>
  <si>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</si>
  <si>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</si>
  <si>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</si>
  <si>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</si>
  <si>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</si>
  <si>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</si>
  <si>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</si>
  <si>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</si>
  <si>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</si>
  <si>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</si>
  <si>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</si>
  <si>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</si>
  <si>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</si>
  <si>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</si>
  <si>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</si>
  <si>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</si>
  <si>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</si>
  <si>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</si>
  <si>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</si>
  <si>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</si>
  <si>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</si>
  <si>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</si>
  <si>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</si>
  <si>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</si>
  <si>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</si>
  <si>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</si>
  <si>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</si>
  <si>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</si>
  <si>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</si>
  <si>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</si>
  <si>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</si>
  <si>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</si>
  <si>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</si>
  <si>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</si>
  <si>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</si>
  <si>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</si>
  <si>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</si>
  <si>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</si>
  <si>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</si>
  <si>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</si>
  <si>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</si>
  <si>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</si>
  <si>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</si>
  <si>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</si>
  <si>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</si>
  <si>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</si>
  <si>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</si>
  <si>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</si>
  <si>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</si>
  <si>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</si>
  <si>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</si>
  <si>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</si>
  <si>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</si>
  <si>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</si>
  <si>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</si>
  <si>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</si>
  <si>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</si>
  <si>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</si>
  <si>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</si>
  <si>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</si>
  <si>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</si>
  <si>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</si>
  <si>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</si>
  <si>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</si>
  <si>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</si>
  <si>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</si>
  <si>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</si>
  <si>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</si>
  <si>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</si>
  <si>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</si>
  <si>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</si>
  <si>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</si>
  <si>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</si>
  <si>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</si>
  <si>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</si>
  <si>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</si>
  <si>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</si>
  <si>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</si>
  <si>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</si>
  <si>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</si>
  <si>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</si>
  <si>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</si>
  <si>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</si>
  <si>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</si>
  <si>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</si>
  <si>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</si>
  <si>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</si>
  <si>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</si>
  <si>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</si>
  <si>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</si>
  <si>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</si>
  <si>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</si>
  <si>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</si>
  <si>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</si>
  <si>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</si>
  <si>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</si>
  <si>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</si>
  <si>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</si>
  <si>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</si>
  <si>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</si>
  <si>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</si>
  <si>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</si>
  <si>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</si>
  <si>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</si>
  <si>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</si>
  <si>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</si>
  <si>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</si>
  <si>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</si>
  <si>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</si>
  <si>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</si>
  <si>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</si>
  <si>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</si>
  <si>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</si>
  <si>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</si>
  <si>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</si>
  <si>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</si>
  <si>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</si>
  <si>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</si>
  <si>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</si>
  <si>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</si>
  <si>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</si>
  <si>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</si>
  <si>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</si>
  <si>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</si>
  <si>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</si>
  <si>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</si>
  <si>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</si>
  <si>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</si>
  <si>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</si>
  <si>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</si>
  <si>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</si>
  <si>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</si>
  <si>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</si>
  <si>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</si>
  <si>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</si>
  <si>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</si>
  <si>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</si>
  <si>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</si>
  <si>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</si>
  <si>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</si>
  <si>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</si>
  <si>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</si>
  <si>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</si>
  <si>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</si>
  <si>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</si>
  <si>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</si>
  <si>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</si>
  <si>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</si>
  <si>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</si>
  <si>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</si>
  <si>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</si>
  <si>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</si>
  <si>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</si>
  <si>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</si>
  <si>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</si>
  <si>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</si>
  <si>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</si>
  <si>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</si>
  <si>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</si>
  <si>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</si>
  <si>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</si>
  <si>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</si>
  <si>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</si>
  <si>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</si>
  <si>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</si>
  <si>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</si>
  <si>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</si>
  <si>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</si>
  <si>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</si>
  <si>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</si>
  <si>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</si>
  <si>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</si>
  <si>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</si>
  <si>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</si>
  <si>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</si>
  <si>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</si>
  <si>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</si>
  <si>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</si>
  <si>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</si>
  <si>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</si>
  <si>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</si>
  <si>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</si>
  <si>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</si>
  <si>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</si>
  <si>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</si>
  <si>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</si>
  <si>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</si>
  <si>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</si>
  <si>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</si>
  <si>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</si>
  <si>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</si>
  <si>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</si>
  <si>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Mathematica Policy Research
1100 1st Street, NE
12th Floor
Washington, DC 20002-4221
Project Director: Susan Williams
Reference Number: 50160.210
Contract Number: HHSM-500-2014-00034I
Task Order: HHSM-500-T0007</t>
  </si>
  <si>
    <t>State: MN</t>
  </si>
  <si>
    <t>Div by 0</t>
  </si>
  <si>
    <t>April 14, 2017</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</si>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</sst>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2">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2" zoomScaleNormal="100" workbookViewId="0">
      <selection activeCell="A5" sqref="A5"/>
    </sheetView>
  </sheetViews>
  <sheetFormatPr defaultRowHeight="12.5" x14ac:dyDescent="0.25"/>
  <cols>
    <col min="1" max="1" width="106.54296875" customWidth="1"/>
    <col min="2" max="9" width="9.1796875" customWidth="1"/>
  </cols>
  <sheetData>
    <row r="1" spans="1:1" ht="77.25" customHeight="1" x14ac:dyDescent="0.35">
      <c r="A1" s="100" t="s">
        <v>1633</v>
      </c>
    </row>
    <row r="2" spans="1:1" ht="14.5" x14ac:dyDescent="0.35">
      <c r="A2" s="100" t="s">
        <v>648</v>
      </c>
    </row>
    <row r="3" spans="1:1" ht="28.5" x14ac:dyDescent="0.8">
      <c r="A3" s="101" t="s">
        <v>1634</v>
      </c>
    </row>
    <row r="4" spans="1:1" ht="28.5" x14ac:dyDescent="0.8">
      <c r="A4" s="101" t="s">
        <v>1719</v>
      </c>
    </row>
    <row r="5" spans="1:1" ht="17.5" x14ac:dyDescent="0.35">
      <c r="A5" s="102" t="s">
        <v>1746</v>
      </c>
    </row>
    <row r="6" spans="1:1" ht="16.5" customHeight="1" x14ac:dyDescent="0.25">
      <c r="A6" s="103" t="s">
        <v>648</v>
      </c>
    </row>
    <row r="7" spans="1:1" ht="14" x14ac:dyDescent="0.4">
      <c r="A7" s="104" t="s">
        <v>1635</v>
      </c>
    </row>
    <row r="8" spans="1:1" ht="62.15" customHeight="1" x14ac:dyDescent="0.25">
      <c r="A8" s="105" t="s">
        <v>1636</v>
      </c>
    </row>
    <row r="9" spans="1:1" x14ac:dyDescent="0.25">
      <c r="A9" s="106" t="s">
        <v>648</v>
      </c>
    </row>
    <row r="10" spans="1:1" ht="14" x14ac:dyDescent="0.4">
      <c r="A10" s="104" t="s">
        <v>1637</v>
      </c>
    </row>
    <row r="11" spans="1:1" ht="95.15" customHeight="1" x14ac:dyDescent="0.25">
      <c r="A11" s="107" t="s">
        <v>1743</v>
      </c>
    </row>
    <row r="12" spans="1:1" x14ac:dyDescent="0.25">
      <c r="A12" s="108" t="s">
        <v>1731</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2"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1727</v>
      </c>
      <c r="B1" s="120"/>
      <c r="C1" s="120"/>
      <c r="D1" s="120"/>
      <c r="E1" s="120"/>
      <c r="F1" s="120"/>
      <c r="G1" s="120"/>
      <c r="H1" s="120"/>
      <c r="I1" s="120"/>
      <c r="J1" s="120"/>
      <c r="K1" s="121"/>
    </row>
    <row r="2" spans="1:11" ht="13" x14ac:dyDescent="0.3">
      <c r="A2" s="125" t="s">
        <v>1581</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70" t="s">
        <v>12</v>
      </c>
      <c r="B6" s="89" t="s">
        <v>213</v>
      </c>
      <c r="C6" s="34">
        <v>63352</v>
      </c>
      <c r="D6" s="9" t="str">
        <f>IF($B6="N/A","N/A",IF(C6&lt;0,"No","Yes"))</f>
        <v>N/A</v>
      </c>
      <c r="E6" s="34">
        <v>84563</v>
      </c>
      <c r="F6" s="9" t="str">
        <f>IF($B6="N/A","N/A",IF(E6&lt;0,"No","Yes"))</f>
        <v>N/A</v>
      </c>
      <c r="G6" s="34">
        <v>51070</v>
      </c>
      <c r="H6" s="9" t="str">
        <f>IF($B6="N/A","N/A",IF(G6&lt;0,"No","Yes"))</f>
        <v>N/A</v>
      </c>
      <c r="I6" s="10">
        <v>33.479999999999997</v>
      </c>
      <c r="J6" s="10">
        <v>-39.6</v>
      </c>
      <c r="K6" s="9" t="str">
        <f t="shared" ref="K6:K11" si="0">IF(J6="Div by 0", "N/A", IF(J6="N/A","N/A", IF(J6&gt;30, "No", IF(J6&lt;-30, "No", "Yes"))))</f>
        <v>No</v>
      </c>
    </row>
    <row r="7" spans="1:11" x14ac:dyDescent="0.25">
      <c r="A7" s="70" t="s">
        <v>443</v>
      </c>
      <c r="B7" s="89" t="s">
        <v>213</v>
      </c>
      <c r="C7" s="9">
        <v>96.609420381000007</v>
      </c>
      <c r="D7" s="9" t="str">
        <f t="shared" ref="D7:D11" si="1">IF($B7="N/A","N/A",IF(C7&lt;0,"No","Yes"))</f>
        <v>N/A</v>
      </c>
      <c r="E7" s="9">
        <v>88.245450137999995</v>
      </c>
      <c r="F7" s="9" t="str">
        <f t="shared" ref="F7:F11" si="2">IF($B7="N/A","N/A",IF(E7&lt;0,"No","Yes"))</f>
        <v>N/A</v>
      </c>
      <c r="G7" s="9">
        <v>82.968474642999993</v>
      </c>
      <c r="H7" s="9" t="str">
        <f t="shared" ref="H7:H11" si="3">IF($B7="N/A","N/A",IF(G7&lt;0,"No","Yes"))</f>
        <v>N/A</v>
      </c>
      <c r="I7" s="10">
        <v>-8.66</v>
      </c>
      <c r="J7" s="10">
        <v>-5.98</v>
      </c>
      <c r="K7" s="9" t="str">
        <f t="shared" si="0"/>
        <v>Yes</v>
      </c>
    </row>
    <row r="8" spans="1:11" x14ac:dyDescent="0.25">
      <c r="A8" s="70" t="s">
        <v>444</v>
      </c>
      <c r="B8" s="89" t="s">
        <v>213</v>
      </c>
      <c r="C8" s="9">
        <v>2.5997600706999999</v>
      </c>
      <c r="D8" s="9" t="str">
        <f t="shared" si="1"/>
        <v>N/A</v>
      </c>
      <c r="E8" s="9">
        <v>9.3504251267999994</v>
      </c>
      <c r="F8" s="9" t="str">
        <f t="shared" si="2"/>
        <v>N/A</v>
      </c>
      <c r="G8" s="9">
        <v>14.487957704999999</v>
      </c>
      <c r="H8" s="9" t="str">
        <f t="shared" si="3"/>
        <v>N/A</v>
      </c>
      <c r="I8" s="10">
        <v>259.7</v>
      </c>
      <c r="J8" s="10">
        <v>54.94</v>
      </c>
      <c r="K8" s="9" t="str">
        <f t="shared" si="0"/>
        <v>No</v>
      </c>
    </row>
    <row r="9" spans="1:11" x14ac:dyDescent="0.25">
      <c r="A9" s="70" t="s">
        <v>445</v>
      </c>
      <c r="B9" s="89" t="s">
        <v>213</v>
      </c>
      <c r="C9" s="9">
        <v>0.35042303320000001</v>
      </c>
      <c r="D9" s="9" t="str">
        <f t="shared" si="1"/>
        <v>N/A</v>
      </c>
      <c r="E9" s="9">
        <v>1.6567529534000001</v>
      </c>
      <c r="F9" s="9" t="str">
        <f t="shared" si="2"/>
        <v>N/A</v>
      </c>
      <c r="G9" s="9">
        <v>1.9385157627</v>
      </c>
      <c r="H9" s="9" t="str">
        <f t="shared" si="3"/>
        <v>N/A</v>
      </c>
      <c r="I9" s="10">
        <v>372.8</v>
      </c>
      <c r="J9" s="10">
        <v>17.010000000000002</v>
      </c>
      <c r="K9" s="9" t="str">
        <f t="shared" si="0"/>
        <v>Yes</v>
      </c>
    </row>
    <row r="10" spans="1:11" x14ac:dyDescent="0.25">
      <c r="A10" s="70" t="s">
        <v>446</v>
      </c>
      <c r="B10" s="89" t="s">
        <v>213</v>
      </c>
      <c r="C10" s="9">
        <v>0.43881803260000002</v>
      </c>
      <c r="D10" s="9" t="str">
        <f t="shared" si="1"/>
        <v>N/A</v>
      </c>
      <c r="E10" s="9">
        <v>0.72372077619999997</v>
      </c>
      <c r="F10" s="9" t="str">
        <f t="shared" si="2"/>
        <v>N/A</v>
      </c>
      <c r="G10" s="9">
        <v>0.59134521250000005</v>
      </c>
      <c r="H10" s="9" t="str">
        <f t="shared" si="3"/>
        <v>N/A</v>
      </c>
      <c r="I10" s="10">
        <v>64.930000000000007</v>
      </c>
      <c r="J10" s="10">
        <v>-18.3</v>
      </c>
      <c r="K10" s="9" t="str">
        <f t="shared" si="0"/>
        <v>Yes</v>
      </c>
    </row>
    <row r="11" spans="1:11" x14ac:dyDescent="0.25">
      <c r="A11" s="70" t="s">
        <v>204</v>
      </c>
      <c r="B11" s="89" t="s">
        <v>213</v>
      </c>
      <c r="C11" s="9">
        <v>0</v>
      </c>
      <c r="D11" s="9" t="str">
        <f t="shared" si="1"/>
        <v>N/A</v>
      </c>
      <c r="E11" s="9">
        <v>0</v>
      </c>
      <c r="F11" s="9" t="str">
        <f t="shared" si="2"/>
        <v>N/A</v>
      </c>
      <c r="G11" s="9">
        <v>0</v>
      </c>
      <c r="H11" s="9" t="str">
        <f t="shared" si="3"/>
        <v>N/A</v>
      </c>
      <c r="I11" s="10" t="s">
        <v>1745</v>
      </c>
      <c r="J11" s="10" t="s">
        <v>1745</v>
      </c>
      <c r="K11" s="9" t="str">
        <f t="shared" si="0"/>
        <v>N/A</v>
      </c>
    </row>
    <row r="12" spans="1:11" x14ac:dyDescent="0.25">
      <c r="A12" s="70" t="s">
        <v>652</v>
      </c>
      <c r="B12" s="89" t="s">
        <v>213</v>
      </c>
      <c r="C12" s="9">
        <v>99.130256345000006</v>
      </c>
      <c r="D12" s="9" t="str">
        <f t="shared" ref="D12:D23" si="4">IF($B12="N/A","N/A",IF(C12&lt;0,"No","Yes"))</f>
        <v>N/A</v>
      </c>
      <c r="E12" s="9">
        <v>97.478802786000003</v>
      </c>
      <c r="F12" s="9" t="str">
        <f t="shared" ref="F12:F23" si="5">IF($B12="N/A","N/A",IF(E12&lt;0,"No","Yes"))</f>
        <v>N/A</v>
      </c>
      <c r="G12" s="9">
        <v>97.411396123000003</v>
      </c>
      <c r="H12" s="9" t="str">
        <f t="shared" ref="H12:H23" si="6">IF($B12="N/A","N/A",IF(G12&lt;0,"No","Yes"))</f>
        <v>N/A</v>
      </c>
      <c r="I12" s="10">
        <v>-1.67</v>
      </c>
      <c r="J12" s="10">
        <v>-6.9000000000000006E-2</v>
      </c>
      <c r="K12" s="9" t="str">
        <f t="shared" ref="K12:K23" si="7">IF(J12="Div by 0", "N/A", IF(J12="N/A","N/A", IF(J12&gt;30, "No", IF(J12&lt;-30, "No", "Yes"))))</f>
        <v>Yes</v>
      </c>
    </row>
    <row r="13" spans="1:11" x14ac:dyDescent="0.25">
      <c r="A13" s="70" t="s">
        <v>651</v>
      </c>
      <c r="B13" s="89" t="s">
        <v>213</v>
      </c>
      <c r="C13" s="9">
        <v>6.3979872931999999</v>
      </c>
      <c r="D13" s="9" t="str">
        <f t="shared" si="4"/>
        <v>N/A</v>
      </c>
      <c r="E13" s="9">
        <v>12.997537334</v>
      </c>
      <c r="F13" s="9" t="str">
        <f t="shared" si="5"/>
        <v>N/A</v>
      </c>
      <c r="G13" s="9">
        <v>19.381683685999999</v>
      </c>
      <c r="H13" s="9" t="str">
        <f t="shared" si="6"/>
        <v>N/A</v>
      </c>
      <c r="I13" s="10">
        <v>103.2</v>
      </c>
      <c r="J13" s="10">
        <v>49.12</v>
      </c>
      <c r="K13" s="9" t="str">
        <f t="shared" si="7"/>
        <v>No</v>
      </c>
    </row>
    <row r="14" spans="1:11" x14ac:dyDescent="0.25">
      <c r="A14" s="70" t="s">
        <v>852</v>
      </c>
      <c r="B14" s="89" t="s">
        <v>213</v>
      </c>
      <c r="C14" s="10">
        <v>12.693379791</v>
      </c>
      <c r="D14" s="9" t="str">
        <f t="shared" si="4"/>
        <v>N/A</v>
      </c>
      <c r="E14" s="10">
        <v>13.810901624</v>
      </c>
      <c r="F14" s="9" t="str">
        <f t="shared" si="5"/>
        <v>N/A</v>
      </c>
      <c r="G14" s="10">
        <v>13.565753993</v>
      </c>
      <c r="H14" s="9" t="str">
        <f t="shared" si="6"/>
        <v>N/A</v>
      </c>
      <c r="I14" s="10">
        <v>8.8040000000000003</v>
      </c>
      <c r="J14" s="10">
        <v>-1.78</v>
      </c>
      <c r="K14" s="9" t="str">
        <f t="shared" si="7"/>
        <v>Yes</v>
      </c>
    </row>
    <row r="15" spans="1:11" x14ac:dyDescent="0.25">
      <c r="A15" s="70" t="s">
        <v>653</v>
      </c>
      <c r="B15" s="89" t="s">
        <v>213</v>
      </c>
      <c r="C15" s="9">
        <v>0.70400303070000003</v>
      </c>
      <c r="D15" s="9" t="str">
        <f t="shared" si="4"/>
        <v>N/A</v>
      </c>
      <c r="E15" s="9">
        <v>0.83724560390000002</v>
      </c>
      <c r="F15" s="9" t="str">
        <f t="shared" si="5"/>
        <v>N/A</v>
      </c>
      <c r="G15" s="9">
        <v>0.55805756799999995</v>
      </c>
      <c r="H15" s="9" t="str">
        <f t="shared" si="6"/>
        <v>N/A</v>
      </c>
      <c r="I15" s="10">
        <v>18.93</v>
      </c>
      <c r="J15" s="10">
        <v>-33.299999999999997</v>
      </c>
      <c r="K15" s="9" t="str">
        <f t="shared" si="7"/>
        <v>No</v>
      </c>
    </row>
    <row r="16" spans="1:11" x14ac:dyDescent="0.25">
      <c r="A16" s="70" t="s">
        <v>370</v>
      </c>
      <c r="B16" s="89" t="s">
        <v>213</v>
      </c>
      <c r="C16" s="9">
        <v>35.201793721999998</v>
      </c>
      <c r="D16" s="9" t="str">
        <f t="shared" si="4"/>
        <v>N/A</v>
      </c>
      <c r="E16" s="9">
        <v>49.435028248999998</v>
      </c>
      <c r="F16" s="9" t="str">
        <f t="shared" si="5"/>
        <v>N/A</v>
      </c>
      <c r="G16" s="9">
        <v>93.684210526000001</v>
      </c>
      <c r="H16" s="9" t="str">
        <f t="shared" si="6"/>
        <v>N/A</v>
      </c>
      <c r="I16" s="10">
        <v>40.43</v>
      </c>
      <c r="J16" s="10">
        <v>89.51</v>
      </c>
      <c r="K16" s="9" t="str">
        <f t="shared" si="7"/>
        <v>No</v>
      </c>
    </row>
    <row r="17" spans="1:11" x14ac:dyDescent="0.25">
      <c r="A17" s="70" t="s">
        <v>853</v>
      </c>
      <c r="B17" s="89" t="s">
        <v>213</v>
      </c>
      <c r="C17" s="10">
        <v>10.738853503</v>
      </c>
      <c r="D17" s="9" t="str">
        <f t="shared" si="4"/>
        <v>N/A</v>
      </c>
      <c r="E17" s="10">
        <v>11.525714285999999</v>
      </c>
      <c r="F17" s="9" t="str">
        <f t="shared" si="5"/>
        <v>N/A</v>
      </c>
      <c r="G17" s="10">
        <v>17.033707865</v>
      </c>
      <c r="H17" s="9" t="str">
        <f t="shared" si="6"/>
        <v>N/A</v>
      </c>
      <c r="I17" s="10">
        <v>7.327</v>
      </c>
      <c r="J17" s="10">
        <v>47.79</v>
      </c>
      <c r="K17" s="9" t="str">
        <f t="shared" si="7"/>
        <v>No</v>
      </c>
    </row>
    <row r="18" spans="1:11" x14ac:dyDescent="0.25">
      <c r="A18" s="70" t="s">
        <v>654</v>
      </c>
      <c r="B18" s="89" t="s">
        <v>213</v>
      </c>
      <c r="C18" s="9">
        <v>3.1569642600000003E-2</v>
      </c>
      <c r="D18" s="9" t="str">
        <f t="shared" si="4"/>
        <v>N/A</v>
      </c>
      <c r="E18" s="9">
        <v>0.14072348430000001</v>
      </c>
      <c r="F18" s="9" t="str">
        <f t="shared" si="5"/>
        <v>N/A</v>
      </c>
      <c r="G18" s="9">
        <v>5.2868611699999998E-2</v>
      </c>
      <c r="H18" s="9" t="str">
        <f t="shared" si="6"/>
        <v>N/A</v>
      </c>
      <c r="I18" s="10">
        <v>345.8</v>
      </c>
      <c r="J18" s="10">
        <v>-62.4</v>
      </c>
      <c r="K18" s="9" t="str">
        <f t="shared" si="7"/>
        <v>No</v>
      </c>
    </row>
    <row r="19" spans="1:11" x14ac:dyDescent="0.25">
      <c r="A19" s="70" t="s">
        <v>205</v>
      </c>
      <c r="B19" s="89" t="s">
        <v>213</v>
      </c>
      <c r="C19" s="9">
        <v>70</v>
      </c>
      <c r="D19" s="9" t="str">
        <f t="shared" si="4"/>
        <v>N/A</v>
      </c>
      <c r="E19" s="9">
        <v>63.865546217999999</v>
      </c>
      <c r="F19" s="9" t="str">
        <f t="shared" si="5"/>
        <v>N/A</v>
      </c>
      <c r="G19" s="9">
        <v>44.444444443999998</v>
      </c>
      <c r="H19" s="9" t="str">
        <f t="shared" si="6"/>
        <v>N/A</v>
      </c>
      <c r="I19" s="10">
        <v>-8.76</v>
      </c>
      <c r="J19" s="10">
        <v>-30.4</v>
      </c>
      <c r="K19" s="9" t="str">
        <f t="shared" si="7"/>
        <v>No</v>
      </c>
    </row>
    <row r="20" spans="1:11" x14ac:dyDescent="0.25">
      <c r="A20" s="70" t="s">
        <v>854</v>
      </c>
      <c r="B20" s="89" t="s">
        <v>213</v>
      </c>
      <c r="C20" s="10">
        <v>18.785714286000001</v>
      </c>
      <c r="D20" s="9" t="str">
        <f t="shared" si="4"/>
        <v>N/A</v>
      </c>
      <c r="E20" s="10">
        <v>18.710526315999999</v>
      </c>
      <c r="F20" s="9" t="str">
        <f t="shared" si="5"/>
        <v>N/A</v>
      </c>
      <c r="G20" s="10">
        <v>18.75</v>
      </c>
      <c r="H20" s="9" t="str">
        <f t="shared" si="6"/>
        <v>N/A</v>
      </c>
      <c r="I20" s="10">
        <v>-0.4</v>
      </c>
      <c r="J20" s="10">
        <v>0.21099999999999999</v>
      </c>
      <c r="K20" s="9" t="str">
        <f t="shared" si="7"/>
        <v>Yes</v>
      </c>
    </row>
    <row r="21" spans="1:11" x14ac:dyDescent="0.25">
      <c r="A21" s="70" t="s">
        <v>655</v>
      </c>
      <c r="B21" s="89" t="s">
        <v>213</v>
      </c>
      <c r="C21" s="9">
        <v>0.13417098120000001</v>
      </c>
      <c r="D21" s="9" t="str">
        <f t="shared" si="4"/>
        <v>N/A</v>
      </c>
      <c r="E21" s="9">
        <v>1.5432281258</v>
      </c>
      <c r="F21" s="9" t="str">
        <f t="shared" si="5"/>
        <v>N/A</v>
      </c>
      <c r="G21" s="9">
        <v>1.9776776973000001</v>
      </c>
      <c r="H21" s="9" t="str">
        <f t="shared" si="6"/>
        <v>N/A</v>
      </c>
      <c r="I21" s="10">
        <v>1050</v>
      </c>
      <c r="J21" s="10">
        <v>28.15</v>
      </c>
      <c r="K21" s="9" t="str">
        <f t="shared" si="7"/>
        <v>Yes</v>
      </c>
    </row>
    <row r="22" spans="1:11" x14ac:dyDescent="0.25">
      <c r="A22" s="70" t="s">
        <v>1697</v>
      </c>
      <c r="B22" s="89" t="s">
        <v>213</v>
      </c>
      <c r="C22" s="9">
        <v>83.529411765000006</v>
      </c>
      <c r="D22" s="9" t="str">
        <f t="shared" si="4"/>
        <v>N/A</v>
      </c>
      <c r="E22" s="9">
        <v>19.540229884999999</v>
      </c>
      <c r="F22" s="9" t="str">
        <f t="shared" si="5"/>
        <v>N/A</v>
      </c>
      <c r="G22" s="9">
        <v>13.267326733000001</v>
      </c>
      <c r="H22" s="9" t="str">
        <f t="shared" si="6"/>
        <v>N/A</v>
      </c>
      <c r="I22" s="10">
        <v>-76.599999999999994</v>
      </c>
      <c r="J22" s="10">
        <v>-32.1</v>
      </c>
      <c r="K22" s="9" t="str">
        <f t="shared" si="7"/>
        <v>No</v>
      </c>
    </row>
    <row r="23" spans="1:11" x14ac:dyDescent="0.25">
      <c r="A23" s="70" t="s">
        <v>855</v>
      </c>
      <c r="B23" s="89" t="s">
        <v>213</v>
      </c>
      <c r="C23" s="10">
        <v>10.239436619999999</v>
      </c>
      <c r="D23" s="9" t="str">
        <f t="shared" si="4"/>
        <v>N/A</v>
      </c>
      <c r="E23" s="10">
        <v>9.7411764705999992</v>
      </c>
      <c r="F23" s="9" t="str">
        <f t="shared" si="5"/>
        <v>N/A</v>
      </c>
      <c r="G23" s="10">
        <v>11.141791045</v>
      </c>
      <c r="H23" s="9" t="str">
        <f t="shared" si="6"/>
        <v>N/A</v>
      </c>
      <c r="I23" s="10">
        <v>-4.87</v>
      </c>
      <c r="J23" s="10">
        <v>14.38</v>
      </c>
      <c r="K23" s="9" t="str">
        <f t="shared" si="7"/>
        <v>Yes</v>
      </c>
    </row>
    <row r="24" spans="1:11" x14ac:dyDescent="0.25">
      <c r="A24" s="70" t="s">
        <v>15</v>
      </c>
      <c r="B24" s="89" t="s">
        <v>213</v>
      </c>
      <c r="C24" s="9">
        <v>0.1104937492</v>
      </c>
      <c r="D24" s="9" t="str">
        <f>IF($B24="N/A","N/A",IF(C24&lt;0,"No","Yes"))</f>
        <v>N/A</v>
      </c>
      <c r="E24" s="9">
        <v>9.81516739E-2</v>
      </c>
      <c r="F24" s="9" t="str">
        <f>IF($B24="N/A","N/A",IF(E24&lt;0,"No","Yes"))</f>
        <v>N/A</v>
      </c>
      <c r="G24" s="9">
        <v>0.15077344819999999</v>
      </c>
      <c r="H24" s="9" t="str">
        <f>IF($B24="N/A","N/A",IF(G24&lt;0,"No","Yes"))</f>
        <v>N/A</v>
      </c>
      <c r="I24" s="10">
        <v>-11.2</v>
      </c>
      <c r="J24" s="10">
        <v>53.61</v>
      </c>
      <c r="K24" s="9" t="str">
        <f t="shared" ref="K24:K30" si="8">IF(J24="Div by 0", "N/A", IF(J24="N/A","N/A", IF(J24&gt;30, "No", IF(J24&lt;-30, "No", "Yes"))))</f>
        <v>No</v>
      </c>
    </row>
    <row r="25" spans="1:11" x14ac:dyDescent="0.25">
      <c r="A25" s="70" t="s">
        <v>159</v>
      </c>
      <c r="B25" s="89" t="s">
        <v>213</v>
      </c>
      <c r="C25" s="9">
        <v>99.427010985999999</v>
      </c>
      <c r="D25" s="9" t="str">
        <f>IF($B25="N/A","N/A",IF(C25&lt;0,"No","Yes"))</f>
        <v>N/A</v>
      </c>
      <c r="E25" s="9">
        <v>99.589655050000005</v>
      </c>
      <c r="F25" s="9" t="str">
        <f>IF($B25="N/A","N/A",IF(E25&lt;0,"No","Yes"))</f>
        <v>N/A</v>
      </c>
      <c r="G25" s="9">
        <v>99.283336597000002</v>
      </c>
      <c r="H25" s="9" t="str">
        <f>IF($B25="N/A","N/A",IF(G25&lt;0,"No","Yes"))</f>
        <v>N/A</v>
      </c>
      <c r="I25" s="10">
        <v>0.1636</v>
      </c>
      <c r="J25" s="10">
        <v>-0.308</v>
      </c>
      <c r="K25" s="9" t="str">
        <f t="shared" si="8"/>
        <v>Yes</v>
      </c>
    </row>
    <row r="26" spans="1:11" x14ac:dyDescent="0.25">
      <c r="A26" s="70" t="s">
        <v>32</v>
      </c>
      <c r="B26" s="89"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5">
      <c r="A27" s="70" t="s">
        <v>160</v>
      </c>
      <c r="B27" s="89" t="s">
        <v>213</v>
      </c>
      <c r="C27" s="9">
        <v>99.002399292999996</v>
      </c>
      <c r="D27" s="9" t="str">
        <f t="shared" ref="D27:D30" si="9">IF($B27="N/A","N/A",IF(C27&lt;0,"No","Yes"))</f>
        <v>N/A</v>
      </c>
      <c r="E27" s="9">
        <v>99.912491278999994</v>
      </c>
      <c r="F27" s="9" t="str">
        <f t="shared" ref="F27:F30" si="10">IF($B27="N/A","N/A",IF(E27&lt;0,"No","Yes"))</f>
        <v>N/A</v>
      </c>
      <c r="G27" s="9">
        <v>99.829645584000005</v>
      </c>
      <c r="H27" s="9" t="str">
        <f t="shared" ref="H27:H30" si="11">IF($B27="N/A","N/A",IF(G27&lt;0,"No","Yes"))</f>
        <v>N/A</v>
      </c>
      <c r="I27" s="10">
        <v>0.91930000000000001</v>
      </c>
      <c r="J27" s="10">
        <v>-8.3000000000000004E-2</v>
      </c>
      <c r="K27" s="9" t="str">
        <f t="shared" si="8"/>
        <v>Yes</v>
      </c>
    </row>
    <row r="28" spans="1:11" x14ac:dyDescent="0.25">
      <c r="A28" s="27" t="s">
        <v>372</v>
      </c>
      <c r="B28" s="89" t="s">
        <v>213</v>
      </c>
      <c r="C28" s="9">
        <v>13.638085617</v>
      </c>
      <c r="D28" s="9" t="str">
        <f t="shared" si="9"/>
        <v>N/A</v>
      </c>
      <c r="E28" s="9">
        <v>12.056100186</v>
      </c>
      <c r="F28" s="9" t="str">
        <f t="shared" si="10"/>
        <v>N/A</v>
      </c>
      <c r="G28" s="9">
        <v>13.477579792</v>
      </c>
      <c r="H28" s="9" t="str">
        <f t="shared" si="11"/>
        <v>N/A</v>
      </c>
      <c r="I28" s="10">
        <v>-11.6</v>
      </c>
      <c r="J28" s="10">
        <v>11.79</v>
      </c>
      <c r="K28" s="9" t="str">
        <f t="shared" si="8"/>
        <v>Yes</v>
      </c>
    </row>
    <row r="29" spans="1:11" x14ac:dyDescent="0.25">
      <c r="A29" s="27" t="s">
        <v>374</v>
      </c>
      <c r="B29" s="89" t="s">
        <v>213</v>
      </c>
      <c r="C29" s="9">
        <v>72.266068947999997</v>
      </c>
      <c r="D29" s="9" t="str">
        <f t="shared" si="9"/>
        <v>N/A</v>
      </c>
      <c r="E29" s="9">
        <v>76.483804973999995</v>
      </c>
      <c r="F29" s="9" t="str">
        <f t="shared" si="10"/>
        <v>N/A</v>
      </c>
      <c r="G29" s="9">
        <v>72.408458977999999</v>
      </c>
      <c r="H29" s="9" t="str">
        <f t="shared" si="11"/>
        <v>N/A</v>
      </c>
      <c r="I29" s="10">
        <v>5.8360000000000003</v>
      </c>
      <c r="J29" s="10">
        <v>-5.33</v>
      </c>
      <c r="K29" s="9" t="str">
        <f t="shared" si="8"/>
        <v>Yes</v>
      </c>
    </row>
    <row r="30" spans="1:11" x14ac:dyDescent="0.25">
      <c r="A30" s="27" t="s">
        <v>375</v>
      </c>
      <c r="B30" s="89" t="s">
        <v>213</v>
      </c>
      <c r="C30" s="9">
        <v>2.0204571283999999</v>
      </c>
      <c r="D30" s="9" t="str">
        <f t="shared" si="9"/>
        <v>N/A</v>
      </c>
      <c r="E30" s="9">
        <v>1.5254898715</v>
      </c>
      <c r="F30" s="9" t="str">
        <f t="shared" si="10"/>
        <v>N/A</v>
      </c>
      <c r="G30" s="9">
        <v>1.4117877423</v>
      </c>
      <c r="H30" s="9" t="str">
        <f t="shared" si="11"/>
        <v>N/A</v>
      </c>
      <c r="I30" s="10">
        <v>-24.5</v>
      </c>
      <c r="J30" s="10">
        <v>-7.45</v>
      </c>
      <c r="K30" s="9" t="str">
        <f t="shared" si="8"/>
        <v>Yes</v>
      </c>
    </row>
    <row r="31" spans="1:11" ht="12" customHeight="1" x14ac:dyDescent="0.25">
      <c r="A31" s="135" t="s">
        <v>1632</v>
      </c>
      <c r="B31" s="136"/>
      <c r="C31" s="136"/>
      <c r="D31" s="136"/>
      <c r="E31" s="136"/>
      <c r="F31" s="136"/>
      <c r="G31" s="136"/>
      <c r="H31" s="136"/>
      <c r="I31" s="136"/>
      <c r="J31" s="136"/>
      <c r="K31" s="137"/>
    </row>
    <row r="32" spans="1:11" x14ac:dyDescent="0.25">
      <c r="A32" s="128" t="s">
        <v>1630</v>
      </c>
      <c r="B32" s="129"/>
      <c r="C32" s="129"/>
      <c r="D32" s="129"/>
      <c r="E32" s="129"/>
      <c r="F32" s="129"/>
      <c r="G32" s="129"/>
      <c r="H32" s="129"/>
      <c r="I32" s="129"/>
      <c r="J32" s="129"/>
      <c r="K32" s="130"/>
    </row>
    <row r="33" spans="1:11" x14ac:dyDescent="0.25">
      <c r="A33" s="131" t="s">
        <v>1731</v>
      </c>
      <c r="B33" s="131"/>
      <c r="C33" s="131"/>
      <c r="D33" s="131"/>
      <c r="E33" s="131"/>
      <c r="F33" s="131"/>
      <c r="G33" s="131"/>
      <c r="H33" s="131"/>
      <c r="I33" s="131"/>
      <c r="J33" s="131"/>
      <c r="K33" s="132"/>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39"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1722</v>
      </c>
      <c r="B1" s="120"/>
      <c r="C1" s="120"/>
      <c r="D1" s="120"/>
      <c r="E1" s="120"/>
      <c r="F1" s="120"/>
      <c r="G1" s="120"/>
      <c r="H1" s="120"/>
      <c r="I1" s="120"/>
      <c r="J1" s="120"/>
      <c r="K1" s="121"/>
    </row>
    <row r="2" spans="1:11" ht="13" x14ac:dyDescent="0.3">
      <c r="A2" s="125" t="s">
        <v>1582</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s="26" customFormat="1" x14ac:dyDescent="0.25">
      <c r="A6" s="70" t="s">
        <v>343</v>
      </c>
      <c r="B6" s="9" t="s">
        <v>213</v>
      </c>
      <c r="C6" s="25">
        <v>7</v>
      </c>
      <c r="D6" s="9" t="s">
        <v>213</v>
      </c>
      <c r="E6" s="25">
        <v>7</v>
      </c>
      <c r="F6" s="9" t="s">
        <v>213</v>
      </c>
      <c r="G6" s="25">
        <v>7</v>
      </c>
      <c r="H6" s="9" t="s">
        <v>213</v>
      </c>
      <c r="I6" s="111" t="s">
        <v>213</v>
      </c>
      <c r="J6" s="111" t="s">
        <v>213</v>
      </c>
      <c r="K6" s="9" t="s">
        <v>213</v>
      </c>
    </row>
    <row r="7" spans="1:11" x14ac:dyDescent="0.25">
      <c r="A7" s="73" t="s">
        <v>12</v>
      </c>
      <c r="B7" s="28" t="s">
        <v>213</v>
      </c>
      <c r="C7" s="83">
        <v>56883740</v>
      </c>
      <c r="D7" s="30" t="str">
        <f>IF($B7="N/A","N/A",IF(C7&gt;15,"No",IF(C7&lt;-15,"No","Yes")))</f>
        <v>N/A</v>
      </c>
      <c r="E7" s="29">
        <v>78959038</v>
      </c>
      <c r="F7" s="30" t="str">
        <f>IF($B7="N/A","N/A",IF(E7&gt;15,"No",IF(E7&lt;-15,"No","Yes")))</f>
        <v>N/A</v>
      </c>
      <c r="G7" s="29">
        <v>64598452</v>
      </c>
      <c r="H7" s="30" t="str">
        <f>IF($B7="N/A","N/A",IF(G7&gt;15,"No",IF(G7&lt;-15,"No","Yes")))</f>
        <v>N/A</v>
      </c>
      <c r="I7" s="31">
        <v>38.81</v>
      </c>
      <c r="J7" s="31">
        <v>-18.2</v>
      </c>
      <c r="K7" s="30" t="str">
        <f t="shared" ref="K7:K54" si="0">IF(J7="Div by 0", "N/A", IF(J7="N/A","N/A", IF(J7&gt;30, "No", IF(J7&lt;-30, "No", "Yes"))))</f>
        <v>Yes</v>
      </c>
    </row>
    <row r="8" spans="1:11" x14ac:dyDescent="0.25">
      <c r="A8" s="73" t="s">
        <v>362</v>
      </c>
      <c r="B8" s="28" t="s">
        <v>213</v>
      </c>
      <c r="C8" s="118">
        <v>45.05734855</v>
      </c>
      <c r="D8" s="30" t="str">
        <f>IF($B8="N/A","N/A",IF(C8&gt;15,"No",IF(C8&lt;-15,"No","Yes")))</f>
        <v>N/A</v>
      </c>
      <c r="E8" s="32">
        <v>31.113980897000001</v>
      </c>
      <c r="F8" s="30" t="str">
        <f>IF($B8="N/A","N/A",IF(E8&gt;15,"No",IF(E8&lt;-15,"No","Yes")))</f>
        <v>N/A</v>
      </c>
      <c r="G8" s="32">
        <v>37.402342087000001</v>
      </c>
      <c r="H8" s="30" t="str">
        <f>IF($B8="N/A","N/A",IF(G8&gt;15,"No",IF(G8&lt;-15,"No","Yes")))</f>
        <v>N/A</v>
      </c>
      <c r="I8" s="31">
        <v>-30.9</v>
      </c>
      <c r="J8" s="31">
        <v>20.21</v>
      </c>
      <c r="K8" s="30" t="str">
        <f t="shared" si="0"/>
        <v>Yes</v>
      </c>
    </row>
    <row r="9" spans="1:11" x14ac:dyDescent="0.25">
      <c r="A9" s="73" t="s">
        <v>119</v>
      </c>
      <c r="B9" s="33" t="s">
        <v>213</v>
      </c>
      <c r="C9" s="82">
        <v>43.312617981999999</v>
      </c>
      <c r="D9" s="9" t="str">
        <f>IF($B9="N/A","N/A",IF(C9&gt;15,"No",IF(C9&lt;-15,"No","Yes")))</f>
        <v>N/A</v>
      </c>
      <c r="E9" s="9">
        <v>59.723797546999997</v>
      </c>
      <c r="F9" s="9" t="str">
        <f>IF($B9="N/A","N/A",IF(E9&gt;15,"No",IF(E9&lt;-15,"No","Yes")))</f>
        <v>N/A</v>
      </c>
      <c r="G9" s="9">
        <v>50.864731247999998</v>
      </c>
      <c r="H9" s="9" t="str">
        <f>IF($B9="N/A","N/A",IF(G9&gt;15,"No",IF(G9&lt;-15,"No","Yes")))</f>
        <v>N/A</v>
      </c>
      <c r="I9" s="10">
        <v>37.89</v>
      </c>
      <c r="J9" s="10">
        <v>-14.8</v>
      </c>
      <c r="K9" s="9" t="str">
        <f t="shared" si="0"/>
        <v>Yes</v>
      </c>
    </row>
    <row r="10" spans="1:11" x14ac:dyDescent="0.25">
      <c r="A10" s="73" t="s">
        <v>120</v>
      </c>
      <c r="B10" s="33" t="s">
        <v>213</v>
      </c>
      <c r="C10" s="82">
        <v>0</v>
      </c>
      <c r="D10" s="9" t="str">
        <f>IF($B10="N/A","N/A",IF(C10&gt;15,"No",IF(C10&lt;-15,"No","Yes")))</f>
        <v>N/A</v>
      </c>
      <c r="E10" s="9">
        <v>0</v>
      </c>
      <c r="F10" s="9" t="str">
        <f>IF($B10="N/A","N/A",IF(E10&gt;15,"No",IF(E10&lt;-15,"No","Yes")))</f>
        <v>N/A</v>
      </c>
      <c r="G10" s="9">
        <v>0</v>
      </c>
      <c r="H10" s="9" t="str">
        <f>IF($B10="N/A","N/A",IF(G10&gt;15,"No",IF(G10&lt;-15,"No","Yes")))</f>
        <v>N/A</v>
      </c>
      <c r="I10" s="10" t="s">
        <v>1745</v>
      </c>
      <c r="J10" s="10" t="s">
        <v>1745</v>
      </c>
      <c r="K10" s="9" t="str">
        <f t="shared" si="0"/>
        <v>N/A</v>
      </c>
    </row>
    <row r="11" spans="1:11" x14ac:dyDescent="0.25">
      <c r="A11" s="73" t="s">
        <v>856</v>
      </c>
      <c r="B11" s="33" t="s">
        <v>213</v>
      </c>
      <c r="C11" s="82">
        <v>11.630033468000001</v>
      </c>
      <c r="D11" s="9" t="str">
        <f>IF($B11="N/A","N/A",IF(C11&gt;15,"No",IF(C11&lt;-15,"No","Yes")))</f>
        <v>N/A</v>
      </c>
      <c r="E11" s="9">
        <v>9.1622215559000004</v>
      </c>
      <c r="F11" s="9" t="str">
        <f>IF($B11="N/A","N/A",IF(E11&gt;15,"No",IF(E11&lt;-15,"No","Yes")))</f>
        <v>N/A</v>
      </c>
      <c r="G11" s="9">
        <v>11.732926665000001</v>
      </c>
      <c r="H11" s="9" t="str">
        <f>IF($B11="N/A","N/A",IF(G11&gt;15,"No",IF(G11&lt;-15,"No","Yes")))</f>
        <v>N/A</v>
      </c>
      <c r="I11" s="10">
        <v>-21.2</v>
      </c>
      <c r="J11" s="10">
        <v>28.06</v>
      </c>
      <c r="K11" s="9" t="str">
        <f t="shared" si="0"/>
        <v>Yes</v>
      </c>
    </row>
    <row r="12" spans="1:11" x14ac:dyDescent="0.25">
      <c r="A12" s="73" t="s">
        <v>857</v>
      </c>
      <c r="B12" s="84" t="s">
        <v>214</v>
      </c>
      <c r="C12" s="82">
        <v>99.793246784000004</v>
      </c>
      <c r="D12" s="9" t="str">
        <f>IF(OR($B12="N/A",$C12="N/A"),"N/A",IF(C12&gt;100,"No",IF(C12&lt;95,"No","Yes")))</f>
        <v>Yes</v>
      </c>
      <c r="E12" s="82">
        <v>99.754288052000007</v>
      </c>
      <c r="F12" s="9" t="str">
        <f>IF(OR($B12="N/A",$E12="N/A"),"N/A",IF(E12&gt;100,"No",IF(E12&lt;95,"No","Yes")))</f>
        <v>Yes</v>
      </c>
      <c r="G12" s="82">
        <v>99.939341446</v>
      </c>
      <c r="H12" s="9" t="str">
        <f>IF($B12="N/A","N/A",IF(G12&gt;100,"No",IF(G12&lt;95,"No","Yes")))</f>
        <v>Yes</v>
      </c>
      <c r="I12" s="85">
        <v>-3.9E-2</v>
      </c>
      <c r="J12" s="85">
        <v>0.1855</v>
      </c>
      <c r="K12" s="9" t="str">
        <f t="shared" si="0"/>
        <v>Yes</v>
      </c>
    </row>
    <row r="13" spans="1:11" x14ac:dyDescent="0.25">
      <c r="A13" s="73" t="s">
        <v>347</v>
      </c>
      <c r="B13" s="84" t="s">
        <v>213</v>
      </c>
      <c r="C13" s="82">
        <v>0</v>
      </c>
      <c r="D13" s="9" t="str">
        <f>IF($B13="N/A","N/A",IF(C13&gt;100,"No",IF(C13&lt;95,"No","Yes")))</f>
        <v>N/A</v>
      </c>
      <c r="E13" s="82">
        <v>0</v>
      </c>
      <c r="F13" s="9" t="str">
        <f>IF($B13="N/A","N/A",IF(E13&gt;100,"No",IF(E13&lt;95,"No","Yes")))</f>
        <v>N/A</v>
      </c>
      <c r="G13" s="82">
        <v>0</v>
      </c>
      <c r="H13" s="9" t="str">
        <f>IF($B13="N/A","N/A",IF(G13&gt;100,"No",IF(G13&lt;95,"No","Yes")))</f>
        <v>N/A</v>
      </c>
      <c r="I13" s="85" t="s">
        <v>1745</v>
      </c>
      <c r="J13" s="85" t="s">
        <v>1745</v>
      </c>
      <c r="K13" s="9" t="str">
        <f t="shared" si="0"/>
        <v>N/A</v>
      </c>
    </row>
    <row r="14" spans="1:11" x14ac:dyDescent="0.25">
      <c r="A14" s="73" t="s">
        <v>348</v>
      </c>
      <c r="B14" s="84" t="s">
        <v>213</v>
      </c>
      <c r="C14" s="82">
        <v>0</v>
      </c>
      <c r="D14" s="9" t="str">
        <f t="shared" ref="D14" si="1">IF($B14="N/A","N/A",IF(C14&lt;0,"No","Yes"))</f>
        <v>N/A</v>
      </c>
      <c r="E14" s="82">
        <v>0</v>
      </c>
      <c r="F14" s="9" t="str">
        <f t="shared" ref="F14" si="2">IF($B14="N/A","N/A",IF(E14&lt;0,"No","Yes"))</f>
        <v>N/A</v>
      </c>
      <c r="G14" s="82">
        <v>0</v>
      </c>
      <c r="H14" s="9" t="str">
        <f t="shared" ref="H14" si="3">IF($B14="N/A","N/A",IF(G14&lt;0,"No","Yes"))</f>
        <v>N/A</v>
      </c>
      <c r="I14" s="85" t="s">
        <v>1745</v>
      </c>
      <c r="J14" s="85" t="s">
        <v>1745</v>
      </c>
      <c r="K14" s="9" t="str">
        <f t="shared" si="0"/>
        <v>N/A</v>
      </c>
    </row>
    <row r="15" spans="1:11" x14ac:dyDescent="0.25">
      <c r="A15" s="73" t="s">
        <v>858</v>
      </c>
      <c r="B15" s="84" t="s">
        <v>214</v>
      </c>
      <c r="C15" s="82">
        <v>100</v>
      </c>
      <c r="D15" s="9" t="str">
        <f>IF(OR($B15="N/A",$C15="N/A"),"N/A",IF(C15&gt;100,"No",IF(C15&lt;95,"No","Yes")))</f>
        <v>Yes</v>
      </c>
      <c r="E15" s="82">
        <v>100</v>
      </c>
      <c r="F15" s="9" t="str">
        <f>IF(OR($B15="N/A",$E15="N/A"),"N/A",IF(E15&gt;100,"No",IF(E15&lt;95,"No","Yes")))</f>
        <v>Yes</v>
      </c>
      <c r="G15" s="82">
        <v>100</v>
      </c>
      <c r="H15" s="9" t="str">
        <f>IF($B15="N/A","N/A",IF(G15&gt;100,"No",IF(G15&lt;95,"No","Yes")))</f>
        <v>Yes</v>
      </c>
      <c r="I15" s="85">
        <v>0</v>
      </c>
      <c r="J15" s="85">
        <v>0</v>
      </c>
      <c r="K15" s="9" t="str">
        <f t="shared" si="0"/>
        <v>Yes</v>
      </c>
    </row>
    <row r="16" spans="1:11" x14ac:dyDescent="0.25">
      <c r="A16" s="73" t="s">
        <v>331</v>
      </c>
      <c r="B16" s="33" t="s">
        <v>213</v>
      </c>
      <c r="C16" s="71">
        <v>25630305</v>
      </c>
      <c r="D16" s="9" t="str">
        <f>IF($B16="N/A","N/A",IF(C16&gt;15,"No",IF(C16&lt;-15,"No","Yes")))</f>
        <v>N/A</v>
      </c>
      <c r="E16" s="34">
        <v>24567300</v>
      </c>
      <c r="F16" s="9" t="str">
        <f>IF($B16="N/A","N/A",IF(E16&gt;15,"No",IF(E16&lt;-15,"No","Yes")))</f>
        <v>N/A</v>
      </c>
      <c r="G16" s="34">
        <v>24161334</v>
      </c>
      <c r="H16" s="9" t="str">
        <f>IF($B16="N/A","N/A",IF(G16&gt;15,"No",IF(G16&lt;-15,"No","Yes")))</f>
        <v>N/A</v>
      </c>
      <c r="I16" s="10">
        <v>-4.1500000000000004</v>
      </c>
      <c r="J16" s="10">
        <v>-1.65</v>
      </c>
      <c r="K16" s="9" t="str">
        <f t="shared" si="0"/>
        <v>Yes</v>
      </c>
    </row>
    <row r="17" spans="1:11" x14ac:dyDescent="0.25">
      <c r="A17" s="73" t="s">
        <v>440</v>
      </c>
      <c r="B17" s="33" t="s">
        <v>215</v>
      </c>
      <c r="C17" s="82">
        <v>11.963131145</v>
      </c>
      <c r="D17" s="9" t="str">
        <f>IF($B17="N/A","N/A",IF(C17&gt;20,"No",IF(C17&lt;5,"No","Yes")))</f>
        <v>Yes</v>
      </c>
      <c r="E17" s="9">
        <v>10.945044835999999</v>
      </c>
      <c r="F17" s="9" t="str">
        <f>IF($B17="N/A","N/A",IF(E17&gt;20,"No",IF(E17&lt;5,"No","Yes")))</f>
        <v>Yes</v>
      </c>
      <c r="G17" s="9">
        <v>6.4858215196</v>
      </c>
      <c r="H17" s="9" t="str">
        <f>IF($B17="N/A","N/A",IF(G17&gt;20,"No",IF(G17&lt;5,"No","Yes")))</f>
        <v>Yes</v>
      </c>
      <c r="I17" s="10">
        <v>-8.51</v>
      </c>
      <c r="J17" s="10">
        <v>-40.700000000000003</v>
      </c>
      <c r="K17" s="9" t="str">
        <f t="shared" si="0"/>
        <v>No</v>
      </c>
    </row>
    <row r="18" spans="1:11" x14ac:dyDescent="0.25">
      <c r="A18" s="73" t="s">
        <v>441</v>
      </c>
      <c r="B18" s="28" t="s">
        <v>213</v>
      </c>
      <c r="C18" s="82">
        <v>88.036868854999994</v>
      </c>
      <c r="D18" s="9" t="str">
        <f>IF($B18="N/A","N/A",IF(C18&gt;15,"No",IF(C18&lt;-15,"No","Yes")))</f>
        <v>N/A</v>
      </c>
      <c r="E18" s="9">
        <v>89.054955164000006</v>
      </c>
      <c r="F18" s="9" t="str">
        <f>IF($B18="N/A","N/A",IF(E18&gt;15,"No",IF(E18&lt;-15,"No","Yes")))</f>
        <v>N/A</v>
      </c>
      <c r="G18" s="9">
        <v>93.514178479999998</v>
      </c>
      <c r="H18" s="9" t="str">
        <f>IF($B18="N/A","N/A",IF(G18&gt;15,"No",IF(G18&lt;-15,"No","Yes")))</f>
        <v>N/A</v>
      </c>
      <c r="I18" s="10">
        <v>1.1559999999999999</v>
      </c>
      <c r="J18" s="10">
        <v>5.0069999999999997</v>
      </c>
      <c r="K18" s="9" t="str">
        <f t="shared" si="0"/>
        <v>Yes</v>
      </c>
    </row>
    <row r="19" spans="1:11" x14ac:dyDescent="0.25">
      <c r="A19" s="73" t="s">
        <v>442</v>
      </c>
      <c r="B19" s="33" t="s">
        <v>216</v>
      </c>
      <c r="C19" s="82">
        <v>13.547197350999999</v>
      </c>
      <c r="D19" s="9" t="str">
        <f>IF($B19="N/A","N/A",IF(C19&gt;1,"Yes","No"))</f>
        <v>Yes</v>
      </c>
      <c r="E19" s="9">
        <v>18.998567201</v>
      </c>
      <c r="F19" s="9" t="str">
        <f>IF($B19="N/A","N/A",IF(E19&gt;1,"Yes","No"))</f>
        <v>Yes</v>
      </c>
      <c r="G19" s="9">
        <v>12.917283458</v>
      </c>
      <c r="H19" s="9" t="str">
        <f>IF($B19="N/A","N/A",IF(G19&gt;1,"Yes","No"))</f>
        <v>Yes</v>
      </c>
      <c r="I19" s="10">
        <v>40.24</v>
      </c>
      <c r="J19" s="10">
        <v>-32</v>
      </c>
      <c r="K19" s="9" t="str">
        <f t="shared" si="0"/>
        <v>No</v>
      </c>
    </row>
    <row r="20" spans="1:11" x14ac:dyDescent="0.25">
      <c r="A20" s="73" t="s">
        <v>859</v>
      </c>
      <c r="B20" s="33" t="s">
        <v>213</v>
      </c>
      <c r="C20" s="75">
        <v>97.068074942999999</v>
      </c>
      <c r="D20" s="9" t="str">
        <f>IF($B20="N/A","N/A",IF(C20&gt;15,"No",IF(C20&lt;-15,"No","Yes")))</f>
        <v>N/A</v>
      </c>
      <c r="E20" s="35">
        <v>90.215324476999996</v>
      </c>
      <c r="F20" s="9" t="str">
        <f>IF($B20="N/A","N/A",IF(E20&gt;15,"No",IF(E20&lt;-15,"No","Yes")))</f>
        <v>N/A</v>
      </c>
      <c r="G20" s="35">
        <v>149.96768811999999</v>
      </c>
      <c r="H20" s="9" t="str">
        <f>IF($B20="N/A","N/A",IF(G20&gt;15,"No",IF(G20&lt;-15,"No","Yes")))</f>
        <v>N/A</v>
      </c>
      <c r="I20" s="10">
        <v>-7.06</v>
      </c>
      <c r="J20" s="10">
        <v>66.23</v>
      </c>
      <c r="K20" s="9" t="str">
        <f t="shared" si="0"/>
        <v>No</v>
      </c>
    </row>
    <row r="21" spans="1:11" x14ac:dyDescent="0.25">
      <c r="A21" s="73" t="s">
        <v>34</v>
      </c>
      <c r="B21" s="33" t="s">
        <v>213</v>
      </c>
      <c r="C21" s="86">
        <v>20.516088508999999</v>
      </c>
      <c r="D21" s="9" t="str">
        <f>IF($B21="N/A","N/A",IF(C21&gt;15,"No",IF(C21&lt;-15,"No","Yes")))</f>
        <v>N/A</v>
      </c>
      <c r="E21" s="87">
        <v>22.74847428</v>
      </c>
      <c r="F21" s="9" t="str">
        <f>IF($B21="N/A","N/A",IF(E21&gt;15,"No",IF(E21&lt;-15,"No","Yes")))</f>
        <v>N/A</v>
      </c>
      <c r="G21" s="87">
        <v>23.878828717000001</v>
      </c>
      <c r="H21" s="9" t="str">
        <f>IF($B21="N/A","N/A",IF(G21&gt;15,"No",IF(G21&lt;-15,"No","Yes")))</f>
        <v>N/A</v>
      </c>
      <c r="I21" s="10">
        <v>10.88</v>
      </c>
      <c r="J21" s="10">
        <v>4.9690000000000003</v>
      </c>
      <c r="K21" s="9" t="str">
        <f t="shared" si="0"/>
        <v>Yes</v>
      </c>
    </row>
    <row r="22" spans="1:11" x14ac:dyDescent="0.25">
      <c r="A22" s="73" t="s">
        <v>1698</v>
      </c>
      <c r="B22" s="33" t="s">
        <v>213</v>
      </c>
      <c r="C22" s="86">
        <v>0</v>
      </c>
      <c r="D22" s="9" t="str">
        <f>IF($B22="N/A","N/A",IF(C22&gt;15,"No",IF(C22&lt;-15,"No","Yes")))</f>
        <v>N/A</v>
      </c>
      <c r="E22" s="87">
        <v>0</v>
      </c>
      <c r="F22" s="9" t="str">
        <f>IF($B22="N/A","N/A",IF(E22&gt;15,"No",IF(E22&lt;-15,"No","Yes")))</f>
        <v>N/A</v>
      </c>
      <c r="G22" s="87">
        <v>0</v>
      </c>
      <c r="H22" s="9" t="str">
        <f>IF($B22="N/A","N/A",IF(G22&gt;15,"No",IF(G22&lt;-15,"No","Yes")))</f>
        <v>N/A</v>
      </c>
      <c r="I22" s="10" t="s">
        <v>1745</v>
      </c>
      <c r="J22" s="10" t="s">
        <v>1745</v>
      </c>
      <c r="K22" s="9" t="str">
        <f t="shared" si="0"/>
        <v>N/A</v>
      </c>
    </row>
    <row r="23" spans="1:11" x14ac:dyDescent="0.25">
      <c r="A23" s="73" t="s">
        <v>35</v>
      </c>
      <c r="B23" s="33" t="s">
        <v>213</v>
      </c>
      <c r="C23" s="86">
        <v>0</v>
      </c>
      <c r="D23" s="9" t="str">
        <f>IF($B23="N/A","N/A",IF(C23&gt;15,"No",IF(C23&lt;-15,"No","Yes")))</f>
        <v>N/A</v>
      </c>
      <c r="E23" s="87">
        <v>0</v>
      </c>
      <c r="F23" s="9" t="str">
        <f>IF($B23="N/A","N/A",IF(E23&gt;15,"No",IF(E23&lt;-15,"No","Yes")))</f>
        <v>N/A</v>
      </c>
      <c r="G23" s="87">
        <v>0</v>
      </c>
      <c r="H23" s="9" t="str">
        <f>IF($B23="N/A","N/A",IF(G23&gt;15,"No",IF(G23&lt;-15,"No","Yes")))</f>
        <v>N/A</v>
      </c>
      <c r="I23" s="10" t="s">
        <v>1745</v>
      </c>
      <c r="J23" s="10" t="s">
        <v>1745</v>
      </c>
      <c r="K23" s="9" t="str">
        <f t="shared" si="0"/>
        <v>N/A</v>
      </c>
    </row>
    <row r="24" spans="1:11" x14ac:dyDescent="0.25">
      <c r="A24" s="73" t="s">
        <v>860</v>
      </c>
      <c r="B24" s="33" t="s">
        <v>243</v>
      </c>
      <c r="C24" s="75">
        <v>474.18021907999997</v>
      </c>
      <c r="D24" s="9" t="str">
        <f>IF($B24="N/A","N/A",IF(C24&gt;300,"No",IF(C24&lt;75,"No","Yes")))</f>
        <v>No</v>
      </c>
      <c r="E24" s="35">
        <v>498.50006827999999</v>
      </c>
      <c r="F24" s="9" t="str">
        <f>IF($B24="N/A","N/A",IF(E24&gt;300,"No",IF(E24&lt;75,"No","Yes")))</f>
        <v>No</v>
      </c>
      <c r="G24" s="35">
        <v>514.51442186999998</v>
      </c>
      <c r="H24" s="9" t="str">
        <f>IF($B24="N/A","N/A",IF(G24&gt;300,"No",IF(G24&lt;75,"No","Yes")))</f>
        <v>No</v>
      </c>
      <c r="I24" s="10">
        <v>5.1289999999999996</v>
      </c>
      <c r="J24" s="10">
        <v>3.2130000000000001</v>
      </c>
      <c r="K24" s="9" t="str">
        <f t="shared" si="0"/>
        <v>Yes</v>
      </c>
    </row>
    <row r="25" spans="1:11" x14ac:dyDescent="0.25">
      <c r="A25" s="73" t="s">
        <v>861</v>
      </c>
      <c r="B25" s="33" t="s">
        <v>244</v>
      </c>
      <c r="C25" s="75" t="s">
        <v>1745</v>
      </c>
      <c r="D25" s="9" t="str">
        <f>IF($B25="N/A","N/A",IF(C25&gt;250,"No",IF(C25&lt;20,"No","Yes")))</f>
        <v>No</v>
      </c>
      <c r="E25" s="35" t="s">
        <v>1745</v>
      </c>
      <c r="F25" s="9" t="str">
        <f>IF($B25="N/A","N/A",IF(E25&gt;250,"No",IF(E25&lt;20,"No","Yes")))</f>
        <v>No</v>
      </c>
      <c r="G25" s="35" t="s">
        <v>1745</v>
      </c>
      <c r="H25" s="9" t="str">
        <f>IF($B25="N/A","N/A",IF(G25&gt;250,"No",IF(G25&lt;20,"No","Yes")))</f>
        <v>No</v>
      </c>
      <c r="I25" s="10" t="s">
        <v>1745</v>
      </c>
      <c r="J25" s="10" t="s">
        <v>1745</v>
      </c>
      <c r="K25" s="9" t="str">
        <f t="shared" si="0"/>
        <v>N/A</v>
      </c>
    </row>
    <row r="26" spans="1:11" x14ac:dyDescent="0.25">
      <c r="A26" s="73" t="s">
        <v>862</v>
      </c>
      <c r="B26" s="33" t="s">
        <v>245</v>
      </c>
      <c r="C26" s="75" t="s">
        <v>1745</v>
      </c>
      <c r="D26" s="9" t="str">
        <f>IF($B26="N/A","N/A",IF(C26&gt;5,"No",IF(C26&lt;3,"No","Yes")))</f>
        <v>No</v>
      </c>
      <c r="E26" s="35" t="s">
        <v>1745</v>
      </c>
      <c r="F26" s="9" t="str">
        <f>IF($B26="N/A","N/A",IF(E26&gt;5,"No",IF(E26&lt;3,"No","Yes")))</f>
        <v>No</v>
      </c>
      <c r="G26" s="35" t="s">
        <v>1745</v>
      </c>
      <c r="H26" s="9" t="str">
        <f>IF($B26="N/A","N/A",IF(G26&gt;5,"No",IF(G26&lt;3,"No","Yes")))</f>
        <v>No</v>
      </c>
      <c r="I26" s="10" t="s">
        <v>1745</v>
      </c>
      <c r="J26" s="10" t="s">
        <v>1745</v>
      </c>
      <c r="K26" s="9" t="str">
        <f t="shared" si="0"/>
        <v>N/A</v>
      </c>
    </row>
    <row r="27" spans="1:11" x14ac:dyDescent="0.25">
      <c r="A27" s="73" t="s">
        <v>131</v>
      </c>
      <c r="B27" s="33" t="s">
        <v>213</v>
      </c>
      <c r="C27" s="71">
        <v>10998</v>
      </c>
      <c r="D27" s="33" t="s">
        <v>213</v>
      </c>
      <c r="E27" s="34">
        <v>9271</v>
      </c>
      <c r="F27" s="33" t="s">
        <v>213</v>
      </c>
      <c r="G27" s="34">
        <v>11257</v>
      </c>
      <c r="H27" s="9" t="str">
        <f>IF($B27="N/A","N/A",IF(G27&gt;15,"No",IF(G27&lt;-15,"No","Yes")))</f>
        <v>N/A</v>
      </c>
      <c r="I27" s="10">
        <v>-15.7</v>
      </c>
      <c r="J27" s="10">
        <v>21.42</v>
      </c>
      <c r="K27" s="9" t="str">
        <f t="shared" si="0"/>
        <v>Yes</v>
      </c>
    </row>
    <row r="28" spans="1:11" x14ac:dyDescent="0.25">
      <c r="A28" s="73" t="s">
        <v>346</v>
      </c>
      <c r="B28" s="33" t="s">
        <v>213</v>
      </c>
      <c r="C28" s="72">
        <v>1.9334171800000001E-2</v>
      </c>
      <c r="D28" s="33" t="s">
        <v>213</v>
      </c>
      <c r="E28" s="8">
        <v>1.1741531100000001E-2</v>
      </c>
      <c r="F28" s="33" t="s">
        <v>213</v>
      </c>
      <c r="G28" s="8">
        <v>1.7426114199999999E-2</v>
      </c>
      <c r="H28" s="9" t="str">
        <f>IF($B28="N/A","N/A",IF(G28&gt;15,"No",IF(G28&lt;-15,"No","Yes")))</f>
        <v>N/A</v>
      </c>
      <c r="I28" s="10">
        <v>-39.299999999999997</v>
      </c>
      <c r="J28" s="10">
        <v>48.41</v>
      </c>
      <c r="K28" s="9" t="str">
        <f t="shared" si="0"/>
        <v>No</v>
      </c>
    </row>
    <row r="29" spans="1:11" ht="25" x14ac:dyDescent="0.25">
      <c r="A29" s="73" t="s">
        <v>838</v>
      </c>
      <c r="B29" s="33" t="s">
        <v>213</v>
      </c>
      <c r="C29" s="35">
        <v>135.39643572</v>
      </c>
      <c r="D29" s="33" t="s">
        <v>213</v>
      </c>
      <c r="E29" s="35">
        <v>240.58925682</v>
      </c>
      <c r="F29" s="33" t="s">
        <v>213</v>
      </c>
      <c r="G29" s="35">
        <v>224.58416984999999</v>
      </c>
      <c r="H29" s="33" t="s">
        <v>213</v>
      </c>
      <c r="I29" s="10">
        <v>77.69</v>
      </c>
      <c r="J29" s="10">
        <v>-6.65</v>
      </c>
      <c r="K29" s="9" t="str">
        <f t="shared" si="0"/>
        <v>Yes</v>
      </c>
    </row>
    <row r="30" spans="1:11" x14ac:dyDescent="0.25">
      <c r="A30" s="73" t="s">
        <v>27</v>
      </c>
      <c r="B30" s="33" t="s">
        <v>217</v>
      </c>
      <c r="C30" s="34">
        <v>0</v>
      </c>
      <c r="D30" s="9" t="str">
        <f>IF($B30="N/A","N/A",IF(C30="N/A","N/A",IF(C30=0,"Yes","No")))</f>
        <v>Yes</v>
      </c>
      <c r="E30" s="34">
        <v>0</v>
      </c>
      <c r="F30" s="9" t="str">
        <f>IF($B30="N/A","N/A",IF(E30="N/A","N/A",IF(E30=0,"Yes","No")))</f>
        <v>Yes</v>
      </c>
      <c r="G30" s="34">
        <v>0</v>
      </c>
      <c r="H30" s="9" t="str">
        <f>IF($B30="N/A","N/A",IF(G30=0,"Yes","No"))</f>
        <v>Yes</v>
      </c>
      <c r="I30" s="10" t="s">
        <v>1745</v>
      </c>
      <c r="J30" s="10" t="s">
        <v>1745</v>
      </c>
      <c r="K30" s="9" t="str">
        <f t="shared" si="0"/>
        <v>N/A</v>
      </c>
    </row>
    <row r="31" spans="1:11" x14ac:dyDescent="0.25">
      <c r="A31" s="73" t="s">
        <v>206</v>
      </c>
      <c r="B31" s="88" t="s">
        <v>213</v>
      </c>
      <c r="C31" s="71">
        <v>6615598</v>
      </c>
      <c r="D31" s="9" t="str">
        <f t="shared" ref="D31:F50" si="4">IF($B31="N/A","N/A",IF(C31&lt;0,"No","Yes"))</f>
        <v>N/A</v>
      </c>
      <c r="E31" s="71">
        <v>7234402</v>
      </c>
      <c r="F31" s="9" t="str">
        <f t="shared" si="4"/>
        <v>N/A</v>
      </c>
      <c r="G31" s="71">
        <v>7579289</v>
      </c>
      <c r="H31" s="9" t="str">
        <f t="shared" ref="H31:H50" si="5">IF($B31="N/A","N/A",IF(G31&lt;0,"No","Yes"))</f>
        <v>N/A</v>
      </c>
      <c r="I31" s="10">
        <v>9.3539999999999992</v>
      </c>
      <c r="J31" s="10">
        <v>4.7670000000000003</v>
      </c>
      <c r="K31" s="9" t="str">
        <f t="shared" si="0"/>
        <v>Yes</v>
      </c>
    </row>
    <row r="32" spans="1:11" x14ac:dyDescent="0.25">
      <c r="A32" s="2" t="s">
        <v>656</v>
      </c>
      <c r="B32" s="88" t="s">
        <v>213</v>
      </c>
      <c r="C32" s="72">
        <v>99.973275280999999</v>
      </c>
      <c r="D32" s="9" t="str">
        <f t="shared" si="4"/>
        <v>N/A</v>
      </c>
      <c r="E32" s="72">
        <v>99.937451636999995</v>
      </c>
      <c r="F32" s="9" t="str">
        <f t="shared" si="4"/>
        <v>N/A</v>
      </c>
      <c r="G32" s="72">
        <v>99.934848770000002</v>
      </c>
      <c r="H32" s="9" t="str">
        <f t="shared" si="5"/>
        <v>N/A</v>
      </c>
      <c r="I32" s="10">
        <v>-3.5999999999999997E-2</v>
      </c>
      <c r="J32" s="10">
        <v>-3.0000000000000001E-3</v>
      </c>
      <c r="K32" s="9" t="str">
        <f t="shared" si="0"/>
        <v>Yes</v>
      </c>
    </row>
    <row r="33" spans="1:11" x14ac:dyDescent="0.25">
      <c r="A33" s="2" t="s">
        <v>657</v>
      </c>
      <c r="B33" s="88" t="s">
        <v>213</v>
      </c>
      <c r="C33" s="72">
        <v>0</v>
      </c>
      <c r="D33" s="9" t="str">
        <f t="shared" si="4"/>
        <v>N/A</v>
      </c>
      <c r="E33" s="72">
        <v>0</v>
      </c>
      <c r="F33" s="9" t="str">
        <f t="shared" si="4"/>
        <v>N/A</v>
      </c>
      <c r="G33" s="72">
        <v>0</v>
      </c>
      <c r="H33" s="9" t="str">
        <f t="shared" si="5"/>
        <v>N/A</v>
      </c>
      <c r="I33" s="10" t="s">
        <v>1745</v>
      </c>
      <c r="J33" s="10" t="s">
        <v>1745</v>
      </c>
      <c r="K33" s="9" t="str">
        <f t="shared" si="0"/>
        <v>N/A</v>
      </c>
    </row>
    <row r="34" spans="1:11" x14ac:dyDescent="0.25">
      <c r="A34" s="2" t="s">
        <v>658</v>
      </c>
      <c r="B34" s="88" t="s">
        <v>213</v>
      </c>
      <c r="C34" s="72">
        <v>0</v>
      </c>
      <c r="D34" s="9" t="str">
        <f t="shared" si="4"/>
        <v>N/A</v>
      </c>
      <c r="E34" s="72">
        <v>0</v>
      </c>
      <c r="F34" s="9" t="str">
        <f t="shared" si="4"/>
        <v>N/A</v>
      </c>
      <c r="G34" s="72">
        <v>0</v>
      </c>
      <c r="H34" s="9" t="str">
        <f t="shared" si="5"/>
        <v>N/A</v>
      </c>
      <c r="I34" s="10" t="s">
        <v>1745</v>
      </c>
      <c r="J34" s="10" t="s">
        <v>1745</v>
      </c>
      <c r="K34" s="9" t="str">
        <f t="shared" si="0"/>
        <v>N/A</v>
      </c>
    </row>
    <row r="35" spans="1:11" x14ac:dyDescent="0.25">
      <c r="A35" s="2" t="s">
        <v>659</v>
      </c>
      <c r="B35" s="88" t="s">
        <v>213</v>
      </c>
      <c r="C35" s="72">
        <v>2.6724719399999999E-2</v>
      </c>
      <c r="D35" s="9" t="str">
        <f t="shared" si="4"/>
        <v>N/A</v>
      </c>
      <c r="E35" s="72">
        <v>6.2548362699999999E-2</v>
      </c>
      <c r="F35" s="9" t="str">
        <f t="shared" si="4"/>
        <v>N/A</v>
      </c>
      <c r="G35" s="72">
        <v>6.5151229899999996E-2</v>
      </c>
      <c r="H35" s="9" t="str">
        <f t="shared" si="5"/>
        <v>N/A</v>
      </c>
      <c r="I35" s="10">
        <v>134</v>
      </c>
      <c r="J35" s="10">
        <v>4.1609999999999996</v>
      </c>
      <c r="K35" s="9" t="str">
        <f t="shared" si="0"/>
        <v>Yes</v>
      </c>
    </row>
    <row r="36" spans="1:11" x14ac:dyDescent="0.25">
      <c r="A36" s="2" t="s">
        <v>349</v>
      </c>
      <c r="B36" s="88" t="s">
        <v>213</v>
      </c>
      <c r="C36" s="71">
        <v>0</v>
      </c>
      <c r="D36" s="9" t="str">
        <f t="shared" si="4"/>
        <v>N/A</v>
      </c>
      <c r="E36" s="71">
        <v>0</v>
      </c>
      <c r="F36" s="9" t="str">
        <f t="shared" si="4"/>
        <v>N/A</v>
      </c>
      <c r="G36" s="71">
        <v>0</v>
      </c>
      <c r="H36" s="9" t="str">
        <f t="shared" si="5"/>
        <v>N/A</v>
      </c>
      <c r="I36" s="10" t="s">
        <v>1745</v>
      </c>
      <c r="J36" s="10" t="s">
        <v>1745</v>
      </c>
      <c r="K36" s="9" t="str">
        <f t="shared" si="0"/>
        <v>N/A</v>
      </c>
    </row>
    <row r="37" spans="1:11" x14ac:dyDescent="0.25">
      <c r="A37" s="2" t="s">
        <v>660</v>
      </c>
      <c r="B37" s="88" t="s">
        <v>213</v>
      </c>
      <c r="C37" s="72" t="s">
        <v>1745</v>
      </c>
      <c r="D37" s="9" t="str">
        <f t="shared" si="4"/>
        <v>N/A</v>
      </c>
      <c r="E37" s="72" t="s">
        <v>1745</v>
      </c>
      <c r="F37" s="9" t="str">
        <f t="shared" si="4"/>
        <v>N/A</v>
      </c>
      <c r="G37" s="72" t="s">
        <v>1745</v>
      </c>
      <c r="H37" s="9" t="str">
        <f t="shared" si="5"/>
        <v>N/A</v>
      </c>
      <c r="I37" s="10" t="s">
        <v>1745</v>
      </c>
      <c r="J37" s="10" t="s">
        <v>1745</v>
      </c>
      <c r="K37" s="9" t="str">
        <f t="shared" si="0"/>
        <v>N/A</v>
      </c>
    </row>
    <row r="38" spans="1:11" x14ac:dyDescent="0.25">
      <c r="A38" s="2" t="s">
        <v>661</v>
      </c>
      <c r="B38" s="88" t="s">
        <v>213</v>
      </c>
      <c r="C38" s="72" t="s">
        <v>1745</v>
      </c>
      <c r="D38" s="9" t="str">
        <f t="shared" si="4"/>
        <v>N/A</v>
      </c>
      <c r="E38" s="72" t="s">
        <v>1745</v>
      </c>
      <c r="F38" s="9" t="str">
        <f t="shared" si="4"/>
        <v>N/A</v>
      </c>
      <c r="G38" s="72" t="s">
        <v>1745</v>
      </c>
      <c r="H38" s="9" t="str">
        <f t="shared" si="5"/>
        <v>N/A</v>
      </c>
      <c r="I38" s="10" t="s">
        <v>1745</v>
      </c>
      <c r="J38" s="10" t="s">
        <v>1745</v>
      </c>
      <c r="K38" s="9" t="str">
        <f t="shared" si="0"/>
        <v>N/A</v>
      </c>
    </row>
    <row r="39" spans="1:11" x14ac:dyDescent="0.25">
      <c r="A39" s="2" t="s">
        <v>662</v>
      </c>
      <c r="B39" s="88" t="s">
        <v>213</v>
      </c>
      <c r="C39" s="72" t="s">
        <v>1745</v>
      </c>
      <c r="D39" s="9" t="str">
        <f t="shared" si="4"/>
        <v>N/A</v>
      </c>
      <c r="E39" s="72" t="s">
        <v>1745</v>
      </c>
      <c r="F39" s="9" t="str">
        <f t="shared" si="4"/>
        <v>N/A</v>
      </c>
      <c r="G39" s="72" t="s">
        <v>1745</v>
      </c>
      <c r="H39" s="9" t="str">
        <f t="shared" si="5"/>
        <v>N/A</v>
      </c>
      <c r="I39" s="10" t="s">
        <v>1745</v>
      </c>
      <c r="J39" s="10" t="s">
        <v>1745</v>
      </c>
      <c r="K39" s="9" t="str">
        <f t="shared" si="0"/>
        <v>N/A</v>
      </c>
    </row>
    <row r="40" spans="1:11" x14ac:dyDescent="0.25">
      <c r="A40" s="2" t="s">
        <v>663</v>
      </c>
      <c r="B40" s="88" t="s">
        <v>213</v>
      </c>
      <c r="C40" s="72" t="s">
        <v>1745</v>
      </c>
      <c r="D40" s="9" t="str">
        <f t="shared" si="4"/>
        <v>N/A</v>
      </c>
      <c r="E40" s="72" t="s">
        <v>1745</v>
      </c>
      <c r="F40" s="9" t="str">
        <f t="shared" si="4"/>
        <v>N/A</v>
      </c>
      <c r="G40" s="72" t="s">
        <v>1745</v>
      </c>
      <c r="H40" s="9" t="str">
        <f t="shared" si="5"/>
        <v>N/A</v>
      </c>
      <c r="I40" s="10" t="s">
        <v>1745</v>
      </c>
      <c r="J40" s="10" t="s">
        <v>1745</v>
      </c>
      <c r="K40" s="9" t="str">
        <f t="shared" si="0"/>
        <v>N/A</v>
      </c>
    </row>
    <row r="41" spans="1:11" x14ac:dyDescent="0.25">
      <c r="A41" s="2" t="s">
        <v>664</v>
      </c>
      <c r="B41" s="88" t="s">
        <v>213</v>
      </c>
      <c r="C41" s="72" t="s">
        <v>1745</v>
      </c>
      <c r="D41" s="9" t="str">
        <f t="shared" si="4"/>
        <v>N/A</v>
      </c>
      <c r="E41" s="72" t="s">
        <v>1745</v>
      </c>
      <c r="F41" s="9" t="str">
        <f t="shared" si="4"/>
        <v>N/A</v>
      </c>
      <c r="G41" s="72" t="s">
        <v>1745</v>
      </c>
      <c r="H41" s="9" t="str">
        <f t="shared" si="5"/>
        <v>N/A</v>
      </c>
      <c r="I41" s="10" t="s">
        <v>1745</v>
      </c>
      <c r="J41" s="10" t="s">
        <v>1745</v>
      </c>
      <c r="K41" s="9" t="str">
        <f t="shared" si="0"/>
        <v>N/A</v>
      </c>
    </row>
    <row r="42" spans="1:11" x14ac:dyDescent="0.25">
      <c r="A42" s="2" t="s">
        <v>665</v>
      </c>
      <c r="B42" s="88" t="s">
        <v>213</v>
      </c>
      <c r="C42" s="72" t="s">
        <v>1745</v>
      </c>
      <c r="D42" s="9" t="str">
        <f t="shared" si="4"/>
        <v>N/A</v>
      </c>
      <c r="E42" s="72" t="s">
        <v>1745</v>
      </c>
      <c r="F42" s="9" t="str">
        <f t="shared" si="4"/>
        <v>N/A</v>
      </c>
      <c r="G42" s="72" t="s">
        <v>1745</v>
      </c>
      <c r="H42" s="9" t="str">
        <f t="shared" si="5"/>
        <v>N/A</v>
      </c>
      <c r="I42" s="10" t="s">
        <v>1745</v>
      </c>
      <c r="J42" s="10" t="s">
        <v>1745</v>
      </c>
      <c r="K42" s="9" t="str">
        <f t="shared" si="0"/>
        <v>N/A</v>
      </c>
    </row>
    <row r="43" spans="1:11" x14ac:dyDescent="0.25">
      <c r="A43" s="2" t="s">
        <v>666</v>
      </c>
      <c r="B43" s="88" t="s">
        <v>213</v>
      </c>
      <c r="C43" s="72" t="s">
        <v>1745</v>
      </c>
      <c r="D43" s="9" t="str">
        <f t="shared" si="4"/>
        <v>N/A</v>
      </c>
      <c r="E43" s="72" t="s">
        <v>1745</v>
      </c>
      <c r="F43" s="9" t="str">
        <f t="shared" si="4"/>
        <v>N/A</v>
      </c>
      <c r="G43" s="72" t="s">
        <v>1745</v>
      </c>
      <c r="H43" s="9" t="str">
        <f t="shared" si="5"/>
        <v>N/A</v>
      </c>
      <c r="I43" s="10" t="s">
        <v>1745</v>
      </c>
      <c r="J43" s="10" t="s">
        <v>1745</v>
      </c>
      <c r="K43" s="9" t="str">
        <f t="shared" si="0"/>
        <v>N/A</v>
      </c>
    </row>
    <row r="44" spans="1:11" x14ac:dyDescent="0.25">
      <c r="A44" s="2" t="s">
        <v>667</v>
      </c>
      <c r="B44" s="88" t="s">
        <v>213</v>
      </c>
      <c r="C44" s="72" t="s">
        <v>1745</v>
      </c>
      <c r="D44" s="9" t="str">
        <f t="shared" si="4"/>
        <v>N/A</v>
      </c>
      <c r="E44" s="72" t="s">
        <v>1745</v>
      </c>
      <c r="F44" s="9" t="str">
        <f t="shared" si="4"/>
        <v>N/A</v>
      </c>
      <c r="G44" s="72" t="s">
        <v>1745</v>
      </c>
      <c r="H44" s="9" t="str">
        <f t="shared" si="5"/>
        <v>N/A</v>
      </c>
      <c r="I44" s="10" t="s">
        <v>1745</v>
      </c>
      <c r="J44" s="10" t="s">
        <v>1745</v>
      </c>
      <c r="K44" s="9" t="str">
        <f t="shared" si="0"/>
        <v>N/A</v>
      </c>
    </row>
    <row r="45" spans="1:11" x14ac:dyDescent="0.25">
      <c r="A45" s="2" t="s">
        <v>668</v>
      </c>
      <c r="B45" s="88" t="s">
        <v>213</v>
      </c>
      <c r="C45" s="72" t="s">
        <v>1745</v>
      </c>
      <c r="D45" s="9" t="str">
        <f t="shared" si="4"/>
        <v>N/A</v>
      </c>
      <c r="E45" s="72" t="s">
        <v>1745</v>
      </c>
      <c r="F45" s="9" t="str">
        <f t="shared" si="4"/>
        <v>N/A</v>
      </c>
      <c r="G45" s="72" t="s">
        <v>1745</v>
      </c>
      <c r="H45" s="9" t="str">
        <f t="shared" si="5"/>
        <v>N/A</v>
      </c>
      <c r="I45" s="10" t="s">
        <v>1745</v>
      </c>
      <c r="J45" s="10" t="s">
        <v>1745</v>
      </c>
      <c r="K45" s="9" t="str">
        <f t="shared" si="0"/>
        <v>N/A</v>
      </c>
    </row>
    <row r="46" spans="1:11" x14ac:dyDescent="0.25">
      <c r="A46" s="2" t="s">
        <v>350</v>
      </c>
      <c r="B46" s="88" t="s">
        <v>213</v>
      </c>
      <c r="C46" s="71">
        <v>0</v>
      </c>
      <c r="D46" s="9" t="str">
        <f t="shared" si="4"/>
        <v>N/A</v>
      </c>
      <c r="E46" s="71">
        <v>0</v>
      </c>
      <c r="F46" s="9" t="str">
        <f t="shared" si="4"/>
        <v>N/A</v>
      </c>
      <c r="G46" s="71">
        <v>0</v>
      </c>
      <c r="H46" s="9" t="str">
        <f t="shared" si="5"/>
        <v>N/A</v>
      </c>
      <c r="I46" s="10" t="s">
        <v>1745</v>
      </c>
      <c r="J46" s="10" t="s">
        <v>1745</v>
      </c>
      <c r="K46" s="9" t="str">
        <f t="shared" si="0"/>
        <v>N/A</v>
      </c>
    </row>
    <row r="47" spans="1:11" x14ac:dyDescent="0.25">
      <c r="A47" s="2" t="s">
        <v>669</v>
      </c>
      <c r="B47" s="88" t="s">
        <v>213</v>
      </c>
      <c r="C47" s="72" t="s">
        <v>1745</v>
      </c>
      <c r="D47" s="9" t="str">
        <f t="shared" si="4"/>
        <v>N/A</v>
      </c>
      <c r="E47" s="72" t="s">
        <v>1745</v>
      </c>
      <c r="F47" s="9" t="str">
        <f t="shared" si="4"/>
        <v>N/A</v>
      </c>
      <c r="G47" s="72" t="s">
        <v>1745</v>
      </c>
      <c r="H47" s="9" t="str">
        <f t="shared" si="5"/>
        <v>N/A</v>
      </c>
      <c r="I47" s="10" t="s">
        <v>1745</v>
      </c>
      <c r="J47" s="10" t="s">
        <v>1745</v>
      </c>
      <c r="K47" s="9" t="str">
        <f t="shared" si="0"/>
        <v>N/A</v>
      </c>
    </row>
    <row r="48" spans="1:11" x14ac:dyDescent="0.25">
      <c r="A48" s="2" t="s">
        <v>670</v>
      </c>
      <c r="B48" s="88" t="s">
        <v>213</v>
      </c>
      <c r="C48" s="72" t="s">
        <v>1745</v>
      </c>
      <c r="D48" s="9" t="str">
        <f t="shared" si="4"/>
        <v>N/A</v>
      </c>
      <c r="E48" s="72" t="s">
        <v>1745</v>
      </c>
      <c r="F48" s="9" t="str">
        <f t="shared" si="4"/>
        <v>N/A</v>
      </c>
      <c r="G48" s="72" t="s">
        <v>1745</v>
      </c>
      <c r="H48" s="9" t="str">
        <f t="shared" si="5"/>
        <v>N/A</v>
      </c>
      <c r="I48" s="10" t="s">
        <v>1745</v>
      </c>
      <c r="J48" s="10" t="s">
        <v>1745</v>
      </c>
      <c r="K48" s="9" t="str">
        <f t="shared" si="0"/>
        <v>N/A</v>
      </c>
    </row>
    <row r="49" spans="1:11" x14ac:dyDescent="0.25">
      <c r="A49" s="2" t="s">
        <v>671</v>
      </c>
      <c r="B49" s="88" t="s">
        <v>213</v>
      </c>
      <c r="C49" s="72" t="s">
        <v>1745</v>
      </c>
      <c r="D49" s="9" t="str">
        <f t="shared" si="4"/>
        <v>N/A</v>
      </c>
      <c r="E49" s="72" t="s">
        <v>1745</v>
      </c>
      <c r="F49" s="9" t="str">
        <f t="shared" si="4"/>
        <v>N/A</v>
      </c>
      <c r="G49" s="72" t="s">
        <v>1745</v>
      </c>
      <c r="H49" s="9" t="str">
        <f t="shared" si="5"/>
        <v>N/A</v>
      </c>
      <c r="I49" s="10" t="s">
        <v>1745</v>
      </c>
      <c r="J49" s="10" t="s">
        <v>1745</v>
      </c>
      <c r="K49" s="9" t="str">
        <f t="shared" si="0"/>
        <v>N/A</v>
      </c>
    </row>
    <row r="50" spans="1:11" x14ac:dyDescent="0.25">
      <c r="A50" s="2" t="s">
        <v>672</v>
      </c>
      <c r="B50" s="88" t="s">
        <v>213</v>
      </c>
      <c r="C50" s="72" t="s">
        <v>1745</v>
      </c>
      <c r="D50" s="9" t="str">
        <f t="shared" si="4"/>
        <v>N/A</v>
      </c>
      <c r="E50" s="72" t="s">
        <v>1745</v>
      </c>
      <c r="F50" s="9" t="str">
        <f t="shared" si="4"/>
        <v>N/A</v>
      </c>
      <c r="G50" s="72" t="s">
        <v>1745</v>
      </c>
      <c r="H50" s="9" t="str">
        <f t="shared" si="5"/>
        <v>N/A</v>
      </c>
      <c r="I50" s="10" t="s">
        <v>1745</v>
      </c>
      <c r="J50" s="10" t="s">
        <v>1745</v>
      </c>
      <c r="K50" s="9" t="str">
        <f t="shared" si="0"/>
        <v>N/A</v>
      </c>
    </row>
    <row r="51" spans="1:11" x14ac:dyDescent="0.25">
      <c r="A51" s="2" t="s">
        <v>351</v>
      </c>
      <c r="B51" s="33" t="s">
        <v>213</v>
      </c>
      <c r="C51" s="71">
        <v>24637837</v>
      </c>
      <c r="D51" s="33" t="s">
        <v>213</v>
      </c>
      <c r="E51" s="34">
        <v>47157336</v>
      </c>
      <c r="F51" s="33" t="s">
        <v>213</v>
      </c>
      <c r="G51" s="34">
        <v>32857829</v>
      </c>
      <c r="H51" s="33" t="s">
        <v>213</v>
      </c>
      <c r="I51" s="10">
        <v>91.4</v>
      </c>
      <c r="J51" s="10">
        <v>-30.3</v>
      </c>
      <c r="K51" s="9" t="str">
        <f t="shared" si="0"/>
        <v>No</v>
      </c>
    </row>
    <row r="52" spans="1:11" x14ac:dyDescent="0.25">
      <c r="A52" s="2" t="s">
        <v>352</v>
      </c>
      <c r="B52" s="33" t="s">
        <v>213</v>
      </c>
      <c r="C52" s="72">
        <v>99.926089290999997</v>
      </c>
      <c r="D52" s="9" t="str">
        <f t="shared" ref="D52:D54" si="6">IF($B52="N/A","N/A",IF(C52&gt;15,"No",IF(C52&lt;-15,"No","Yes")))</f>
        <v>N/A</v>
      </c>
      <c r="E52" s="8">
        <v>99.953848113999996</v>
      </c>
      <c r="F52" s="9" t="str">
        <f t="shared" ref="F52:F54" si="7">IF($B52="N/A","N/A",IF(E52&gt;15,"No",IF(E52&lt;-15,"No","Yes")))</f>
        <v>N/A</v>
      </c>
      <c r="G52" s="8">
        <v>99.974185755999997</v>
      </c>
      <c r="H52" s="9" t="str">
        <f t="shared" ref="H52:H54" si="8">IF($B52="N/A","N/A",IF(G52&gt;15,"No",IF(G52&lt;-15,"No","Yes")))</f>
        <v>N/A</v>
      </c>
      <c r="I52" s="10">
        <v>2.7799999999999998E-2</v>
      </c>
      <c r="J52" s="10">
        <v>2.0299999999999999E-2</v>
      </c>
      <c r="K52" s="9" t="str">
        <f t="shared" si="0"/>
        <v>Yes</v>
      </c>
    </row>
    <row r="53" spans="1:11" x14ac:dyDescent="0.25">
      <c r="A53" s="2" t="s">
        <v>353</v>
      </c>
      <c r="B53" s="33" t="s">
        <v>213</v>
      </c>
      <c r="C53" s="72">
        <v>0</v>
      </c>
      <c r="D53" s="9" t="str">
        <f t="shared" si="6"/>
        <v>N/A</v>
      </c>
      <c r="E53" s="8">
        <v>0</v>
      </c>
      <c r="F53" s="9" t="str">
        <f t="shared" si="7"/>
        <v>N/A</v>
      </c>
      <c r="G53" s="8">
        <v>0</v>
      </c>
      <c r="H53" s="9" t="str">
        <f t="shared" si="8"/>
        <v>N/A</v>
      </c>
      <c r="I53" s="10" t="s">
        <v>1745</v>
      </c>
      <c r="J53" s="10" t="s">
        <v>1745</v>
      </c>
      <c r="K53" s="9" t="str">
        <f t="shared" si="0"/>
        <v>N/A</v>
      </c>
    </row>
    <row r="54" spans="1:11" x14ac:dyDescent="0.25">
      <c r="A54" s="2" t="s">
        <v>354</v>
      </c>
      <c r="B54" s="33" t="s">
        <v>213</v>
      </c>
      <c r="C54" s="72">
        <v>7.3910709000000005E-2</v>
      </c>
      <c r="D54" s="9" t="str">
        <f t="shared" si="6"/>
        <v>N/A</v>
      </c>
      <c r="E54" s="8">
        <v>4.6151886099999997E-2</v>
      </c>
      <c r="F54" s="9" t="str">
        <f t="shared" si="7"/>
        <v>N/A</v>
      </c>
      <c r="G54" s="8">
        <v>2.58142435E-2</v>
      </c>
      <c r="H54" s="9" t="str">
        <f t="shared" si="8"/>
        <v>N/A</v>
      </c>
      <c r="I54" s="10">
        <v>-37.6</v>
      </c>
      <c r="J54" s="10">
        <v>-44.1</v>
      </c>
      <c r="K54" s="9" t="str">
        <f t="shared" si="0"/>
        <v>No</v>
      </c>
    </row>
    <row r="55" spans="1:11" ht="12" customHeight="1" x14ac:dyDescent="0.25">
      <c r="A55" s="135" t="s">
        <v>1632</v>
      </c>
      <c r="B55" s="136"/>
      <c r="C55" s="136"/>
      <c r="D55" s="136"/>
      <c r="E55" s="136"/>
      <c r="F55" s="136"/>
      <c r="G55" s="136"/>
      <c r="H55" s="136"/>
      <c r="I55" s="136"/>
      <c r="J55" s="136"/>
      <c r="K55" s="137"/>
    </row>
    <row r="56" spans="1:11" x14ac:dyDescent="0.25">
      <c r="A56" s="128" t="s">
        <v>1630</v>
      </c>
      <c r="B56" s="129"/>
      <c r="C56" s="129"/>
      <c r="D56" s="129"/>
      <c r="E56" s="129"/>
      <c r="F56" s="129"/>
      <c r="G56" s="129"/>
      <c r="H56" s="129"/>
      <c r="I56" s="129"/>
      <c r="J56" s="129"/>
      <c r="K56" s="130"/>
    </row>
    <row r="57" spans="1:11" x14ac:dyDescent="0.25">
      <c r="A57" s="131" t="s">
        <v>1731</v>
      </c>
      <c r="B57" s="131"/>
      <c r="C57" s="131"/>
      <c r="D57" s="131"/>
      <c r="E57" s="131"/>
      <c r="F57" s="131"/>
      <c r="G57" s="131"/>
      <c r="H57" s="131"/>
      <c r="I57" s="131"/>
      <c r="J57" s="131"/>
      <c r="K57" s="132"/>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7"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1722</v>
      </c>
      <c r="B1" s="120"/>
      <c r="C1" s="120"/>
      <c r="D1" s="120"/>
      <c r="E1" s="120"/>
      <c r="F1" s="120"/>
      <c r="G1" s="120"/>
      <c r="H1" s="120"/>
      <c r="I1" s="120"/>
      <c r="J1" s="120"/>
      <c r="K1" s="121"/>
    </row>
    <row r="2" spans="1:11" ht="12.75" customHeight="1" x14ac:dyDescent="0.3">
      <c r="A2" s="125" t="s">
        <v>1583</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73" t="s">
        <v>12</v>
      </c>
      <c r="B6" s="33" t="s">
        <v>213</v>
      </c>
      <c r="C6" s="71">
        <v>22564118</v>
      </c>
      <c r="D6" s="9" t="str">
        <f>IF($B6="N/A","N/A",IF(C6&gt;15,"No",IF(C6&lt;-15,"No","Yes")))</f>
        <v>N/A</v>
      </c>
      <c r="E6" s="34">
        <v>21878398</v>
      </c>
      <c r="F6" s="9" t="str">
        <f>IF($B6="N/A","N/A",IF(E6&gt;15,"No",IF(E6&lt;-15,"No","Yes")))</f>
        <v>N/A</v>
      </c>
      <c r="G6" s="34">
        <v>22594273</v>
      </c>
      <c r="H6" s="9" t="str">
        <f>IF($B6="N/A","N/A",IF(G6&gt;15,"No",IF(G6&lt;-15,"No","Yes")))</f>
        <v>N/A</v>
      </c>
      <c r="I6" s="10">
        <v>-3.04</v>
      </c>
      <c r="J6" s="10">
        <v>3.2719999999999998</v>
      </c>
      <c r="K6" s="9" t="str">
        <f t="shared" ref="K6:K15"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1745</v>
      </c>
      <c r="J8" s="10" t="s">
        <v>1745</v>
      </c>
      <c r="K8" s="9" t="str">
        <f t="shared" si="0"/>
        <v>N/A</v>
      </c>
    </row>
    <row r="9" spans="1:11" x14ac:dyDescent="0.25">
      <c r="A9" s="73" t="s">
        <v>16</v>
      </c>
      <c r="B9" s="33" t="s">
        <v>213</v>
      </c>
      <c r="C9" s="72">
        <v>7.0798557248999998</v>
      </c>
      <c r="D9" s="9" t="str">
        <f t="shared" ref="D9:D15" si="1">IF($B9="N/A","N/A",IF(C9&gt;15,"No",IF(C9&lt;-15,"No","Yes")))</f>
        <v>N/A</v>
      </c>
      <c r="E9" s="8">
        <v>7.4667944151999999</v>
      </c>
      <c r="F9" s="9" t="str">
        <f t="shared" ref="F9:F15" si="2">IF($B9="N/A","N/A",IF(E9&gt;15,"No",IF(E9&lt;-15,"No","Yes")))</f>
        <v>N/A</v>
      </c>
      <c r="G9" s="8">
        <v>7.3489906048</v>
      </c>
      <c r="H9" s="9" t="str">
        <f t="shared" ref="H9:H15" si="3">IF($B9="N/A","N/A",IF(G9&gt;15,"No",IF(G9&lt;-15,"No","Yes")))</f>
        <v>N/A</v>
      </c>
      <c r="I9" s="10">
        <v>5.4649999999999999</v>
      </c>
      <c r="J9" s="10">
        <v>-1.58</v>
      </c>
      <c r="K9" s="9" t="str">
        <f t="shared" si="0"/>
        <v>Yes</v>
      </c>
    </row>
    <row r="10" spans="1:11" x14ac:dyDescent="0.25">
      <c r="A10" s="73" t="s">
        <v>36</v>
      </c>
      <c r="B10" s="33" t="s">
        <v>213</v>
      </c>
      <c r="C10" s="72">
        <v>0.191250907</v>
      </c>
      <c r="D10" s="9" t="str">
        <f t="shared" si="1"/>
        <v>N/A</v>
      </c>
      <c r="E10" s="8">
        <v>0.18401889390000001</v>
      </c>
      <c r="F10" s="9" t="str">
        <f t="shared" si="2"/>
        <v>N/A</v>
      </c>
      <c r="G10" s="8">
        <v>0.15615150089999999</v>
      </c>
      <c r="H10" s="9" t="str">
        <f t="shared" si="3"/>
        <v>N/A</v>
      </c>
      <c r="I10" s="10">
        <v>-3.78</v>
      </c>
      <c r="J10" s="10">
        <v>-15.1</v>
      </c>
      <c r="K10" s="9" t="str">
        <f t="shared" si="0"/>
        <v>Yes</v>
      </c>
    </row>
    <row r="11" spans="1:11" x14ac:dyDescent="0.25">
      <c r="A11" s="73" t="s">
        <v>37</v>
      </c>
      <c r="B11" s="33" t="s">
        <v>213</v>
      </c>
      <c r="C11" s="72">
        <v>1.6429532609999999</v>
      </c>
      <c r="D11" s="9" t="str">
        <f t="shared" si="1"/>
        <v>N/A</v>
      </c>
      <c r="E11" s="8">
        <v>2.8449540997999998</v>
      </c>
      <c r="F11" s="9" t="str">
        <f t="shared" si="2"/>
        <v>N/A</v>
      </c>
      <c r="G11" s="8">
        <v>3.2682746251000001</v>
      </c>
      <c r="H11" s="9" t="str">
        <f t="shared" si="3"/>
        <v>N/A</v>
      </c>
      <c r="I11" s="10">
        <v>73.16</v>
      </c>
      <c r="J11" s="10">
        <v>14.88</v>
      </c>
      <c r="K11" s="9" t="str">
        <f t="shared" si="0"/>
        <v>Yes</v>
      </c>
    </row>
    <row r="12" spans="1:11" x14ac:dyDescent="0.25">
      <c r="A12" s="73" t="s">
        <v>38</v>
      </c>
      <c r="B12" s="33" t="s">
        <v>213</v>
      </c>
      <c r="C12" s="72">
        <v>7.5185615882999999</v>
      </c>
      <c r="D12" s="9" t="str">
        <f t="shared" si="1"/>
        <v>N/A</v>
      </c>
      <c r="E12" s="8">
        <v>7.8700883987000001</v>
      </c>
      <c r="F12" s="9" t="str">
        <f t="shared" si="2"/>
        <v>N/A</v>
      </c>
      <c r="G12" s="8">
        <v>7.7108614876999999</v>
      </c>
      <c r="H12" s="9" t="str">
        <f t="shared" si="3"/>
        <v>N/A</v>
      </c>
      <c r="I12" s="10">
        <v>4.6749999999999998</v>
      </c>
      <c r="J12" s="10">
        <v>-2.02</v>
      </c>
      <c r="K12" s="9" t="str">
        <f t="shared" si="0"/>
        <v>Yes</v>
      </c>
    </row>
    <row r="13" spans="1:11" x14ac:dyDescent="0.25">
      <c r="A13" s="73" t="s">
        <v>863</v>
      </c>
      <c r="B13" s="33" t="s">
        <v>213</v>
      </c>
      <c r="C13" s="72">
        <v>30.909142565</v>
      </c>
      <c r="D13" s="9" t="str">
        <f t="shared" si="1"/>
        <v>N/A</v>
      </c>
      <c r="E13" s="8">
        <v>30.894550564999999</v>
      </c>
      <c r="F13" s="9" t="str">
        <f t="shared" si="2"/>
        <v>N/A</v>
      </c>
      <c r="G13" s="8">
        <v>27.179678668000001</v>
      </c>
      <c r="H13" s="9" t="str">
        <f t="shared" si="3"/>
        <v>N/A</v>
      </c>
      <c r="I13" s="10">
        <v>-4.7E-2</v>
      </c>
      <c r="J13" s="10">
        <v>-12</v>
      </c>
      <c r="K13" s="9" t="str">
        <f t="shared" si="0"/>
        <v>Yes</v>
      </c>
    </row>
    <row r="14" spans="1:11" x14ac:dyDescent="0.25">
      <c r="A14" s="73" t="s">
        <v>864</v>
      </c>
      <c r="B14" s="33" t="s">
        <v>213</v>
      </c>
      <c r="C14" s="72">
        <v>12.145285166000001</v>
      </c>
      <c r="D14" s="9" t="str">
        <f t="shared" si="1"/>
        <v>N/A</v>
      </c>
      <c r="E14" s="8">
        <v>12.237328562</v>
      </c>
      <c r="F14" s="9" t="str">
        <f t="shared" si="2"/>
        <v>N/A</v>
      </c>
      <c r="G14" s="8">
        <v>11.419504137000001</v>
      </c>
      <c r="H14" s="9" t="str">
        <f t="shared" si="3"/>
        <v>N/A</v>
      </c>
      <c r="I14" s="10">
        <v>0.75790000000000002</v>
      </c>
      <c r="J14" s="10">
        <v>-6.68</v>
      </c>
      <c r="K14" s="9" t="str">
        <f t="shared" si="0"/>
        <v>Yes</v>
      </c>
    </row>
    <row r="15" spans="1:11" x14ac:dyDescent="0.25">
      <c r="A15" s="73" t="s">
        <v>161</v>
      </c>
      <c r="B15" s="33" t="s">
        <v>213</v>
      </c>
      <c r="C15" s="72">
        <v>24.932089081000001</v>
      </c>
      <c r="D15" s="9" t="str">
        <f t="shared" si="1"/>
        <v>N/A</v>
      </c>
      <c r="E15" s="8">
        <v>25.324943810000001</v>
      </c>
      <c r="F15" s="9" t="str">
        <f t="shared" si="2"/>
        <v>N/A</v>
      </c>
      <c r="G15" s="8">
        <v>25.704079967999999</v>
      </c>
      <c r="H15" s="9" t="str">
        <f t="shared" si="3"/>
        <v>N/A</v>
      </c>
      <c r="I15" s="10">
        <v>1.5760000000000001</v>
      </c>
      <c r="J15" s="10">
        <v>1.4970000000000001</v>
      </c>
      <c r="K15" s="9" t="str">
        <f t="shared" si="0"/>
        <v>Yes</v>
      </c>
    </row>
    <row r="16" spans="1:11" x14ac:dyDescent="0.25">
      <c r="A16" s="73" t="s">
        <v>162</v>
      </c>
      <c r="B16" s="33" t="s">
        <v>246</v>
      </c>
      <c r="C16" s="72">
        <v>87.943889497000001</v>
      </c>
      <c r="D16" s="9" t="str">
        <f>IF($B16="N/A","N/A",IF(C16&gt;95,"Yes","No"))</f>
        <v>No</v>
      </c>
      <c r="E16" s="8">
        <v>87.73314207</v>
      </c>
      <c r="F16" s="9" t="str">
        <f>IF($B16="N/A","N/A",IF(E16&gt;95,"Yes","No"))</f>
        <v>No</v>
      </c>
      <c r="G16" s="8">
        <v>86.707852915000004</v>
      </c>
      <c r="H16" s="9" t="str">
        <f>IF($B16="N/A","N/A",IF(G16&gt;95,"Yes","No"))</f>
        <v>No</v>
      </c>
      <c r="I16" s="10">
        <v>-0.24</v>
      </c>
      <c r="J16" s="10">
        <v>-1.17</v>
      </c>
      <c r="K16" s="9" t="str">
        <f t="shared" ref="K16:K26" si="4">IF(J16="Div by 0", "N/A", IF(J16="N/A","N/A", IF(J16&gt;30, "No", IF(J16&lt;-30, "No", "Yes"))))</f>
        <v>Yes</v>
      </c>
    </row>
    <row r="17" spans="1:11" x14ac:dyDescent="0.25">
      <c r="A17" s="73" t="s">
        <v>865</v>
      </c>
      <c r="B17" s="49" t="s">
        <v>247</v>
      </c>
      <c r="C17" s="72">
        <v>15.572684915</v>
      </c>
      <c r="D17" s="9" t="str">
        <f>IF($B17="N/A","N/A",IF(C17&gt;90,"No",IF(C17&lt;50,"No","Yes")))</f>
        <v>No</v>
      </c>
      <c r="E17" s="8">
        <v>14.224967477</v>
      </c>
      <c r="F17" s="9" t="str">
        <f>IF($B17="N/A","N/A",IF(E17&gt;90,"No",IF(E17&lt;50,"No","Yes")))</f>
        <v>No</v>
      </c>
      <c r="G17" s="8">
        <v>13.016949029999999</v>
      </c>
      <c r="H17" s="9" t="str">
        <f>IF($B17="N/A","N/A",IF(G17&gt;90,"No",IF(G17&lt;50,"No","Yes")))</f>
        <v>No</v>
      </c>
      <c r="I17" s="10">
        <v>-8.65</v>
      </c>
      <c r="J17" s="10">
        <v>-8.49</v>
      </c>
      <c r="K17" s="9" t="str">
        <f t="shared" si="4"/>
        <v>Yes</v>
      </c>
    </row>
    <row r="18" spans="1:11" x14ac:dyDescent="0.25">
      <c r="A18" s="73" t="s">
        <v>866</v>
      </c>
      <c r="B18" s="49" t="s">
        <v>224</v>
      </c>
      <c r="C18" s="72">
        <v>43.355503636000002</v>
      </c>
      <c r="D18" s="9" t="str">
        <f t="shared" ref="D18:D23" si="5">IF($B18="N/A","N/A",IF(C18&gt;5,"No",IF(C18&lt;=0,"No","Yes")))</f>
        <v>No</v>
      </c>
      <c r="E18" s="8">
        <v>44.673366852999997</v>
      </c>
      <c r="F18" s="9" t="str">
        <f t="shared" ref="F18:F23" si="6">IF($B18="N/A","N/A",IF(E18&gt;5,"No",IF(E18&lt;=0,"No","Yes")))</f>
        <v>No</v>
      </c>
      <c r="G18" s="8">
        <v>45.581980000000001</v>
      </c>
      <c r="H18" s="9" t="str">
        <f t="shared" ref="H18:H23" si="7">IF($B18="N/A","N/A",IF(G18&gt;5,"No",IF(G18&lt;=0,"No","Yes")))</f>
        <v>No</v>
      </c>
      <c r="I18" s="10">
        <v>3.04</v>
      </c>
      <c r="J18" s="10">
        <v>2.0339999999999998</v>
      </c>
      <c r="K18" s="9" t="str">
        <f t="shared" si="4"/>
        <v>Yes</v>
      </c>
    </row>
    <row r="19" spans="1:11" x14ac:dyDescent="0.25">
      <c r="A19" s="73" t="s">
        <v>867</v>
      </c>
      <c r="B19" s="49" t="s">
        <v>224</v>
      </c>
      <c r="C19" s="72">
        <v>2.2947274074999999</v>
      </c>
      <c r="D19" s="9" t="str">
        <f t="shared" si="5"/>
        <v>Yes</v>
      </c>
      <c r="E19" s="8">
        <v>2.1527673096000002</v>
      </c>
      <c r="F19" s="9" t="str">
        <f t="shared" si="6"/>
        <v>Yes</v>
      </c>
      <c r="G19" s="8">
        <v>1.9784526813000001</v>
      </c>
      <c r="H19" s="9" t="str">
        <f t="shared" si="7"/>
        <v>Yes</v>
      </c>
      <c r="I19" s="10">
        <v>-6.19</v>
      </c>
      <c r="J19" s="10">
        <v>-8.1</v>
      </c>
      <c r="K19" s="9" t="str">
        <f t="shared" si="4"/>
        <v>Yes</v>
      </c>
    </row>
    <row r="20" spans="1:11" x14ac:dyDescent="0.25">
      <c r="A20" s="73" t="s">
        <v>868</v>
      </c>
      <c r="B20" s="49" t="s">
        <v>224</v>
      </c>
      <c r="C20" s="72">
        <v>8.43817605E-2</v>
      </c>
      <c r="D20" s="9" t="str">
        <f t="shared" si="5"/>
        <v>Yes</v>
      </c>
      <c r="E20" s="8">
        <v>0.1490831276</v>
      </c>
      <c r="F20" s="9" t="str">
        <f t="shared" si="6"/>
        <v>Yes</v>
      </c>
      <c r="G20" s="8">
        <v>0.13328598799999999</v>
      </c>
      <c r="H20" s="9" t="str">
        <f t="shared" si="7"/>
        <v>Yes</v>
      </c>
      <c r="I20" s="10">
        <v>76.680000000000007</v>
      </c>
      <c r="J20" s="10">
        <v>-10.6</v>
      </c>
      <c r="K20" s="9" t="str">
        <f t="shared" si="4"/>
        <v>Yes</v>
      </c>
    </row>
    <row r="21" spans="1:11" x14ac:dyDescent="0.25">
      <c r="A21" s="73" t="s">
        <v>869</v>
      </c>
      <c r="B21" s="33" t="s">
        <v>213</v>
      </c>
      <c r="C21" s="72">
        <v>4.5559059700000001E-2</v>
      </c>
      <c r="D21" s="9" t="str">
        <f t="shared" si="5"/>
        <v>N/A</v>
      </c>
      <c r="E21" s="8">
        <v>3.8727698400000003E-2</v>
      </c>
      <c r="F21" s="9" t="str">
        <f t="shared" si="6"/>
        <v>N/A</v>
      </c>
      <c r="G21" s="8">
        <v>4.26878085E-2</v>
      </c>
      <c r="H21" s="9" t="str">
        <f t="shared" si="7"/>
        <v>N/A</v>
      </c>
      <c r="I21" s="10">
        <v>-15</v>
      </c>
      <c r="J21" s="10">
        <v>10.23</v>
      </c>
      <c r="K21" s="9" t="str">
        <f t="shared" si="4"/>
        <v>Yes</v>
      </c>
    </row>
    <row r="22" spans="1:11" x14ac:dyDescent="0.25">
      <c r="A22" s="73" t="s">
        <v>1716</v>
      </c>
      <c r="B22" s="33" t="s">
        <v>213</v>
      </c>
      <c r="C22" s="72">
        <v>1.08313562E-2</v>
      </c>
      <c r="D22" s="9" t="str">
        <f t="shared" si="5"/>
        <v>N/A</v>
      </c>
      <c r="E22" s="8">
        <v>8.4009806999999995E-3</v>
      </c>
      <c r="F22" s="9" t="str">
        <f t="shared" si="6"/>
        <v>N/A</v>
      </c>
      <c r="G22" s="8">
        <v>8.2410264000000004E-3</v>
      </c>
      <c r="H22" s="9" t="str">
        <f t="shared" si="7"/>
        <v>N/A</v>
      </c>
      <c r="I22" s="10">
        <v>-22.4</v>
      </c>
      <c r="J22" s="10">
        <v>-1.9</v>
      </c>
      <c r="K22" s="9" t="str">
        <f t="shared" si="4"/>
        <v>Yes</v>
      </c>
    </row>
    <row r="23" spans="1:11" x14ac:dyDescent="0.25">
      <c r="A23" s="73" t="s">
        <v>870</v>
      </c>
      <c r="B23" s="33" t="s">
        <v>213</v>
      </c>
      <c r="C23" s="72">
        <v>0.13565786169999999</v>
      </c>
      <c r="D23" s="9" t="str">
        <f t="shared" si="5"/>
        <v>N/A</v>
      </c>
      <c r="E23" s="8">
        <v>0.11701496610000001</v>
      </c>
      <c r="F23" s="9" t="str">
        <f t="shared" si="6"/>
        <v>N/A</v>
      </c>
      <c r="G23" s="8">
        <v>0.12848388620000001</v>
      </c>
      <c r="H23" s="9" t="str">
        <f t="shared" si="7"/>
        <v>N/A</v>
      </c>
      <c r="I23" s="10">
        <v>-13.7</v>
      </c>
      <c r="J23" s="10">
        <v>9.8010000000000002</v>
      </c>
      <c r="K23" s="9" t="str">
        <f t="shared" si="4"/>
        <v>Yes</v>
      </c>
    </row>
    <row r="24" spans="1:11" x14ac:dyDescent="0.25">
      <c r="A24" s="73" t="s">
        <v>871</v>
      </c>
      <c r="B24" s="33" t="s">
        <v>232</v>
      </c>
      <c r="C24" s="72">
        <v>1.3314856800999999</v>
      </c>
      <c r="D24" s="9" t="str">
        <f>IF($B24="N/A","N/A",IF(C24&gt;10,"No",IF(C24&lt;1,"No","Yes")))</f>
        <v>Yes</v>
      </c>
      <c r="E24" s="8">
        <v>1.2865475798999999</v>
      </c>
      <c r="F24" s="9" t="str">
        <f>IF($B24="N/A","N/A",IF(E24&gt;10,"No",IF(E24&lt;1,"No","Yes")))</f>
        <v>Yes</v>
      </c>
      <c r="G24" s="8">
        <v>1.1634939526000001</v>
      </c>
      <c r="H24" s="9" t="str">
        <f>IF($B24="N/A","N/A",IF(G24&gt;10,"No",IF(G24&lt;1,"No","Yes")))</f>
        <v>Yes</v>
      </c>
      <c r="I24" s="10">
        <v>-3.38</v>
      </c>
      <c r="J24" s="10">
        <v>-9.56</v>
      </c>
      <c r="K24" s="9" t="str">
        <f t="shared" si="4"/>
        <v>Yes</v>
      </c>
    </row>
    <row r="25" spans="1:11" x14ac:dyDescent="0.25">
      <c r="A25" s="73" t="s">
        <v>872</v>
      </c>
      <c r="B25" s="76" t="s">
        <v>239</v>
      </c>
      <c r="C25" s="72">
        <v>15.070112645</v>
      </c>
      <c r="D25" s="9" t="str">
        <f>IF($B25="N/A","N/A",IF(C25&gt;10,"No",IF(C25&lt;=0,"No","Yes")))</f>
        <v>No</v>
      </c>
      <c r="E25" s="8">
        <v>14.361650245</v>
      </c>
      <c r="F25" s="9" t="str">
        <f>IF($B25="N/A","N/A",IF(E25&gt;10,"No",IF(E25&lt;=0,"No","Yes")))</f>
        <v>No</v>
      </c>
      <c r="G25" s="8">
        <v>13.508560333</v>
      </c>
      <c r="H25" s="9" t="str">
        <f>IF($B25="N/A","N/A",IF(G25&gt;10,"No",IF(G25&lt;=0,"No","Yes")))</f>
        <v>No</v>
      </c>
      <c r="I25" s="10">
        <v>-4.7</v>
      </c>
      <c r="J25" s="10">
        <v>-5.94</v>
      </c>
      <c r="K25" s="9" t="str">
        <f t="shared" si="4"/>
        <v>Yes</v>
      </c>
    </row>
    <row r="26" spans="1:11" x14ac:dyDescent="0.25">
      <c r="A26" s="73" t="s">
        <v>873</v>
      </c>
      <c r="B26" s="49" t="s">
        <v>248</v>
      </c>
      <c r="C26" s="72">
        <v>12.056110502999999</v>
      </c>
      <c r="D26" s="9" t="str">
        <f>IF($B26="N/A","N/A",IF(C26&gt;=5,"No",IF(C26&lt;0,"No","Yes")))</f>
        <v>No</v>
      </c>
      <c r="E26" s="8">
        <v>12.26685793</v>
      </c>
      <c r="F26" s="9" t="str">
        <f>IF($B26="N/A","N/A",IF(E26&gt;=5,"No",IF(E26&lt;0,"No","Yes")))</f>
        <v>No</v>
      </c>
      <c r="G26" s="8">
        <v>13.292147085</v>
      </c>
      <c r="H26" s="9" t="str">
        <f>IF($B26="N/A","N/A",IF(G26&gt;=5,"No",IF(G26&lt;0,"No","Yes")))</f>
        <v>No</v>
      </c>
      <c r="I26" s="10">
        <v>1.748</v>
      </c>
      <c r="J26" s="10">
        <v>8.3580000000000005</v>
      </c>
      <c r="K26" s="9" t="str">
        <f t="shared" si="4"/>
        <v>Yes</v>
      </c>
    </row>
    <row r="27" spans="1:11" x14ac:dyDescent="0.25">
      <c r="A27" s="73" t="s">
        <v>14</v>
      </c>
      <c r="B27" s="49" t="s">
        <v>249</v>
      </c>
      <c r="C27" s="72">
        <v>0.51494589769999999</v>
      </c>
      <c r="D27" s="9" t="str">
        <f>IF($B27="N/A","N/A",IF(C27&gt;15,"No",IF(C27&lt;=0,"No","Yes")))</f>
        <v>Yes</v>
      </c>
      <c r="E27" s="8">
        <v>0.49854655720000002</v>
      </c>
      <c r="F27" s="9" t="str">
        <f>IF($B27="N/A","N/A",IF(E27&gt;15,"No",IF(E27&lt;=0,"No","Yes")))</f>
        <v>Yes</v>
      </c>
      <c r="G27" s="8">
        <v>0.52834185020000002</v>
      </c>
      <c r="H27" s="9" t="str">
        <f>IF($B27="N/A","N/A",IF(G27&gt;15,"No",IF(G27&lt;=0,"No","Yes")))</f>
        <v>Yes</v>
      </c>
      <c r="I27" s="10">
        <v>-3.18</v>
      </c>
      <c r="J27" s="10">
        <v>5.976</v>
      </c>
      <c r="K27" s="9" t="str">
        <f>IF(J27="Div by 0", "N/A", IF(J27="N/A","N/A", IF(J27&gt;30, "No", IF(J27&lt;-30, "No", "Yes"))))</f>
        <v>Yes</v>
      </c>
    </row>
    <row r="28" spans="1:11" x14ac:dyDescent="0.25">
      <c r="A28" s="73" t="s">
        <v>874</v>
      </c>
      <c r="B28" s="33" t="s">
        <v>213</v>
      </c>
      <c r="C28" s="75">
        <v>112.11758884</v>
      </c>
      <c r="D28" s="9" t="str">
        <f>IF($B28="N/A","N/A",IF(C28&gt;15,"No",IF(C28&lt;-15,"No","Yes")))</f>
        <v>N/A</v>
      </c>
      <c r="E28" s="35">
        <v>141.31464876999999</v>
      </c>
      <c r="F28" s="9" t="str">
        <f>IF($B28="N/A","N/A",IF(E28&gt;15,"No",IF(E28&lt;-15,"No","Yes")))</f>
        <v>N/A</v>
      </c>
      <c r="G28" s="35">
        <v>139.98895916000001</v>
      </c>
      <c r="H28" s="9" t="str">
        <f>IF($B28="N/A","N/A",IF(G28&gt;15,"No",IF(G28&lt;-15,"No","Yes")))</f>
        <v>N/A</v>
      </c>
      <c r="I28" s="10">
        <v>26.04</v>
      </c>
      <c r="J28" s="10">
        <v>-0.93799999999999994</v>
      </c>
      <c r="K28" s="9" t="str">
        <f>IF(J28="Div by 0", "N/A", IF(J28="N/A","N/A", IF(J28&gt;30, "No", IF(J28&lt;-30, "No", "Yes"))))</f>
        <v>Yes</v>
      </c>
    </row>
    <row r="29" spans="1:11" x14ac:dyDescent="0.25">
      <c r="A29" s="73" t="s">
        <v>376</v>
      </c>
      <c r="B29" s="33" t="s">
        <v>250</v>
      </c>
      <c r="C29" s="72">
        <v>8.3808682440000002</v>
      </c>
      <c r="D29" s="9" t="str">
        <f>IF($B29="N/A","N/A",IF(C29&gt;35,"No",IF(C29&lt;10,"No","Yes")))</f>
        <v>No</v>
      </c>
      <c r="E29" s="8">
        <v>7.7073878991999996</v>
      </c>
      <c r="F29" s="9" t="str">
        <f>IF($B29="N/A","N/A",IF(E29&gt;35,"No",IF(E29&lt;10,"No","Yes")))</f>
        <v>No</v>
      </c>
      <c r="G29" s="8">
        <v>7.1743844115000002</v>
      </c>
      <c r="H29" s="9" t="str">
        <f>IF($B29="N/A","N/A",IF(G29&gt;35,"No",IF(G29&lt;10,"No","Yes")))</f>
        <v>No</v>
      </c>
      <c r="I29" s="10">
        <v>-8.0399999999999991</v>
      </c>
      <c r="J29" s="10">
        <v>-6.92</v>
      </c>
      <c r="K29" s="9" t="str">
        <f t="shared" ref="K29:K54" si="8">IF(J29="Div by 0", "N/A", IF(J29="N/A","N/A", IF(J29&gt;30, "No", IF(J29&lt;-30, "No", "Yes"))))</f>
        <v>Yes</v>
      </c>
    </row>
    <row r="30" spans="1:11" x14ac:dyDescent="0.25">
      <c r="A30" s="73" t="s">
        <v>377</v>
      </c>
      <c r="B30" s="33" t="s">
        <v>251</v>
      </c>
      <c r="C30" s="72">
        <v>2.5681704021999998</v>
      </c>
      <c r="D30" s="9" t="str">
        <f>IF($B30="N/A","N/A",IF(C30&gt;20,"No",IF(C30&lt;2,"No","Yes")))</f>
        <v>Yes</v>
      </c>
      <c r="E30" s="8">
        <v>2.1778696959000001</v>
      </c>
      <c r="F30" s="9" t="str">
        <f>IF($B30="N/A","N/A",IF(E30&gt;20,"No",IF(E30&lt;2,"No","Yes")))</f>
        <v>Yes</v>
      </c>
      <c r="G30" s="8">
        <v>1.9379911006999999</v>
      </c>
      <c r="H30" s="9" t="str">
        <f>IF($B30="N/A","N/A",IF(G30&gt;20,"No",IF(G30&lt;2,"No","Yes")))</f>
        <v>No</v>
      </c>
      <c r="I30" s="10">
        <v>-15.2</v>
      </c>
      <c r="J30" s="10">
        <v>-11</v>
      </c>
      <c r="K30" s="9" t="str">
        <f t="shared" si="8"/>
        <v>Yes</v>
      </c>
    </row>
    <row r="31" spans="1:11" x14ac:dyDescent="0.25">
      <c r="A31" s="73" t="s">
        <v>378</v>
      </c>
      <c r="B31" s="33" t="s">
        <v>252</v>
      </c>
      <c r="C31" s="72">
        <v>2.2155840525000001</v>
      </c>
      <c r="D31" s="9" t="str">
        <f>IF($B31="N/A","N/A",IF(C31&gt;8,"No",IF(C31&lt;0.5,"No","Yes")))</f>
        <v>Yes</v>
      </c>
      <c r="E31" s="8">
        <v>2.0583865418</v>
      </c>
      <c r="F31" s="9" t="str">
        <f>IF($B31="N/A","N/A",IF(E31&gt;8,"No",IF(E31&lt;0.5,"No","Yes")))</f>
        <v>Yes</v>
      </c>
      <c r="G31" s="8">
        <v>1.9585007227</v>
      </c>
      <c r="H31" s="9" t="str">
        <f>IF($B31="N/A","N/A",IF(G31&gt;8,"No",IF(G31&lt;0.5,"No","Yes")))</f>
        <v>Yes</v>
      </c>
      <c r="I31" s="10">
        <v>-7.1</v>
      </c>
      <c r="J31" s="10">
        <v>-4.8499999999999996</v>
      </c>
      <c r="K31" s="9" t="str">
        <f t="shared" si="8"/>
        <v>Yes</v>
      </c>
    </row>
    <row r="32" spans="1:11" x14ac:dyDescent="0.25">
      <c r="A32" s="73" t="s">
        <v>379</v>
      </c>
      <c r="B32" s="33" t="s">
        <v>253</v>
      </c>
      <c r="C32" s="72">
        <v>4.0065736228000004</v>
      </c>
      <c r="D32" s="9" t="str">
        <f>IF($B32="N/A","N/A",IF(C32&gt;25,"No",IF(C32&lt;3,"No","Yes")))</f>
        <v>Yes</v>
      </c>
      <c r="E32" s="8">
        <v>3.7158113679000002</v>
      </c>
      <c r="F32" s="9" t="str">
        <f>IF($B32="N/A","N/A",IF(E32&gt;25,"No",IF(E32&lt;3,"No","Yes")))</f>
        <v>Yes</v>
      </c>
      <c r="G32" s="8">
        <v>3.5174444427</v>
      </c>
      <c r="H32" s="9" t="str">
        <f>IF($B32="N/A","N/A",IF(G32&gt;25,"No",IF(G32&lt;3,"No","Yes")))</f>
        <v>Yes</v>
      </c>
      <c r="I32" s="10">
        <v>-7.26</v>
      </c>
      <c r="J32" s="10">
        <v>-5.34</v>
      </c>
      <c r="K32" s="9" t="str">
        <f t="shared" si="8"/>
        <v>Yes</v>
      </c>
    </row>
    <row r="33" spans="1:11" x14ac:dyDescent="0.25">
      <c r="A33" s="73" t="s">
        <v>380</v>
      </c>
      <c r="B33" s="33" t="s">
        <v>254</v>
      </c>
      <c r="C33" s="72">
        <v>0.36246043389999999</v>
      </c>
      <c r="D33" s="9" t="str">
        <f>IF($B33="N/A","N/A",IF(C33&gt;25,"No",IF(C33&lt;2,"No","Yes")))</f>
        <v>No</v>
      </c>
      <c r="E33" s="8">
        <v>0.27898751999999999</v>
      </c>
      <c r="F33" s="9" t="str">
        <f>IF($B33="N/A","N/A",IF(E33&gt;25,"No",IF(E33&lt;2,"No","Yes")))</f>
        <v>No</v>
      </c>
      <c r="G33" s="8">
        <v>0.24457082550000001</v>
      </c>
      <c r="H33" s="9" t="str">
        <f>IF($B33="N/A","N/A",IF(G33&gt;25,"No",IF(G33&lt;2,"No","Yes")))</f>
        <v>No</v>
      </c>
      <c r="I33" s="10">
        <v>-23</v>
      </c>
      <c r="J33" s="10">
        <v>-12.3</v>
      </c>
      <c r="K33" s="9" t="str">
        <f t="shared" si="8"/>
        <v>Yes</v>
      </c>
    </row>
    <row r="34" spans="1:11" x14ac:dyDescent="0.25">
      <c r="A34" s="73" t="s">
        <v>381</v>
      </c>
      <c r="B34" s="33" t="s">
        <v>255</v>
      </c>
      <c r="C34" s="72">
        <v>2.4700721738999998</v>
      </c>
      <c r="D34" s="9" t="str">
        <f>IF($B34="N/A","N/A",IF(C34&gt;25,"No",IF(C34&lt;=0,"No","Yes")))</f>
        <v>Yes</v>
      </c>
      <c r="E34" s="8">
        <v>2.3421093263000001</v>
      </c>
      <c r="F34" s="9" t="str">
        <f>IF($B34="N/A","N/A",IF(E34&gt;25,"No",IF(E34&lt;=0,"No","Yes")))</f>
        <v>Yes</v>
      </c>
      <c r="G34" s="8">
        <v>2.1640129780000001</v>
      </c>
      <c r="H34" s="9" t="str">
        <f>IF($B34="N/A","N/A",IF(G34&gt;25,"No",IF(G34&lt;=0,"No","Yes")))</f>
        <v>Yes</v>
      </c>
      <c r="I34" s="10">
        <v>-5.18</v>
      </c>
      <c r="J34" s="10">
        <v>-7.6</v>
      </c>
      <c r="K34" s="9" t="str">
        <f t="shared" si="8"/>
        <v>Yes</v>
      </c>
    </row>
    <row r="35" spans="1:11" x14ac:dyDescent="0.25">
      <c r="A35" s="73" t="s">
        <v>382</v>
      </c>
      <c r="B35" s="33" t="s">
        <v>256</v>
      </c>
      <c r="C35" s="72">
        <v>9.8173879431</v>
      </c>
      <c r="D35" s="9" t="str">
        <f>IF($B35="N/A","N/A",IF(C35&gt;20,"No",IF(C35&lt;4,"No","Yes")))</f>
        <v>Yes</v>
      </c>
      <c r="E35" s="8">
        <v>9.2112502935999991</v>
      </c>
      <c r="F35" s="9" t="str">
        <f>IF($B35="N/A","N/A",IF(E35&gt;20,"No",IF(E35&lt;4,"No","Yes")))</f>
        <v>Yes</v>
      </c>
      <c r="G35" s="8">
        <v>8.4108791639000007</v>
      </c>
      <c r="H35" s="9" t="str">
        <f>IF($B35="N/A","N/A",IF(G35&gt;20,"No",IF(G35&lt;4,"No","Yes")))</f>
        <v>Yes</v>
      </c>
      <c r="I35" s="10">
        <v>-6.17</v>
      </c>
      <c r="J35" s="10">
        <v>-8.69</v>
      </c>
      <c r="K35" s="9" t="str">
        <f t="shared" si="8"/>
        <v>Yes</v>
      </c>
    </row>
    <row r="36" spans="1:11" x14ac:dyDescent="0.25">
      <c r="A36" s="73" t="s">
        <v>383</v>
      </c>
      <c r="B36" s="33" t="s">
        <v>257</v>
      </c>
      <c r="C36" s="72">
        <v>0</v>
      </c>
      <c r="D36" s="9" t="str">
        <f>IF($B36="N/A","N/A",IF(C36&gt;=3,"No",IF(C36&lt;0,"No","Yes")))</f>
        <v>Yes</v>
      </c>
      <c r="E36" s="8">
        <v>0</v>
      </c>
      <c r="F36" s="9" t="str">
        <f>IF($B36="N/A","N/A",IF(E36&gt;=3,"No",IF(E36&lt;0,"No","Yes")))</f>
        <v>Yes</v>
      </c>
      <c r="G36" s="8">
        <v>0</v>
      </c>
      <c r="H36" s="9" t="str">
        <f>IF($B36="N/A","N/A",IF(G36&gt;=3,"No",IF(G36&lt;0,"No","Yes")))</f>
        <v>Yes</v>
      </c>
      <c r="I36" s="10" t="s">
        <v>1745</v>
      </c>
      <c r="J36" s="10" t="s">
        <v>1745</v>
      </c>
      <c r="K36" s="9" t="str">
        <f t="shared" si="8"/>
        <v>N/A</v>
      </c>
    </row>
    <row r="37" spans="1:11" x14ac:dyDescent="0.25">
      <c r="A37" s="73" t="s">
        <v>384</v>
      </c>
      <c r="B37" s="33" t="s">
        <v>258</v>
      </c>
      <c r="C37" s="72">
        <v>7.9183950375999999</v>
      </c>
      <c r="D37" s="9" t="str">
        <f>IF($B37="N/A","N/A",IF(C37&gt;=25,"No",IF(C37&lt;0,"No","Yes")))</f>
        <v>Yes</v>
      </c>
      <c r="E37" s="8">
        <v>8.9367786435000003</v>
      </c>
      <c r="F37" s="9" t="str">
        <f>IF($B37="N/A","N/A",IF(E37&gt;=25,"No",IF(E37&lt;0,"No","Yes")))</f>
        <v>Yes</v>
      </c>
      <c r="G37" s="8">
        <v>9.7534406175000008</v>
      </c>
      <c r="H37" s="9" t="str">
        <f>IF($B37="N/A","N/A",IF(G37&gt;=25,"No",IF(G37&lt;0,"No","Yes")))</f>
        <v>Yes</v>
      </c>
      <c r="I37" s="10">
        <v>12.86</v>
      </c>
      <c r="J37" s="10">
        <v>9.1379999999999999</v>
      </c>
      <c r="K37" s="9" t="str">
        <f t="shared" si="8"/>
        <v>Yes</v>
      </c>
    </row>
    <row r="38" spans="1:11" x14ac:dyDescent="0.25">
      <c r="A38" s="73" t="s">
        <v>385</v>
      </c>
      <c r="B38" s="33" t="s">
        <v>221</v>
      </c>
      <c r="C38" s="72">
        <v>5.3304099898999997</v>
      </c>
      <c r="D38" s="9" t="str">
        <f>IF($B38="N/A","N/A",IF(C38&gt;3,"Yes","No"))</f>
        <v>Yes</v>
      </c>
      <c r="E38" s="8">
        <v>5.1542073602</v>
      </c>
      <c r="F38" s="9" t="str">
        <f>IF($B38="N/A","N/A",IF(E38&gt;3,"Yes","No"))</f>
        <v>Yes</v>
      </c>
      <c r="G38" s="8">
        <v>5.5555980934000004</v>
      </c>
      <c r="H38" s="9" t="str">
        <f>IF($B38="N/A","N/A",IF(G38&gt;3,"Yes","No"))</f>
        <v>Yes</v>
      </c>
      <c r="I38" s="10">
        <v>-3.31</v>
      </c>
      <c r="J38" s="10">
        <v>7.7880000000000003</v>
      </c>
      <c r="K38" s="9" t="str">
        <f t="shared" si="8"/>
        <v>Yes</v>
      </c>
    </row>
    <row r="39" spans="1:11" x14ac:dyDescent="0.25">
      <c r="A39" s="73" t="s">
        <v>386</v>
      </c>
      <c r="B39" s="33" t="s">
        <v>220</v>
      </c>
      <c r="C39" s="72">
        <v>1.1539959151000001</v>
      </c>
      <c r="D39" s="9" t="str">
        <f>IF($B39="N/A","N/A",IF(C39&gt;1,"Yes","No"))</f>
        <v>Yes</v>
      </c>
      <c r="E39" s="8">
        <v>1.2341168672</v>
      </c>
      <c r="F39" s="9" t="str">
        <f>IF($B39="N/A","N/A",IF(E39&gt;1,"Yes","No"))</f>
        <v>Yes</v>
      </c>
      <c r="G39" s="8">
        <v>1.3486957514</v>
      </c>
      <c r="H39" s="9" t="str">
        <f>IF($B39="N/A","N/A",IF(G39&gt;1,"Yes","No"))</f>
        <v>Yes</v>
      </c>
      <c r="I39" s="10">
        <v>6.9429999999999996</v>
      </c>
      <c r="J39" s="10">
        <v>9.2840000000000007</v>
      </c>
      <c r="K39" s="9" t="str">
        <f t="shared" si="8"/>
        <v>Yes</v>
      </c>
    </row>
    <row r="40" spans="1:11" x14ac:dyDescent="0.25">
      <c r="A40" s="73" t="s">
        <v>387</v>
      </c>
      <c r="B40" s="33" t="s">
        <v>213</v>
      </c>
      <c r="C40" s="72">
        <v>2.2602257000000001E-3</v>
      </c>
      <c r="D40" s="9" t="str">
        <f>IF($B40="N/A","N/A",IF(C40&gt;15,"No",IF(C40&lt;-15,"No","Yes")))</f>
        <v>N/A</v>
      </c>
      <c r="E40" s="8">
        <v>2.7881383E-3</v>
      </c>
      <c r="F40" s="9" t="str">
        <f>IF($B40="N/A","N/A",IF(E40&gt;15,"No",IF(E40&lt;-15,"No","Yes")))</f>
        <v>N/A</v>
      </c>
      <c r="G40" s="8">
        <v>1.7526565E-3</v>
      </c>
      <c r="H40" s="9" t="str">
        <f>IF($B40="N/A","N/A",IF(G40&gt;15,"No",IF(G40&lt;-15,"No","Yes")))</f>
        <v>N/A</v>
      </c>
      <c r="I40" s="10">
        <v>23.36</v>
      </c>
      <c r="J40" s="10">
        <v>-37.1</v>
      </c>
      <c r="K40" s="9" t="str">
        <f t="shared" si="8"/>
        <v>No</v>
      </c>
    </row>
    <row r="41" spans="1:11" x14ac:dyDescent="0.25">
      <c r="A41" s="73" t="s">
        <v>388</v>
      </c>
      <c r="B41" s="33" t="s">
        <v>213</v>
      </c>
      <c r="C41" s="72">
        <v>3.9886299999999998E-5</v>
      </c>
      <c r="D41" s="9" t="str">
        <f>IF($B41="N/A","N/A",IF(C41&gt;15,"No",IF(C41&lt;-15,"No","Yes")))</f>
        <v>N/A</v>
      </c>
      <c r="E41" s="8">
        <v>3.1995000000000001E-5</v>
      </c>
      <c r="F41" s="9" t="str">
        <f>IF($B41="N/A","N/A",IF(E41&gt;15,"No",IF(E41&lt;-15,"No","Yes")))</f>
        <v>N/A</v>
      </c>
      <c r="G41" s="8">
        <v>1.1064749999999999E-4</v>
      </c>
      <c r="H41" s="9" t="str">
        <f>IF($B41="N/A","N/A",IF(G41&gt;15,"No",IF(G41&lt;-15,"No","Yes")))</f>
        <v>N/A</v>
      </c>
      <c r="I41" s="10">
        <v>-19.8</v>
      </c>
      <c r="J41" s="10">
        <v>245.8</v>
      </c>
      <c r="K41" s="9" t="str">
        <f t="shared" si="8"/>
        <v>No</v>
      </c>
    </row>
    <row r="42" spans="1:11" x14ac:dyDescent="0.25">
      <c r="A42" s="73" t="s">
        <v>389</v>
      </c>
      <c r="B42" s="33" t="s">
        <v>259</v>
      </c>
      <c r="C42" s="72">
        <v>30.034145363</v>
      </c>
      <c r="D42" s="9" t="str">
        <f>IF($B42="N/A","N/A",IF(C42&gt;0,"Yes","No"))</f>
        <v>Yes</v>
      </c>
      <c r="E42" s="8">
        <v>31.660325404000002</v>
      </c>
      <c r="F42" s="9" t="str">
        <f>IF($B42="N/A","N/A",IF(E42&gt;0,"Yes","No"))</f>
        <v>Yes</v>
      </c>
      <c r="G42" s="8">
        <v>32.261785983999999</v>
      </c>
      <c r="H42" s="9" t="str">
        <f>IF($B42="N/A","N/A",IF(G42&gt;0,"Yes","No"))</f>
        <v>Yes</v>
      </c>
      <c r="I42" s="10">
        <v>5.4139999999999997</v>
      </c>
      <c r="J42" s="10">
        <v>1.9</v>
      </c>
      <c r="K42" s="9" t="str">
        <f t="shared" si="8"/>
        <v>Yes</v>
      </c>
    </row>
    <row r="43" spans="1:11" x14ac:dyDescent="0.25">
      <c r="A43" s="73" t="s">
        <v>390</v>
      </c>
      <c r="B43" s="33" t="s">
        <v>259</v>
      </c>
      <c r="C43" s="72">
        <v>6.2930711495000002</v>
      </c>
      <c r="D43" s="9" t="str">
        <f>IF($B43="N/A","N/A",IF(C43&gt;0,"Yes","No"))</f>
        <v>Yes</v>
      </c>
      <c r="E43" s="8">
        <v>6.2971749577000002</v>
      </c>
      <c r="F43" s="9" t="str">
        <f>IF($B43="N/A","N/A",IF(E43&gt;0,"Yes","No"))</f>
        <v>Yes</v>
      </c>
      <c r="G43" s="8">
        <v>6.2327342863000004</v>
      </c>
      <c r="H43" s="9" t="str">
        <f>IF($B43="N/A","N/A",IF(G43&gt;0,"Yes","No"))</f>
        <v>Yes</v>
      </c>
      <c r="I43" s="10">
        <v>6.5199999999999994E-2</v>
      </c>
      <c r="J43" s="10">
        <v>-1.02</v>
      </c>
      <c r="K43" s="9" t="str">
        <f t="shared" si="8"/>
        <v>Yes</v>
      </c>
    </row>
    <row r="44" spans="1:11" x14ac:dyDescent="0.25">
      <c r="A44" s="73" t="s">
        <v>391</v>
      </c>
      <c r="B44" s="33" t="s">
        <v>259</v>
      </c>
      <c r="C44" s="72">
        <v>2.5636632462</v>
      </c>
      <c r="D44" s="9" t="str">
        <f>IF($B44="N/A","N/A",IF(C44&gt;0,"Yes","No"))</f>
        <v>Yes</v>
      </c>
      <c r="E44" s="8">
        <v>2.6506556833000001</v>
      </c>
      <c r="F44" s="9" t="str">
        <f>IF($B44="N/A","N/A",IF(E44&gt;0,"Yes","No"))</f>
        <v>Yes</v>
      </c>
      <c r="G44" s="8">
        <v>2.9937011028999998</v>
      </c>
      <c r="H44" s="9" t="str">
        <f>IF($B44="N/A","N/A",IF(G44&gt;0,"Yes","No"))</f>
        <v>Yes</v>
      </c>
      <c r="I44" s="10">
        <v>3.3929999999999998</v>
      </c>
      <c r="J44" s="10">
        <v>12.94</v>
      </c>
      <c r="K44" s="9" t="str">
        <f t="shared" si="8"/>
        <v>Yes</v>
      </c>
    </row>
    <row r="45" spans="1:11" x14ac:dyDescent="0.25">
      <c r="A45" s="73" t="s">
        <v>392</v>
      </c>
      <c r="B45" s="33" t="s">
        <v>220</v>
      </c>
      <c r="C45" s="72">
        <v>1.1500383042</v>
      </c>
      <c r="D45" s="9" t="str">
        <f>IF($B45="N/A","N/A",IF(C45&gt;1,"Yes","No"))</f>
        <v>Yes</v>
      </c>
      <c r="E45" s="8">
        <v>1.1092219823</v>
      </c>
      <c r="F45" s="9" t="str">
        <f>IF($B45="N/A","N/A",IF(E45&gt;1,"Yes","No"))</f>
        <v>Yes</v>
      </c>
      <c r="G45" s="8">
        <v>1.1206069785999999</v>
      </c>
      <c r="H45" s="9" t="str">
        <f>IF($B45="N/A","N/A",IF(G45&gt;1,"Yes","No"))</f>
        <v>Yes</v>
      </c>
      <c r="I45" s="10">
        <v>-3.55</v>
      </c>
      <c r="J45" s="10">
        <v>1.026</v>
      </c>
      <c r="K45" s="9" t="str">
        <f t="shared" si="8"/>
        <v>Yes</v>
      </c>
    </row>
    <row r="46" spans="1:11" x14ac:dyDescent="0.25">
      <c r="A46" s="73" t="s">
        <v>393</v>
      </c>
      <c r="B46" s="33" t="s">
        <v>259</v>
      </c>
      <c r="C46" s="72">
        <v>5.6035870799999998E-2</v>
      </c>
      <c r="D46" s="9" t="str">
        <f>IF($B46="N/A","N/A",IF(C46&gt;0,"Yes","No"))</f>
        <v>Yes</v>
      </c>
      <c r="E46" s="8">
        <v>6.1608715600000002E-2</v>
      </c>
      <c r="F46" s="9" t="str">
        <f>IF($B46="N/A","N/A",IF(E46&gt;0,"Yes","No"))</f>
        <v>Yes</v>
      </c>
      <c r="G46" s="8">
        <v>6.2887617600000001E-2</v>
      </c>
      <c r="H46" s="9" t="str">
        <f>IF($B46="N/A","N/A",IF(G46&gt;0,"Yes","No"))</f>
        <v>Yes</v>
      </c>
      <c r="I46" s="10">
        <v>9.9450000000000003</v>
      </c>
      <c r="J46" s="10">
        <v>2.0760000000000001</v>
      </c>
      <c r="K46" s="9" t="str">
        <f t="shared" si="8"/>
        <v>Yes</v>
      </c>
    </row>
    <row r="47" spans="1:11" x14ac:dyDescent="0.25">
      <c r="A47" s="73" t="s">
        <v>394</v>
      </c>
      <c r="B47" s="33" t="s">
        <v>213</v>
      </c>
      <c r="C47" s="72">
        <v>8.18378986E-2</v>
      </c>
      <c r="D47" s="9" t="str">
        <f>IF($B47="N/A","N/A",IF(C47&gt;15,"No",IF(C47&lt;-15,"No","Yes")))</f>
        <v>N/A</v>
      </c>
      <c r="E47" s="8">
        <v>8.7236734600000004E-2</v>
      </c>
      <c r="F47" s="9" t="str">
        <f>IF($B47="N/A","N/A",IF(E47&gt;15,"No",IF(E47&lt;-15,"No","Yes")))</f>
        <v>N/A</v>
      </c>
      <c r="G47" s="8">
        <v>9.4161029199999996E-2</v>
      </c>
      <c r="H47" s="9" t="str">
        <f>IF($B47="N/A","N/A",IF(G47&gt;15,"No",IF(G47&lt;-15,"No","Yes")))</f>
        <v>N/A</v>
      </c>
      <c r="I47" s="10">
        <v>6.5970000000000004</v>
      </c>
      <c r="J47" s="10">
        <v>7.9370000000000003</v>
      </c>
      <c r="K47" s="9" t="str">
        <f t="shared" si="8"/>
        <v>Yes</v>
      </c>
    </row>
    <row r="48" spans="1:11" x14ac:dyDescent="0.25">
      <c r="A48" s="73" t="s">
        <v>395</v>
      </c>
      <c r="B48" s="33" t="s">
        <v>213</v>
      </c>
      <c r="C48" s="72">
        <v>0.84951691890000003</v>
      </c>
      <c r="D48" s="9" t="str">
        <f>IF($B48="N/A","N/A",IF(C48&gt;15,"No",IF(C48&lt;-15,"No","Yes")))</f>
        <v>N/A</v>
      </c>
      <c r="E48" s="8">
        <v>0.86568038479999998</v>
      </c>
      <c r="F48" s="9" t="str">
        <f>IF($B48="N/A","N/A",IF(E48&gt;15,"No",IF(E48&lt;-15,"No","Yes")))</f>
        <v>N/A</v>
      </c>
      <c r="G48" s="8">
        <v>0.86633457960000004</v>
      </c>
      <c r="H48" s="9" t="str">
        <f>IF($B48="N/A","N/A",IF(G48&gt;15,"No",IF(G48&lt;-15,"No","Yes")))</f>
        <v>N/A</v>
      </c>
      <c r="I48" s="10">
        <v>1.903</v>
      </c>
      <c r="J48" s="10">
        <v>7.5600000000000001E-2</v>
      </c>
      <c r="K48" s="9" t="str">
        <f t="shared" si="8"/>
        <v>Yes</v>
      </c>
    </row>
    <row r="49" spans="1:11" x14ac:dyDescent="0.25">
      <c r="A49" s="73" t="s">
        <v>396</v>
      </c>
      <c r="B49" s="33" t="s">
        <v>213</v>
      </c>
      <c r="C49" s="72">
        <v>1.0999543612</v>
      </c>
      <c r="D49" s="9" t="str">
        <f>IF($B49="N/A","N/A",IF(C49&gt;15,"No",IF(C49&lt;-15,"No","Yes")))</f>
        <v>N/A</v>
      </c>
      <c r="E49" s="8">
        <v>1.1747478037000001</v>
      </c>
      <c r="F49" s="9" t="str">
        <f>IF($B49="N/A","N/A",IF(E49&gt;15,"No",IF(E49&lt;-15,"No","Yes")))</f>
        <v>N/A</v>
      </c>
      <c r="G49" s="8">
        <v>1.2373843583999999</v>
      </c>
      <c r="H49" s="9" t="str">
        <f>IF($B49="N/A","N/A",IF(G49&gt;15,"No",IF(G49&lt;-15,"No","Yes")))</f>
        <v>N/A</v>
      </c>
      <c r="I49" s="10">
        <v>6.8</v>
      </c>
      <c r="J49" s="10">
        <v>5.3319999999999999</v>
      </c>
      <c r="K49" s="9" t="str">
        <f t="shared" si="8"/>
        <v>Yes</v>
      </c>
    </row>
    <row r="50" spans="1:11" x14ac:dyDescent="0.25">
      <c r="A50" s="73" t="s">
        <v>397</v>
      </c>
      <c r="B50" s="33" t="s">
        <v>213</v>
      </c>
      <c r="C50" s="72">
        <v>0</v>
      </c>
      <c r="D50" s="9" t="str">
        <f>IF($B50="N/A","N/A",IF(C50&gt;15,"No",IF(C50&lt;-15,"No","Yes")))</f>
        <v>N/A</v>
      </c>
      <c r="E50" s="8">
        <v>0</v>
      </c>
      <c r="F50" s="9" t="str">
        <f>IF($B50="N/A","N/A",IF(E50&gt;15,"No",IF(E50&lt;-15,"No","Yes")))</f>
        <v>N/A</v>
      </c>
      <c r="G50" s="8">
        <v>0</v>
      </c>
      <c r="H50" s="9" t="str">
        <f>IF($B50="N/A","N/A",IF(G50&gt;15,"No",IF(G50&lt;-15,"No","Yes")))</f>
        <v>N/A</v>
      </c>
      <c r="I50" s="10" t="s">
        <v>1745</v>
      </c>
      <c r="J50" s="10" t="s">
        <v>1745</v>
      </c>
      <c r="K50" s="9" t="str">
        <f t="shared" si="8"/>
        <v>N/A</v>
      </c>
    </row>
    <row r="51" spans="1:11" x14ac:dyDescent="0.25">
      <c r="A51" s="73" t="s">
        <v>398</v>
      </c>
      <c r="B51" s="33" t="s">
        <v>213</v>
      </c>
      <c r="C51" s="72">
        <v>1.1537521653</v>
      </c>
      <c r="D51" s="9" t="str">
        <f>IF($B51="N/A","N/A",IF(C51&gt;15,"No",IF(C51&lt;-15,"No","Yes")))</f>
        <v>N/A</v>
      </c>
      <c r="E51" s="8">
        <v>1.4491234687000001</v>
      </c>
      <c r="F51" s="9" t="str">
        <f>IF($B51="N/A","N/A",IF(E51&gt;15,"No",IF(E51&lt;-15,"No","Yes")))</f>
        <v>N/A</v>
      </c>
      <c r="G51" s="8">
        <v>1.7717365812000001</v>
      </c>
      <c r="H51" s="9" t="str">
        <f>IF($B51="N/A","N/A",IF(G51&gt;15,"No",IF(G51&lt;-15,"No","Yes")))</f>
        <v>N/A</v>
      </c>
      <c r="I51" s="10">
        <v>25.6</v>
      </c>
      <c r="J51" s="10">
        <v>22.26</v>
      </c>
      <c r="K51" s="9" t="str">
        <f t="shared" si="8"/>
        <v>Yes</v>
      </c>
    </row>
    <row r="52" spans="1:11" x14ac:dyDescent="0.25">
      <c r="A52" s="73" t="s">
        <v>399</v>
      </c>
      <c r="B52" s="33" t="s">
        <v>220</v>
      </c>
      <c r="C52" s="72">
        <v>9.6628727079000001</v>
      </c>
      <c r="D52" s="9" t="str">
        <f>IF($B52="N/A","N/A",IF(C52&gt;1,"Yes","No"))</f>
        <v>Yes</v>
      </c>
      <c r="E52" s="8">
        <v>8.8598443084999996</v>
      </c>
      <c r="F52" s="9" t="str">
        <f>IF($B52="N/A","N/A",IF(E52&gt;1,"Yes","No"))</f>
        <v>Yes</v>
      </c>
      <c r="G52" s="8">
        <v>7.9435926086000004</v>
      </c>
      <c r="H52" s="9" t="str">
        <f>IF($B52="N/A","N/A",IF(G52&gt;1,"Yes","No"))</f>
        <v>Yes</v>
      </c>
      <c r="I52" s="10">
        <v>-8.31</v>
      </c>
      <c r="J52" s="10">
        <v>-10.3</v>
      </c>
      <c r="K52" s="9" t="str">
        <f t="shared" si="8"/>
        <v>Yes</v>
      </c>
    </row>
    <row r="53" spans="1:11" x14ac:dyDescent="0.25">
      <c r="A53" s="73" t="s">
        <v>400</v>
      </c>
      <c r="B53" s="33" t="s">
        <v>259</v>
      </c>
      <c r="C53" s="72">
        <v>2.8288940875000002</v>
      </c>
      <c r="D53" s="9" t="str">
        <f>IF($B53="N/A","N/A",IF(C53&gt;0,"Yes","No"))</f>
        <v>Yes</v>
      </c>
      <c r="E53" s="8">
        <v>2.9646549074999999</v>
      </c>
      <c r="F53" s="9" t="str">
        <f>IF($B53="N/A","N/A",IF(E53&gt;0,"Yes","No"))</f>
        <v>Yes</v>
      </c>
      <c r="G53" s="8">
        <v>3.3476934620000001</v>
      </c>
      <c r="H53" s="9" t="str">
        <f>IF($B53="N/A","N/A",IF(G53&gt;0,"Yes","No"))</f>
        <v>Yes</v>
      </c>
      <c r="I53" s="10">
        <v>4.7990000000000004</v>
      </c>
      <c r="J53" s="10">
        <v>12.92</v>
      </c>
      <c r="K53" s="9" t="str">
        <f t="shared" si="8"/>
        <v>Yes</v>
      </c>
    </row>
    <row r="54" spans="1:11" x14ac:dyDescent="0.25">
      <c r="A54" s="73" t="s">
        <v>401</v>
      </c>
      <c r="B54" s="33" t="s">
        <v>260</v>
      </c>
      <c r="C54" s="72">
        <v>0</v>
      </c>
      <c r="D54" s="9" t="str">
        <f>IF($B54="N/A","N/A",IF(C54&gt;=1,"No",IF(C54&lt;0,"No","Yes")))</f>
        <v>Yes</v>
      </c>
      <c r="E54" s="8">
        <v>0</v>
      </c>
      <c r="F54" s="9" t="str">
        <f>IF($B54="N/A","N/A",IF(E54&gt;=1,"No",IF(E54&lt;0,"No","Yes")))</f>
        <v>Yes</v>
      </c>
      <c r="G54" s="8">
        <v>0</v>
      </c>
      <c r="H54" s="9" t="str">
        <f>IF($B54="N/A","N/A",IF(G54&gt;=1,"No",IF(G54&lt;0,"No","Yes")))</f>
        <v>Yes</v>
      </c>
      <c r="I54" s="10" t="s">
        <v>1745</v>
      </c>
      <c r="J54" s="10" t="s">
        <v>1745</v>
      </c>
      <c r="K54" s="9" t="str">
        <f t="shared" si="8"/>
        <v>N/A</v>
      </c>
    </row>
    <row r="55" spans="1:11" x14ac:dyDescent="0.25">
      <c r="A55" s="73" t="s">
        <v>875</v>
      </c>
      <c r="B55" s="33" t="s">
        <v>213</v>
      </c>
      <c r="C55" s="75">
        <v>143.63823464999999</v>
      </c>
      <c r="D55" s="9" t="str">
        <f>IF($B55="N/A","N/A",IF(C55&gt;15,"No",IF(C55&lt;-15,"No","Yes")))</f>
        <v>N/A</v>
      </c>
      <c r="E55" s="35">
        <v>148.12813168</v>
      </c>
      <c r="F55" s="9" t="str">
        <f>IF($B55="N/A","N/A",IF(E55&gt;15,"No",IF(E55&lt;-15,"No","Yes")))</f>
        <v>N/A</v>
      </c>
      <c r="G55" s="35">
        <v>148.84028776</v>
      </c>
      <c r="H55" s="9" t="str">
        <f>IF($B55="N/A","N/A",IF(G55&gt;15,"No",IF(G55&lt;-15,"No","Yes")))</f>
        <v>N/A</v>
      </c>
      <c r="I55" s="10">
        <v>3.1259999999999999</v>
      </c>
      <c r="J55" s="10">
        <v>0.48080000000000001</v>
      </c>
      <c r="K55" s="9" t="str">
        <f t="shared" ref="K55:K74" si="9">IF(J55="Div by 0", "N/A", IF(J55="N/A","N/A", IF(J55&gt;30, "No", IF(J55&lt;-30, "No", "Yes"))))</f>
        <v>Yes</v>
      </c>
    </row>
    <row r="56" spans="1:11" x14ac:dyDescent="0.25">
      <c r="A56" s="73" t="s">
        <v>876</v>
      </c>
      <c r="B56" s="33" t="s">
        <v>261</v>
      </c>
      <c r="C56" s="75">
        <v>83.288846679000002</v>
      </c>
      <c r="D56" s="9" t="str">
        <f>IF($B56="N/A","N/A",IF(C56&gt;90,"No",IF(C56&lt;20,"No","Yes")))</f>
        <v>Yes</v>
      </c>
      <c r="E56" s="35">
        <v>82.779029007000005</v>
      </c>
      <c r="F56" s="9" t="str">
        <f>IF($B56="N/A","N/A",IF(E56&gt;90,"No",IF(E56&lt;20,"No","Yes")))</f>
        <v>Yes</v>
      </c>
      <c r="G56" s="35">
        <v>91.794567551</v>
      </c>
      <c r="H56" s="9" t="str">
        <f>IF($B56="N/A","N/A",IF(G56&gt;90,"No",IF(G56&lt;20,"No","Yes")))</f>
        <v>No</v>
      </c>
      <c r="I56" s="10">
        <v>-0.61199999999999999</v>
      </c>
      <c r="J56" s="10">
        <v>10.89</v>
      </c>
      <c r="K56" s="9" t="str">
        <f t="shared" si="9"/>
        <v>Yes</v>
      </c>
    </row>
    <row r="57" spans="1:11" x14ac:dyDescent="0.25">
      <c r="A57" s="73" t="s">
        <v>877</v>
      </c>
      <c r="B57" s="33" t="s">
        <v>262</v>
      </c>
      <c r="C57" s="75">
        <v>47.347368783999997</v>
      </c>
      <c r="D57" s="9" t="str">
        <f>IF($B57="N/A","N/A",IF(C57&gt;60,"No",IF(C57&lt;10,"No","Yes")))</f>
        <v>Yes</v>
      </c>
      <c r="E57" s="35">
        <v>46.477735826999997</v>
      </c>
      <c r="F57" s="9" t="str">
        <f>IF($B57="N/A","N/A",IF(E57&gt;60,"No",IF(E57&lt;10,"No","Yes")))</f>
        <v>Yes</v>
      </c>
      <c r="G57" s="35">
        <v>49.604971739</v>
      </c>
      <c r="H57" s="9" t="str">
        <f>IF($B57="N/A","N/A",IF(G57&gt;60,"No",IF(G57&lt;10,"No","Yes")))</f>
        <v>Yes</v>
      </c>
      <c r="I57" s="10">
        <v>-1.84</v>
      </c>
      <c r="J57" s="10">
        <v>6.7279999999999998</v>
      </c>
      <c r="K57" s="9" t="str">
        <f t="shared" si="9"/>
        <v>Yes</v>
      </c>
    </row>
    <row r="58" spans="1:11" ht="25" x14ac:dyDescent="0.25">
      <c r="A58" s="73" t="s">
        <v>878</v>
      </c>
      <c r="B58" s="33" t="s">
        <v>263</v>
      </c>
      <c r="C58" s="75">
        <v>101.89700696</v>
      </c>
      <c r="D58" s="9" t="str">
        <f>IF($B58="N/A","N/A",IF(C58&gt;100,"No",IF(C58&lt;10,"No","Yes")))</f>
        <v>No</v>
      </c>
      <c r="E58" s="35">
        <v>111.6490445</v>
      </c>
      <c r="F58" s="9" t="str">
        <f>IF($B58="N/A","N/A",IF(E58&gt;100,"No",IF(E58&lt;10,"No","Yes")))</f>
        <v>No</v>
      </c>
      <c r="G58" s="35">
        <v>115.92054173</v>
      </c>
      <c r="H58" s="9" t="str">
        <f>IF($B58="N/A","N/A",IF(G58&gt;100,"No",IF(G58&lt;10,"No","Yes")))</f>
        <v>No</v>
      </c>
      <c r="I58" s="10">
        <v>9.57</v>
      </c>
      <c r="J58" s="10">
        <v>3.8260000000000001</v>
      </c>
      <c r="K58" s="9" t="str">
        <f t="shared" si="9"/>
        <v>Yes</v>
      </c>
    </row>
    <row r="59" spans="1:11" x14ac:dyDescent="0.25">
      <c r="A59" s="73" t="s">
        <v>879</v>
      </c>
      <c r="B59" s="33" t="s">
        <v>264</v>
      </c>
      <c r="C59" s="75">
        <v>117.77756491</v>
      </c>
      <c r="D59" s="9" t="str">
        <f>IF($B59="N/A","N/A",IF(C59&gt;100,"No",IF(C59&lt;20,"No","Yes")))</f>
        <v>No</v>
      </c>
      <c r="E59" s="35">
        <v>116.25898936999999</v>
      </c>
      <c r="F59" s="9" t="str">
        <f>IF($B59="N/A","N/A",IF(E59&gt;100,"No",IF(E59&lt;20,"No","Yes")))</f>
        <v>No</v>
      </c>
      <c r="G59" s="35">
        <v>119.029777</v>
      </c>
      <c r="H59" s="9" t="str">
        <f>IF($B59="N/A","N/A",IF(G59&gt;100,"No",IF(G59&lt;20,"No","Yes")))</f>
        <v>No</v>
      </c>
      <c r="I59" s="10">
        <v>-1.29</v>
      </c>
      <c r="J59" s="10">
        <v>2.383</v>
      </c>
      <c r="K59" s="9" t="str">
        <f t="shared" si="9"/>
        <v>Yes</v>
      </c>
    </row>
    <row r="60" spans="1:11" x14ac:dyDescent="0.25">
      <c r="A60" s="73" t="s">
        <v>880</v>
      </c>
      <c r="B60" s="33" t="s">
        <v>264</v>
      </c>
      <c r="C60" s="75">
        <v>146.88051745000001</v>
      </c>
      <c r="D60" s="9" t="str">
        <f>IF($B60="N/A","N/A",IF(C60&gt;100,"No",IF(C60&lt;20,"No","Yes")))</f>
        <v>No</v>
      </c>
      <c r="E60" s="35">
        <v>155.16070317000001</v>
      </c>
      <c r="F60" s="9" t="str">
        <f>IF($B60="N/A","N/A",IF(E60&gt;100,"No",IF(E60&lt;20,"No","Yes")))</f>
        <v>No</v>
      </c>
      <c r="G60" s="35">
        <v>166.62435077999999</v>
      </c>
      <c r="H60" s="9" t="str">
        <f>IF($B60="N/A","N/A",IF(G60&gt;100,"No",IF(G60&lt;20,"No","Yes")))</f>
        <v>No</v>
      </c>
      <c r="I60" s="10">
        <v>5.6369999999999996</v>
      </c>
      <c r="J60" s="10">
        <v>7.3879999999999999</v>
      </c>
      <c r="K60" s="9" t="str">
        <f t="shared" si="9"/>
        <v>Yes</v>
      </c>
    </row>
    <row r="61" spans="1:11" x14ac:dyDescent="0.25">
      <c r="A61" s="73" t="s">
        <v>881</v>
      </c>
      <c r="B61" s="33" t="s">
        <v>213</v>
      </c>
      <c r="C61" s="75">
        <v>58.583593792000002</v>
      </c>
      <c r="D61" s="9" t="str">
        <f>IF($B61="N/A","N/A",IF(C61&gt;15,"No",IF(C61&lt;-15,"No","Yes")))</f>
        <v>N/A</v>
      </c>
      <c r="E61" s="35">
        <v>65.886814619000006</v>
      </c>
      <c r="F61" s="9" t="str">
        <f>IF($B61="N/A","N/A",IF(E61&gt;15,"No",IF(E61&lt;-15,"No","Yes")))</f>
        <v>N/A</v>
      </c>
      <c r="G61" s="35">
        <v>69.547405320999999</v>
      </c>
      <c r="H61" s="9" t="str">
        <f>IF($B61="N/A","N/A",IF(G61&gt;15,"No",IF(G61&lt;-15,"No","Yes")))</f>
        <v>N/A</v>
      </c>
      <c r="I61" s="10">
        <v>12.47</v>
      </c>
      <c r="J61" s="10">
        <v>5.556</v>
      </c>
      <c r="K61" s="9" t="str">
        <f t="shared" si="9"/>
        <v>Yes</v>
      </c>
    </row>
    <row r="62" spans="1:11" x14ac:dyDescent="0.25">
      <c r="A62" s="73" t="s">
        <v>882</v>
      </c>
      <c r="B62" s="33" t="s">
        <v>265</v>
      </c>
      <c r="C62" s="75">
        <v>32.667267664000001</v>
      </c>
      <c r="D62" s="9" t="str">
        <f>IF($B62="N/A","N/A",IF(C62&gt;60,"No",IF(C62&lt;10,"No","Yes")))</f>
        <v>Yes</v>
      </c>
      <c r="E62" s="35">
        <v>36.580485334000002</v>
      </c>
      <c r="F62" s="9" t="str">
        <f>IF($B62="N/A","N/A",IF(E62&gt;60,"No",IF(E62&lt;10,"No","Yes")))</f>
        <v>Yes</v>
      </c>
      <c r="G62" s="35">
        <v>37.973223734000001</v>
      </c>
      <c r="H62" s="9" t="str">
        <f>IF($B62="N/A","N/A",IF(G62&gt;60,"No",IF(G62&lt;10,"No","Yes")))</f>
        <v>Yes</v>
      </c>
      <c r="I62" s="10">
        <v>11.98</v>
      </c>
      <c r="J62" s="10">
        <v>3.8069999999999999</v>
      </c>
      <c r="K62" s="9" t="str">
        <f t="shared" si="9"/>
        <v>Yes</v>
      </c>
    </row>
    <row r="63" spans="1:11" x14ac:dyDescent="0.25">
      <c r="A63" s="73" t="s">
        <v>883</v>
      </c>
      <c r="B63" s="33" t="s">
        <v>265</v>
      </c>
      <c r="C63" s="75" t="s">
        <v>1745</v>
      </c>
      <c r="D63" s="9" t="str">
        <f>IF($B63="N/A","N/A",IF(C63&gt;60,"No",IF(C63&lt;10,"No","Yes")))</f>
        <v>No</v>
      </c>
      <c r="E63" s="35" t="s">
        <v>1745</v>
      </c>
      <c r="F63" s="9" t="str">
        <f>IF($B63="N/A","N/A",IF(E63&gt;60,"No",IF(E63&lt;10,"No","Yes")))</f>
        <v>No</v>
      </c>
      <c r="G63" s="35" t="s">
        <v>1745</v>
      </c>
      <c r="H63" s="9" t="str">
        <f>IF($B63="N/A","N/A",IF(G63&gt;60,"No",IF(G63&lt;10,"No","Yes")))</f>
        <v>No</v>
      </c>
      <c r="I63" s="10" t="s">
        <v>1745</v>
      </c>
      <c r="J63" s="10" t="s">
        <v>1745</v>
      </c>
      <c r="K63" s="9" t="str">
        <f t="shared" si="9"/>
        <v>N/A</v>
      </c>
    </row>
    <row r="64" spans="1:11" x14ac:dyDescent="0.25">
      <c r="A64" s="73" t="s">
        <v>884</v>
      </c>
      <c r="B64" s="33" t="s">
        <v>213</v>
      </c>
      <c r="C64" s="75">
        <v>98.682021653000007</v>
      </c>
      <c r="D64" s="9" t="str">
        <f t="shared" ref="D64:D74" si="10">IF($B64="N/A","N/A",IF(C64&gt;15,"No",IF(C64&lt;-15,"No","Yes")))</f>
        <v>N/A</v>
      </c>
      <c r="E64" s="35">
        <v>96.150372028999996</v>
      </c>
      <c r="F64" s="9" t="str">
        <f>IF($B64="N/A","N/A",IF(E64&gt;15,"No",IF(E64&lt;-15,"No","Yes")))</f>
        <v>N/A</v>
      </c>
      <c r="G64" s="35">
        <v>88.750059785000005</v>
      </c>
      <c r="H64" s="9" t="str">
        <f>IF($B64="N/A","N/A",IF(G64&gt;15,"No",IF(G64&lt;-15,"No","Yes")))</f>
        <v>N/A</v>
      </c>
      <c r="I64" s="10">
        <v>-2.57</v>
      </c>
      <c r="J64" s="10">
        <v>-7.7</v>
      </c>
      <c r="K64" s="9" t="str">
        <f t="shared" si="9"/>
        <v>Yes</v>
      </c>
    </row>
    <row r="65" spans="1:11" ht="25" customHeight="1" x14ac:dyDescent="0.25">
      <c r="A65" s="73" t="s">
        <v>885</v>
      </c>
      <c r="B65" s="33" t="s">
        <v>213</v>
      </c>
      <c r="C65" s="75">
        <v>149.67062091</v>
      </c>
      <c r="D65" s="9" t="str">
        <f t="shared" si="10"/>
        <v>N/A</v>
      </c>
      <c r="E65" s="35">
        <v>161.00029619</v>
      </c>
      <c r="F65" s="9" t="str">
        <f t="shared" ref="F65:F73" si="11">IF($B65="N/A","N/A",IF(E65&gt;15,"No",IF(E65&lt;-15,"No","Yes")))</f>
        <v>N/A</v>
      </c>
      <c r="G65" s="35">
        <v>152.65286194999999</v>
      </c>
      <c r="H65" s="9" t="str">
        <f t="shared" ref="H65:H86" si="12">IF($B65="N/A","N/A",IF(G65&gt;15,"No",IF(G65&lt;-15,"No","Yes")))</f>
        <v>N/A</v>
      </c>
      <c r="I65" s="10">
        <v>7.57</v>
      </c>
      <c r="J65" s="10">
        <v>-5.18</v>
      </c>
      <c r="K65" s="9" t="str">
        <f t="shared" si="9"/>
        <v>Yes</v>
      </c>
    </row>
    <row r="66" spans="1:11" x14ac:dyDescent="0.25">
      <c r="A66" s="73" t="s">
        <v>886</v>
      </c>
      <c r="B66" s="33" t="s">
        <v>213</v>
      </c>
      <c r="C66" s="75">
        <v>118.29015819</v>
      </c>
      <c r="D66" s="9" t="str">
        <f t="shared" si="10"/>
        <v>N/A</v>
      </c>
      <c r="E66" s="35">
        <v>109.10457954</v>
      </c>
      <c r="F66" s="9" t="str">
        <f t="shared" si="11"/>
        <v>N/A</v>
      </c>
      <c r="G66" s="35">
        <v>94.865368459999999</v>
      </c>
      <c r="H66" s="9" t="str">
        <f t="shared" si="12"/>
        <v>N/A</v>
      </c>
      <c r="I66" s="10">
        <v>-7.77</v>
      </c>
      <c r="J66" s="10">
        <v>-13.1</v>
      </c>
      <c r="K66" s="9" t="str">
        <f t="shared" si="9"/>
        <v>Yes</v>
      </c>
    </row>
    <row r="67" spans="1:11" x14ac:dyDescent="0.25">
      <c r="A67" s="73" t="s">
        <v>887</v>
      </c>
      <c r="B67" s="33" t="s">
        <v>213</v>
      </c>
      <c r="C67" s="75">
        <v>137.71667965</v>
      </c>
      <c r="D67" s="9" t="str">
        <f t="shared" si="10"/>
        <v>N/A</v>
      </c>
      <c r="E67" s="35">
        <v>122.49661805</v>
      </c>
      <c r="F67" s="9" t="str">
        <f t="shared" si="11"/>
        <v>N/A</v>
      </c>
      <c r="G67" s="35">
        <v>122.54319884</v>
      </c>
      <c r="H67" s="9" t="str">
        <f t="shared" si="12"/>
        <v>N/A</v>
      </c>
      <c r="I67" s="10">
        <v>-11.1</v>
      </c>
      <c r="J67" s="10">
        <v>3.7999999999999999E-2</v>
      </c>
      <c r="K67" s="9" t="str">
        <f t="shared" si="9"/>
        <v>Yes</v>
      </c>
    </row>
    <row r="68" spans="1:11" ht="25" x14ac:dyDescent="0.25">
      <c r="A68" s="73" t="s">
        <v>888</v>
      </c>
      <c r="B68" s="33" t="s">
        <v>213</v>
      </c>
      <c r="C68" s="75">
        <v>143.26990104000001</v>
      </c>
      <c r="D68" s="9" t="str">
        <f t="shared" si="10"/>
        <v>N/A</v>
      </c>
      <c r="E68" s="35">
        <v>140.67577688</v>
      </c>
      <c r="F68" s="9" t="str">
        <f t="shared" si="11"/>
        <v>N/A</v>
      </c>
      <c r="G68" s="35">
        <v>139.72390166</v>
      </c>
      <c r="H68" s="9" t="str">
        <f t="shared" si="12"/>
        <v>N/A</v>
      </c>
      <c r="I68" s="10">
        <v>-1.81</v>
      </c>
      <c r="J68" s="10">
        <v>-0.67700000000000005</v>
      </c>
      <c r="K68" s="9" t="str">
        <f t="shared" si="9"/>
        <v>Yes</v>
      </c>
    </row>
    <row r="69" spans="1:11" x14ac:dyDescent="0.25">
      <c r="A69" s="73" t="s">
        <v>889</v>
      </c>
      <c r="B69" s="33" t="s">
        <v>213</v>
      </c>
      <c r="C69" s="75">
        <v>83.496563335999994</v>
      </c>
      <c r="D69" s="9" t="str">
        <f t="shared" si="10"/>
        <v>N/A</v>
      </c>
      <c r="E69" s="35">
        <v>78.886424184999996</v>
      </c>
      <c r="F69" s="9" t="str">
        <f t="shared" si="11"/>
        <v>N/A</v>
      </c>
      <c r="G69" s="35">
        <v>71.835944441999999</v>
      </c>
      <c r="H69" s="9" t="str">
        <f t="shared" si="12"/>
        <v>N/A</v>
      </c>
      <c r="I69" s="10">
        <v>-5.52</v>
      </c>
      <c r="J69" s="10">
        <v>-8.94</v>
      </c>
      <c r="K69" s="9" t="str">
        <f t="shared" si="9"/>
        <v>Yes</v>
      </c>
    </row>
    <row r="70" spans="1:11" ht="25" x14ac:dyDescent="0.25">
      <c r="A70" s="73" t="s">
        <v>890</v>
      </c>
      <c r="B70" s="33" t="s">
        <v>213</v>
      </c>
      <c r="C70" s="75">
        <v>49.376117551</v>
      </c>
      <c r="D70" s="9" t="str">
        <f t="shared" si="10"/>
        <v>N/A</v>
      </c>
      <c r="E70" s="35">
        <v>49.363313828999999</v>
      </c>
      <c r="F70" s="9" t="str">
        <f t="shared" si="11"/>
        <v>N/A</v>
      </c>
      <c r="G70" s="35">
        <v>50.063820880000002</v>
      </c>
      <c r="H70" s="9" t="str">
        <f t="shared" si="12"/>
        <v>N/A</v>
      </c>
      <c r="I70" s="10">
        <v>-2.5999999999999999E-2</v>
      </c>
      <c r="J70" s="10">
        <v>1.419</v>
      </c>
      <c r="K70" s="9" t="str">
        <f t="shared" si="9"/>
        <v>Yes</v>
      </c>
    </row>
    <row r="71" spans="1:11" x14ac:dyDescent="0.25">
      <c r="A71" s="73" t="s">
        <v>891</v>
      </c>
      <c r="B71" s="33" t="s">
        <v>213</v>
      </c>
      <c r="C71" s="75">
        <v>2828.3531318999999</v>
      </c>
      <c r="D71" s="9" t="str">
        <f t="shared" si="10"/>
        <v>N/A</v>
      </c>
      <c r="E71" s="35">
        <v>2941.9637213000001</v>
      </c>
      <c r="F71" s="9" t="str">
        <f t="shared" si="11"/>
        <v>N/A</v>
      </c>
      <c r="G71" s="35">
        <v>2870.6312899999998</v>
      </c>
      <c r="H71" s="9" t="str">
        <f t="shared" si="12"/>
        <v>N/A</v>
      </c>
      <c r="I71" s="10">
        <v>4.0170000000000003</v>
      </c>
      <c r="J71" s="10">
        <v>-2.42</v>
      </c>
      <c r="K71" s="9" t="str">
        <f t="shared" si="9"/>
        <v>Yes</v>
      </c>
    </row>
    <row r="72" spans="1:11" ht="25" x14ac:dyDescent="0.25">
      <c r="A72" s="73" t="s">
        <v>892</v>
      </c>
      <c r="B72" s="33" t="s">
        <v>213</v>
      </c>
      <c r="C72" s="75">
        <v>2563.5702136</v>
      </c>
      <c r="D72" s="9" t="str">
        <f t="shared" si="10"/>
        <v>N/A</v>
      </c>
      <c r="E72" s="35">
        <v>2441.2210223000002</v>
      </c>
      <c r="F72" s="9" t="str">
        <f t="shared" si="11"/>
        <v>N/A</v>
      </c>
      <c r="G72" s="35">
        <v>2006.3213352</v>
      </c>
      <c r="H72" s="9" t="str">
        <f t="shared" si="12"/>
        <v>N/A</v>
      </c>
      <c r="I72" s="10">
        <v>-4.7699999999999996</v>
      </c>
      <c r="J72" s="10">
        <v>-17.8</v>
      </c>
      <c r="K72" s="9" t="str">
        <f t="shared" si="9"/>
        <v>Yes</v>
      </c>
    </row>
    <row r="73" spans="1:11" x14ac:dyDescent="0.25">
      <c r="A73" s="73" t="s">
        <v>893</v>
      </c>
      <c r="B73" s="33" t="s">
        <v>213</v>
      </c>
      <c r="C73" s="75">
        <v>104.26625593999999</v>
      </c>
      <c r="D73" s="9" t="str">
        <f t="shared" si="10"/>
        <v>N/A</v>
      </c>
      <c r="E73" s="35">
        <v>116.27841531</v>
      </c>
      <c r="F73" s="9" t="str">
        <f t="shared" si="11"/>
        <v>N/A</v>
      </c>
      <c r="G73" s="35">
        <v>127.67205817999999</v>
      </c>
      <c r="H73" s="9" t="str">
        <f t="shared" si="12"/>
        <v>N/A</v>
      </c>
      <c r="I73" s="10">
        <v>11.52</v>
      </c>
      <c r="J73" s="10">
        <v>9.7989999999999995</v>
      </c>
      <c r="K73" s="9" t="str">
        <f t="shared" si="9"/>
        <v>Yes</v>
      </c>
    </row>
    <row r="74" spans="1:11" x14ac:dyDescent="0.25">
      <c r="A74" s="73" t="s">
        <v>894</v>
      </c>
      <c r="B74" s="33" t="s">
        <v>213</v>
      </c>
      <c r="C74" s="75">
        <v>238.7364718</v>
      </c>
      <c r="D74" s="9" t="str">
        <f t="shared" si="10"/>
        <v>N/A</v>
      </c>
      <c r="E74" s="35">
        <v>248.85228308000001</v>
      </c>
      <c r="F74" s="9" t="str">
        <f>IF($B74="N/A","N/A",IF(E74&gt;15,"No",IF(E74&lt;-15,"No","Yes")))</f>
        <v>N/A</v>
      </c>
      <c r="G74" s="35">
        <v>216.43460028000001</v>
      </c>
      <c r="H74" s="9" t="str">
        <f t="shared" si="12"/>
        <v>N/A</v>
      </c>
      <c r="I74" s="10">
        <v>4.2370000000000001</v>
      </c>
      <c r="J74" s="10">
        <v>-13</v>
      </c>
      <c r="K74" s="9" t="str">
        <f t="shared" si="9"/>
        <v>Yes</v>
      </c>
    </row>
    <row r="75" spans="1:11" x14ac:dyDescent="0.25">
      <c r="A75" s="73" t="s">
        <v>895</v>
      </c>
      <c r="B75" s="33" t="s">
        <v>213</v>
      </c>
      <c r="C75" s="72">
        <v>1.0482395101999999</v>
      </c>
      <c r="D75" s="9" t="str">
        <f t="shared" ref="D75:D80" si="13">IF($B75="N/A","N/A",IF(C75&gt;15,"No",IF(C75&lt;-15,"No","Yes")))</f>
        <v>N/A</v>
      </c>
      <c r="E75" s="8">
        <v>1.2109524654999999</v>
      </c>
      <c r="F75" s="9" t="str">
        <f>IF($B75="N/A","N/A",IF(E75&gt;15,"No",IF(E75&lt;-15,"No","Yes")))</f>
        <v>N/A</v>
      </c>
      <c r="G75" s="8">
        <v>1.1522034808999999</v>
      </c>
      <c r="H75" s="9" t="str">
        <f t="shared" si="12"/>
        <v>N/A</v>
      </c>
      <c r="I75" s="10">
        <v>15.52</v>
      </c>
      <c r="J75" s="10">
        <v>-4.8499999999999996</v>
      </c>
      <c r="K75" s="9" t="str">
        <f t="shared" ref="K75:K80" si="14">IF(J75="Div by 0", "N/A", IF(J75="N/A","N/A", IF(J75&gt;30, "No", IF(J75&lt;-30, "No", "Yes"))))</f>
        <v>Yes</v>
      </c>
    </row>
    <row r="76" spans="1:11" x14ac:dyDescent="0.25">
      <c r="A76" s="73" t="s">
        <v>896</v>
      </c>
      <c r="B76" s="33" t="s">
        <v>213</v>
      </c>
      <c r="C76" s="72">
        <v>2.65909E-5</v>
      </c>
      <c r="D76" s="9" t="str">
        <f t="shared" si="13"/>
        <v>N/A</v>
      </c>
      <c r="E76" s="8">
        <v>1.8282900000000001E-5</v>
      </c>
      <c r="F76" s="9" t="str">
        <f t="shared" ref="F76:F86" si="15">IF($B76="N/A","N/A",IF(E76&gt;15,"No",IF(E76&lt;-15,"No","Yes")))</f>
        <v>N/A</v>
      </c>
      <c r="G76" s="8">
        <v>4.4259003000000001E-6</v>
      </c>
      <c r="H76" s="9" t="str">
        <f t="shared" si="12"/>
        <v>N/A</v>
      </c>
      <c r="I76" s="10">
        <v>-31.2</v>
      </c>
      <c r="J76" s="10">
        <v>-75.8</v>
      </c>
      <c r="K76" s="9" t="str">
        <f t="shared" si="14"/>
        <v>No</v>
      </c>
    </row>
    <row r="77" spans="1:11" x14ac:dyDescent="0.25">
      <c r="A77" s="73" t="s">
        <v>897</v>
      </c>
      <c r="B77" s="33" t="s">
        <v>213</v>
      </c>
      <c r="C77" s="72">
        <v>2.32404386E-2</v>
      </c>
      <c r="D77" s="9" t="str">
        <f t="shared" si="13"/>
        <v>N/A</v>
      </c>
      <c r="E77" s="8">
        <v>1.5522160300000001E-2</v>
      </c>
      <c r="F77" s="9" t="str">
        <f t="shared" si="15"/>
        <v>N/A</v>
      </c>
      <c r="G77" s="8">
        <v>1.01839966E-2</v>
      </c>
      <c r="H77" s="9" t="str">
        <f t="shared" si="12"/>
        <v>N/A</v>
      </c>
      <c r="I77" s="10">
        <v>-33.200000000000003</v>
      </c>
      <c r="J77" s="10">
        <v>-34.4</v>
      </c>
      <c r="K77" s="9" t="str">
        <f t="shared" si="14"/>
        <v>No</v>
      </c>
    </row>
    <row r="78" spans="1:11" x14ac:dyDescent="0.25">
      <c r="A78" s="73" t="s">
        <v>898</v>
      </c>
      <c r="B78" s="33" t="s">
        <v>213</v>
      </c>
      <c r="C78" s="72">
        <v>0.32357125590000002</v>
      </c>
      <c r="D78" s="9" t="str">
        <f t="shared" si="13"/>
        <v>N/A</v>
      </c>
      <c r="E78" s="8">
        <v>0.34373631929999998</v>
      </c>
      <c r="F78" s="9" t="str">
        <f t="shared" si="15"/>
        <v>N/A</v>
      </c>
      <c r="G78" s="8">
        <v>0.34417571209999998</v>
      </c>
      <c r="H78" s="9" t="str">
        <f t="shared" si="12"/>
        <v>N/A</v>
      </c>
      <c r="I78" s="10">
        <v>6.2320000000000002</v>
      </c>
      <c r="J78" s="10">
        <v>0.1278</v>
      </c>
      <c r="K78" s="9" t="str">
        <f t="shared" si="14"/>
        <v>Yes</v>
      </c>
    </row>
    <row r="79" spans="1:11" ht="25" x14ac:dyDescent="0.25">
      <c r="A79" s="73" t="s">
        <v>899</v>
      </c>
      <c r="B79" s="33" t="s">
        <v>213</v>
      </c>
      <c r="C79" s="72">
        <v>19.186994147</v>
      </c>
      <c r="D79" s="9" t="str">
        <f t="shared" si="13"/>
        <v>N/A</v>
      </c>
      <c r="E79" s="8">
        <v>20.270259276000001</v>
      </c>
      <c r="F79" s="9" t="str">
        <f t="shared" si="15"/>
        <v>N/A</v>
      </c>
      <c r="G79" s="8">
        <v>22.437495555000002</v>
      </c>
      <c r="H79" s="9" t="str">
        <f t="shared" si="12"/>
        <v>N/A</v>
      </c>
      <c r="I79" s="10">
        <v>5.6459999999999999</v>
      </c>
      <c r="J79" s="10">
        <v>10.69</v>
      </c>
      <c r="K79" s="9" t="str">
        <f t="shared" si="14"/>
        <v>Yes</v>
      </c>
    </row>
    <row r="80" spans="1:11" ht="25" x14ac:dyDescent="0.25">
      <c r="A80" s="73" t="s">
        <v>900</v>
      </c>
      <c r="B80" s="33" t="s">
        <v>213</v>
      </c>
      <c r="C80" s="77">
        <v>19.186971988</v>
      </c>
      <c r="D80" s="9" t="str">
        <f t="shared" si="13"/>
        <v>N/A</v>
      </c>
      <c r="E80" s="77">
        <v>20.270250134000001</v>
      </c>
      <c r="F80" s="9" t="str">
        <f t="shared" si="15"/>
        <v>N/A</v>
      </c>
      <c r="G80" s="77">
        <v>22.437495555000002</v>
      </c>
      <c r="H80" s="9" t="str">
        <f t="shared" si="12"/>
        <v>N/A</v>
      </c>
      <c r="I80" s="10">
        <v>5.6459999999999999</v>
      </c>
      <c r="J80" s="78">
        <v>10.69</v>
      </c>
      <c r="K80" s="9" t="str">
        <f t="shared" si="14"/>
        <v>Yes</v>
      </c>
    </row>
    <row r="81" spans="1:11" x14ac:dyDescent="0.25">
      <c r="A81" s="73" t="s">
        <v>901</v>
      </c>
      <c r="B81" s="33" t="s">
        <v>213</v>
      </c>
      <c r="C81" s="79">
        <v>66.231589761999999</v>
      </c>
      <c r="D81" s="9" t="str">
        <f t="shared" ref="D81:D86" si="16">IF($B81="N/A","N/A",IF(C81&gt;15,"No",IF(C81&lt;-15,"No","Yes")))</f>
        <v>N/A</v>
      </c>
      <c r="E81" s="80">
        <v>64.737228095999996</v>
      </c>
      <c r="F81" s="9" t="str">
        <f t="shared" si="15"/>
        <v>N/A</v>
      </c>
      <c r="G81" s="80">
        <v>70.785078284999997</v>
      </c>
      <c r="H81" s="9" t="str">
        <f>IF($B81="N/A","N/A",IF(G81&gt;15,"No",IF(G81&lt;-15,"No","Yes")))</f>
        <v>N/A</v>
      </c>
      <c r="I81" s="10">
        <v>-2.2599999999999998</v>
      </c>
      <c r="J81" s="10">
        <v>9.3420000000000005</v>
      </c>
      <c r="K81" s="9" t="str">
        <f t="shared" ref="K81:K86" si="17">IF(J81="Div by 0", "N/A", IF(J81="N/A","N/A", IF(J81&gt;30, "No", IF(J81&lt;-30, "No", "Yes"))))</f>
        <v>Yes</v>
      </c>
    </row>
    <row r="82" spans="1:11" x14ac:dyDescent="0.25">
      <c r="A82" s="73" t="s">
        <v>902</v>
      </c>
      <c r="B82" s="33" t="s">
        <v>213</v>
      </c>
      <c r="C82" s="79">
        <v>53.333333332999999</v>
      </c>
      <c r="D82" s="9" t="str">
        <f t="shared" si="16"/>
        <v>N/A</v>
      </c>
      <c r="E82" s="80">
        <v>48.75</v>
      </c>
      <c r="F82" s="9" t="str">
        <f t="shared" si="15"/>
        <v>N/A</v>
      </c>
      <c r="G82" s="80">
        <v>109</v>
      </c>
      <c r="H82" s="9" t="str">
        <f t="shared" si="12"/>
        <v>N/A</v>
      </c>
      <c r="I82" s="10">
        <v>-8.59</v>
      </c>
      <c r="J82" s="10">
        <v>123.6</v>
      </c>
      <c r="K82" s="9" t="str">
        <f t="shared" si="17"/>
        <v>No</v>
      </c>
    </row>
    <row r="83" spans="1:11" x14ac:dyDescent="0.25">
      <c r="A83" s="73" t="s">
        <v>903</v>
      </c>
      <c r="B83" s="33" t="s">
        <v>213</v>
      </c>
      <c r="C83" s="79">
        <v>217.53565979999999</v>
      </c>
      <c r="D83" s="9" t="str">
        <f t="shared" si="16"/>
        <v>N/A</v>
      </c>
      <c r="E83" s="80">
        <v>216.77767961999999</v>
      </c>
      <c r="F83" s="9" t="str">
        <f t="shared" si="15"/>
        <v>N/A</v>
      </c>
      <c r="G83" s="80">
        <v>214.85832246999999</v>
      </c>
      <c r="H83" s="9" t="str">
        <f t="shared" si="12"/>
        <v>N/A</v>
      </c>
      <c r="I83" s="10">
        <v>-0.34799999999999998</v>
      </c>
      <c r="J83" s="10">
        <v>-0.88500000000000001</v>
      </c>
      <c r="K83" s="9" t="str">
        <f t="shared" si="17"/>
        <v>Yes</v>
      </c>
    </row>
    <row r="84" spans="1:11" x14ac:dyDescent="0.25">
      <c r="A84" s="73" t="s">
        <v>904</v>
      </c>
      <c r="B84" s="33" t="s">
        <v>213</v>
      </c>
      <c r="C84" s="79">
        <v>264.14444399000001</v>
      </c>
      <c r="D84" s="9" t="str">
        <f t="shared" si="16"/>
        <v>N/A</v>
      </c>
      <c r="E84" s="80">
        <v>274.38065793999999</v>
      </c>
      <c r="F84" s="9" t="str">
        <f t="shared" si="15"/>
        <v>N/A</v>
      </c>
      <c r="G84" s="80">
        <v>303.81150660999998</v>
      </c>
      <c r="H84" s="9" t="str">
        <f t="shared" si="12"/>
        <v>N/A</v>
      </c>
      <c r="I84" s="10">
        <v>3.875</v>
      </c>
      <c r="J84" s="10">
        <v>10.73</v>
      </c>
      <c r="K84" s="9" t="str">
        <f t="shared" si="17"/>
        <v>Yes</v>
      </c>
    </row>
    <row r="85" spans="1:11" x14ac:dyDescent="0.25">
      <c r="A85" s="73" t="s">
        <v>905</v>
      </c>
      <c r="B85" s="33" t="s">
        <v>213</v>
      </c>
      <c r="C85" s="79">
        <v>388.97169222999997</v>
      </c>
      <c r="D85" s="9" t="str">
        <f t="shared" si="16"/>
        <v>N/A</v>
      </c>
      <c r="E85" s="80">
        <v>386.55949683</v>
      </c>
      <c r="F85" s="9" t="str">
        <f t="shared" si="15"/>
        <v>N/A</v>
      </c>
      <c r="G85" s="80">
        <v>351.90015581</v>
      </c>
      <c r="H85" s="9" t="str">
        <f t="shared" si="12"/>
        <v>N/A</v>
      </c>
      <c r="I85" s="10">
        <v>-0.62</v>
      </c>
      <c r="J85" s="10">
        <v>-8.9700000000000006</v>
      </c>
      <c r="K85" s="9" t="str">
        <f t="shared" si="17"/>
        <v>Yes</v>
      </c>
    </row>
    <row r="86" spans="1:11" ht="25" x14ac:dyDescent="0.25">
      <c r="A86" s="73" t="s">
        <v>906</v>
      </c>
      <c r="B86" s="33" t="s">
        <v>213</v>
      </c>
      <c r="C86" s="81">
        <v>388.97152358</v>
      </c>
      <c r="D86" s="9" t="str">
        <f t="shared" si="16"/>
        <v>N/A</v>
      </c>
      <c r="E86" s="81">
        <v>386.55742483</v>
      </c>
      <c r="F86" s="9" t="str">
        <f t="shared" si="15"/>
        <v>N/A</v>
      </c>
      <c r="G86" s="81">
        <v>351.90015581</v>
      </c>
      <c r="H86" s="9" t="str">
        <f t="shared" si="12"/>
        <v>N/A</v>
      </c>
      <c r="I86" s="10">
        <v>-0.621</v>
      </c>
      <c r="J86" s="10">
        <v>-8.9700000000000006</v>
      </c>
      <c r="K86" s="9" t="str">
        <f t="shared" si="17"/>
        <v>Yes</v>
      </c>
    </row>
    <row r="87" spans="1:11" x14ac:dyDescent="0.25">
      <c r="A87" s="73" t="s">
        <v>32</v>
      </c>
      <c r="B87" s="33" t="s">
        <v>266</v>
      </c>
      <c r="C87" s="72">
        <v>99.495291594999998</v>
      </c>
      <c r="D87" s="9" t="str">
        <f>IF($B87="N/A","N/A",IF(C87&gt;60,"Yes","No"))</f>
        <v>Yes</v>
      </c>
      <c r="E87" s="8">
        <v>99.421868090999993</v>
      </c>
      <c r="F87" s="9" t="str">
        <f>IF($B87="N/A","N/A",IF(E87&gt;60,"Yes","No"))</f>
        <v>Yes</v>
      </c>
      <c r="G87" s="8">
        <v>99.369362315999993</v>
      </c>
      <c r="H87" s="9" t="str">
        <f>IF($B87="N/A","N/A",IF(G87&gt;60,"Yes","No"))</f>
        <v>Yes</v>
      </c>
      <c r="I87" s="10">
        <v>-7.3999999999999996E-2</v>
      </c>
      <c r="J87" s="10">
        <v>-5.2999999999999999E-2</v>
      </c>
      <c r="K87" s="9" t="str">
        <f t="shared" ref="K87:K105" si="18">IF(J87="Div by 0", "N/A", IF(J87="N/A","N/A", IF(J87&gt;30, "No", IF(J87&lt;-30, "No", "Yes"))))</f>
        <v>Yes</v>
      </c>
    </row>
    <row r="88" spans="1:11" x14ac:dyDescent="0.25">
      <c r="A88" s="73" t="s">
        <v>39</v>
      </c>
      <c r="B88" s="33" t="s">
        <v>267</v>
      </c>
      <c r="C88" s="72">
        <v>99.983558708999993</v>
      </c>
      <c r="D88" s="9" t="str">
        <f>IF($B88="N/A","N/A",IF(C88&gt;100,"No",IF(C88&lt;85,"No","Yes")))</f>
        <v>Yes</v>
      </c>
      <c r="E88" s="8">
        <v>99.994297434000003</v>
      </c>
      <c r="F88" s="9" t="str">
        <f>IF($B88="N/A","N/A",IF(E88&gt;100,"No",IF(E88&lt;85,"No","Yes")))</f>
        <v>Yes</v>
      </c>
      <c r="G88" s="8">
        <v>99.998543100000006</v>
      </c>
      <c r="H88" s="9" t="str">
        <f>IF($B88="N/A","N/A",IF(G88&gt;100,"No",IF(G88&lt;85,"No","Yes")))</f>
        <v>Yes</v>
      </c>
      <c r="I88" s="10">
        <v>1.0699999999999999E-2</v>
      </c>
      <c r="J88" s="10">
        <v>4.1999999999999997E-3</v>
      </c>
      <c r="K88" s="9" t="str">
        <f t="shared" si="18"/>
        <v>Yes</v>
      </c>
    </row>
    <row r="89" spans="1:11" x14ac:dyDescent="0.25">
      <c r="A89" s="73" t="s">
        <v>907</v>
      </c>
      <c r="B89" s="33" t="s">
        <v>213</v>
      </c>
      <c r="C89" s="72">
        <v>24.157350691000001</v>
      </c>
      <c r="D89" s="9" t="str">
        <f>IF($B89="N/A","N/A",IF(C89&gt;15,"No",IF(C89&lt;-15,"No","Yes")))</f>
        <v>N/A</v>
      </c>
      <c r="E89" s="8">
        <v>23.515344305999999</v>
      </c>
      <c r="F89" s="9" t="str">
        <f>IF($B89="N/A","N/A",IF(E89&gt;15,"No",IF(E89&lt;-15,"No","Yes")))</f>
        <v>N/A</v>
      </c>
      <c r="G89" s="8">
        <v>23.281298123999999</v>
      </c>
      <c r="H89" s="9" t="str">
        <f>IF($B89="N/A","N/A",IF(G89&gt;15,"No",IF(G89&lt;-15,"No","Yes")))</f>
        <v>N/A</v>
      </c>
      <c r="I89" s="10">
        <v>-2.66</v>
      </c>
      <c r="J89" s="10">
        <v>-0.995</v>
      </c>
      <c r="K89" s="9" t="str">
        <f t="shared" si="18"/>
        <v>Yes</v>
      </c>
    </row>
    <row r="90" spans="1:11" x14ac:dyDescent="0.25">
      <c r="A90" s="73" t="s">
        <v>848</v>
      </c>
      <c r="B90" s="33" t="s">
        <v>268</v>
      </c>
      <c r="C90" s="72">
        <v>8.4774791890000003</v>
      </c>
      <c r="D90" s="9" t="str">
        <f>IF($B90="N/A","N/A",IF(C90&gt;25,"No",IF(C90&lt;5,"No","Yes")))</f>
        <v>Yes</v>
      </c>
      <c r="E90" s="8">
        <v>9.7759819918000002</v>
      </c>
      <c r="F90" s="9" t="str">
        <f>IF($B90="N/A","N/A",IF(E90&gt;25,"No",IF(E90&lt;5,"No","Yes")))</f>
        <v>Yes</v>
      </c>
      <c r="G90" s="8">
        <v>10.354838157</v>
      </c>
      <c r="H90" s="9" t="str">
        <f>IF($B90="N/A","N/A",IF(G90&gt;25,"No",IF(G90&lt;5,"No","Yes")))</f>
        <v>Yes</v>
      </c>
      <c r="I90" s="10">
        <v>15.32</v>
      </c>
      <c r="J90" s="10">
        <v>5.9210000000000003</v>
      </c>
      <c r="K90" s="9" t="str">
        <f t="shared" si="18"/>
        <v>Yes</v>
      </c>
    </row>
    <row r="91" spans="1:11" x14ac:dyDescent="0.25">
      <c r="A91" s="73" t="s">
        <v>849</v>
      </c>
      <c r="B91" s="33" t="s">
        <v>269</v>
      </c>
      <c r="C91" s="72">
        <v>35.247724578000003</v>
      </c>
      <c r="D91" s="9" t="str">
        <f>IF($B91="N/A","N/A",IF(C91&gt;70,"No",IF(C91&lt;40,"No","Yes")))</f>
        <v>No</v>
      </c>
      <c r="E91" s="8">
        <v>42.548333221999997</v>
      </c>
      <c r="F91" s="9" t="str">
        <f>IF($B91="N/A","N/A",IF(E91&gt;70,"No",IF(E91&lt;40,"No","Yes")))</f>
        <v>Yes</v>
      </c>
      <c r="G91" s="8">
        <v>43.531469770000001</v>
      </c>
      <c r="H91" s="9" t="str">
        <f>IF($B91="N/A","N/A",IF(G91&gt;70,"No",IF(G91&lt;40,"No","Yes")))</f>
        <v>Yes</v>
      </c>
      <c r="I91" s="10">
        <v>20.71</v>
      </c>
      <c r="J91" s="10">
        <v>2.3109999999999999</v>
      </c>
      <c r="K91" s="9" t="str">
        <f t="shared" si="18"/>
        <v>Yes</v>
      </c>
    </row>
    <row r="92" spans="1:11" x14ac:dyDescent="0.25">
      <c r="A92" s="73" t="s">
        <v>850</v>
      </c>
      <c r="B92" s="33" t="s">
        <v>270</v>
      </c>
      <c r="C92" s="72">
        <v>56.274796232999996</v>
      </c>
      <c r="D92" s="9" t="str">
        <f>IF($B92="N/A","N/A",IF(C92&gt;55,"No",IF(C92&lt;20,"No","Yes")))</f>
        <v>No</v>
      </c>
      <c r="E92" s="8">
        <v>47.675684785999998</v>
      </c>
      <c r="F92" s="9" t="str">
        <f>IF($B92="N/A","N/A",IF(E92&gt;55,"No",IF(E92&lt;20,"No","Yes")))</f>
        <v>Yes</v>
      </c>
      <c r="G92" s="8">
        <v>46.113692073999999</v>
      </c>
      <c r="H92" s="9" t="str">
        <f>IF($B92="N/A","N/A",IF(G92&gt;55,"No",IF(G92&lt;20,"No","Yes")))</f>
        <v>Yes</v>
      </c>
      <c r="I92" s="10">
        <v>-15.3</v>
      </c>
      <c r="J92" s="10">
        <v>-3.28</v>
      </c>
      <c r="K92" s="9" t="str">
        <f t="shared" si="18"/>
        <v>Yes</v>
      </c>
    </row>
    <row r="93" spans="1:11" x14ac:dyDescent="0.25">
      <c r="A93" s="73" t="s">
        <v>163</v>
      </c>
      <c r="B93" s="33" t="s">
        <v>246</v>
      </c>
      <c r="C93" s="72">
        <v>98.611556632000003</v>
      </c>
      <c r="D93" s="9" t="str">
        <f>IF($B93="N/A","N/A",IF(C93&gt;95,"Yes","No"))</f>
        <v>Yes</v>
      </c>
      <c r="E93" s="8">
        <v>98.371535246999997</v>
      </c>
      <c r="F93" s="9" t="str">
        <f>IF($B93="N/A","N/A",IF(E93&gt;95,"Yes","No"))</f>
        <v>Yes</v>
      </c>
      <c r="G93" s="8">
        <v>98.419714588999994</v>
      </c>
      <c r="H93" s="9" t="str">
        <f>IF($B93="N/A","N/A",IF(G93&gt;95,"Yes","No"))</f>
        <v>Yes</v>
      </c>
      <c r="I93" s="10">
        <v>-0.24299999999999999</v>
      </c>
      <c r="J93" s="10">
        <v>4.9000000000000002E-2</v>
      </c>
      <c r="K93" s="9" t="str">
        <f t="shared" si="18"/>
        <v>Yes</v>
      </c>
    </row>
    <row r="94" spans="1:11" x14ac:dyDescent="0.25">
      <c r="A94" s="73" t="s">
        <v>41</v>
      </c>
      <c r="B94" s="33" t="s">
        <v>213</v>
      </c>
      <c r="C94" s="72">
        <v>99.998008955000003</v>
      </c>
      <c r="D94" s="9" t="str">
        <f>IF($B94="N/A","N/A",IF(C94&gt;15,"No",IF(C94&lt;-15,"No","Yes")))</f>
        <v>N/A</v>
      </c>
      <c r="E94" s="8">
        <v>99.999753984999998</v>
      </c>
      <c r="F94" s="9" t="str">
        <f>IF($B94="N/A","N/A",IF(E94&gt;15,"No",IF(E94&lt;-15,"No","Yes")))</f>
        <v>N/A</v>
      </c>
      <c r="G94" s="8">
        <v>100</v>
      </c>
      <c r="H94" s="9" t="str">
        <f>IF($B94="N/A","N/A",IF(G94&gt;15,"No",IF(G94&lt;-15,"No","Yes")))</f>
        <v>N/A</v>
      </c>
      <c r="I94" s="10">
        <v>1.6999999999999999E-3</v>
      </c>
      <c r="J94" s="10">
        <v>2.0000000000000001E-4</v>
      </c>
      <c r="K94" s="9" t="str">
        <f t="shared" si="18"/>
        <v>Yes</v>
      </c>
    </row>
    <row r="95" spans="1:11" x14ac:dyDescent="0.25">
      <c r="A95" s="73" t="s">
        <v>42</v>
      </c>
      <c r="B95" s="33" t="s">
        <v>213</v>
      </c>
      <c r="C95" s="72">
        <v>97.806405311000006</v>
      </c>
      <c r="D95" s="9" t="str">
        <f>IF($B95="N/A","N/A",IF(C95&gt;15,"No",IF(C95&lt;-15,"No","Yes")))</f>
        <v>N/A</v>
      </c>
      <c r="E95" s="8">
        <v>97.946395116000005</v>
      </c>
      <c r="F95" s="9" t="str">
        <f>IF($B95="N/A","N/A",IF(E95&gt;15,"No",IF(E95&lt;-15,"No","Yes")))</f>
        <v>N/A</v>
      </c>
      <c r="G95" s="8">
        <v>97.998539707000006</v>
      </c>
      <c r="H95" s="9" t="str">
        <f>IF($B95="N/A","N/A",IF(G95&gt;15,"No",IF(G95&lt;-15,"No","Yes")))</f>
        <v>N/A</v>
      </c>
      <c r="I95" s="10">
        <v>0.1431</v>
      </c>
      <c r="J95" s="10">
        <v>5.3199999999999997E-2</v>
      </c>
      <c r="K95" s="9" t="str">
        <f t="shared" si="18"/>
        <v>Yes</v>
      </c>
    </row>
    <row r="96" spans="1:11" x14ac:dyDescent="0.25">
      <c r="A96" s="73" t="s">
        <v>908</v>
      </c>
      <c r="B96" s="33" t="s">
        <v>213</v>
      </c>
      <c r="C96" s="72">
        <v>99.999884510000001</v>
      </c>
      <c r="D96" s="9" t="str">
        <f>IF($B96="N/A","N/A",IF(C96&gt;15,"No",IF(C96&lt;-15,"No","Yes")))</f>
        <v>N/A</v>
      </c>
      <c r="E96" s="8">
        <v>99.999954901999999</v>
      </c>
      <c r="F96" s="9" t="str">
        <f>IF($B96="N/A","N/A",IF(E96&gt;15,"No",IF(E96&lt;-15,"No","Yes")))</f>
        <v>N/A</v>
      </c>
      <c r="G96" s="8">
        <v>100</v>
      </c>
      <c r="H96" s="9" t="str">
        <f>IF($B96="N/A","N/A",IF(G96&gt;15,"No",IF(G96&lt;-15,"No","Yes")))</f>
        <v>N/A</v>
      </c>
      <c r="I96" s="10">
        <v>1E-4</v>
      </c>
      <c r="J96" s="10">
        <v>0</v>
      </c>
      <c r="K96" s="9" t="str">
        <f t="shared" si="18"/>
        <v>Yes</v>
      </c>
    </row>
    <row r="97" spans="1:11" x14ac:dyDescent="0.25">
      <c r="A97" s="73" t="s">
        <v>909</v>
      </c>
      <c r="B97" s="33" t="s">
        <v>213</v>
      </c>
      <c r="C97" s="72">
        <v>98.475466921000006</v>
      </c>
      <c r="D97" s="9" t="str">
        <f>IF($B97="N/A","N/A",IF(C97&gt;15,"No",IF(C97&lt;-15,"No","Yes")))</f>
        <v>N/A</v>
      </c>
      <c r="E97" s="8">
        <v>98.221316211000001</v>
      </c>
      <c r="F97" s="9" t="str">
        <f>IF($B97="N/A","N/A",IF(E97&gt;15,"No",IF(E97&lt;-15,"No","Yes")))</f>
        <v>N/A</v>
      </c>
      <c r="G97" s="8">
        <v>98.456367107999995</v>
      </c>
      <c r="H97" s="9" t="str">
        <f>IF($B97="N/A","N/A",IF(G97&gt;15,"No",IF(G97&lt;-15,"No","Yes")))</f>
        <v>N/A</v>
      </c>
      <c r="I97" s="10">
        <v>-0.25800000000000001</v>
      </c>
      <c r="J97" s="10">
        <v>0.23930000000000001</v>
      </c>
      <c r="K97" s="9" t="str">
        <f t="shared" si="18"/>
        <v>Yes</v>
      </c>
    </row>
    <row r="98" spans="1:11" x14ac:dyDescent="0.25">
      <c r="A98" s="73" t="s">
        <v>43</v>
      </c>
      <c r="B98" s="33" t="s">
        <v>223</v>
      </c>
      <c r="C98" s="72">
        <v>99.334483895999995</v>
      </c>
      <c r="D98" s="9" t="str">
        <f>IF($B98="N/A","N/A",IF(C98&gt;100,"No",IF(C98&lt;98,"No","Yes")))</f>
        <v>Yes</v>
      </c>
      <c r="E98" s="8">
        <v>99.263208105999993</v>
      </c>
      <c r="F98" s="9" t="str">
        <f>IF($B98="N/A","N/A",IF(E98&gt;100,"No",IF(E98&lt;98,"No","Yes")))</f>
        <v>Yes</v>
      </c>
      <c r="G98" s="8">
        <v>99.227158854999999</v>
      </c>
      <c r="H98" s="9" t="str">
        <f>IF($B98="N/A","N/A",IF(G98&gt;100,"No",IF(G98&lt;98,"No","Yes")))</f>
        <v>Yes</v>
      </c>
      <c r="I98" s="10">
        <v>-7.1999999999999995E-2</v>
      </c>
      <c r="J98" s="10">
        <v>-3.5999999999999997E-2</v>
      </c>
      <c r="K98" s="9" t="str">
        <f t="shared" si="18"/>
        <v>Yes</v>
      </c>
    </row>
    <row r="99" spans="1:11" x14ac:dyDescent="0.25">
      <c r="A99" s="73" t="s">
        <v>44</v>
      </c>
      <c r="B99" s="33" t="s">
        <v>213</v>
      </c>
      <c r="C99" s="72">
        <v>27.042404894000001</v>
      </c>
      <c r="D99" s="9" t="str">
        <f>IF($B99="N/A","N/A",IF(C99&gt;15,"No",IF(C99&lt;-15,"No","Yes")))</f>
        <v>N/A</v>
      </c>
      <c r="E99" s="8">
        <v>25.146588745999999</v>
      </c>
      <c r="F99" s="9" t="str">
        <f>IF($B99="N/A","N/A",IF(E99&gt;15,"No",IF(E99&lt;-15,"No","Yes")))</f>
        <v>N/A</v>
      </c>
      <c r="G99" s="8">
        <v>23.268210832000001</v>
      </c>
      <c r="H99" s="9" t="str">
        <f>IF($B99="N/A","N/A",IF(G99&gt;15,"No",IF(G99&lt;-15,"No","Yes")))</f>
        <v>N/A</v>
      </c>
      <c r="I99" s="10">
        <v>-7.01</v>
      </c>
      <c r="J99" s="10">
        <v>-7.47</v>
      </c>
      <c r="K99" s="9" t="str">
        <f t="shared" si="18"/>
        <v>Yes</v>
      </c>
    </row>
    <row r="100" spans="1:11" x14ac:dyDescent="0.25">
      <c r="A100" s="73" t="s">
        <v>45</v>
      </c>
      <c r="B100" s="33" t="s">
        <v>213</v>
      </c>
      <c r="C100" s="72">
        <v>72.957595105999999</v>
      </c>
      <c r="D100" s="9" t="str">
        <f>IF($B100="N/A","N/A",IF(C100&gt;15,"No",IF(C100&lt;-15,"No","Yes")))</f>
        <v>N/A</v>
      </c>
      <c r="E100" s="8">
        <v>74.853411253999994</v>
      </c>
      <c r="F100" s="9" t="str">
        <f>IF($B100="N/A","N/A",IF(E100&gt;15,"No",IF(E100&lt;-15,"No","Yes")))</f>
        <v>N/A</v>
      </c>
      <c r="G100" s="8">
        <v>76.731789168000006</v>
      </c>
      <c r="H100" s="9" t="str">
        <f>IF($B100="N/A","N/A",IF(G100&gt;15,"No",IF(G100&lt;-15,"No","Yes")))</f>
        <v>N/A</v>
      </c>
      <c r="I100" s="10">
        <v>2.5990000000000002</v>
      </c>
      <c r="J100" s="10">
        <v>2.5089999999999999</v>
      </c>
      <c r="K100" s="9" t="str">
        <f t="shared" si="18"/>
        <v>Yes</v>
      </c>
    </row>
    <row r="101" spans="1:11" x14ac:dyDescent="0.25">
      <c r="A101" s="73" t="s">
        <v>355</v>
      </c>
      <c r="B101" s="33" t="s">
        <v>213</v>
      </c>
      <c r="C101" s="72">
        <v>100</v>
      </c>
      <c r="D101" s="9" t="str">
        <f>IF($B101="N/A","N/A",IF(C101&gt;15,"No",IF(C101&lt;-15,"No","Yes")))</f>
        <v>N/A</v>
      </c>
      <c r="E101" s="8">
        <v>100</v>
      </c>
      <c r="F101" s="9" t="str">
        <f>IF($B101="N/A","N/A",IF(E101&gt;15,"No",IF(E101&lt;-15,"No","Yes")))</f>
        <v>N/A</v>
      </c>
      <c r="G101" s="8">
        <v>100</v>
      </c>
      <c r="H101" s="9" t="str">
        <f>IF($B101="N/A","N/A",IF(G101&gt;15,"No",IF(G101&lt;-15,"No","Yes")))</f>
        <v>N/A</v>
      </c>
      <c r="I101" s="10">
        <v>0</v>
      </c>
      <c r="J101" s="10">
        <v>0</v>
      </c>
      <c r="K101" s="9" t="str">
        <f t="shared" si="18"/>
        <v>Yes</v>
      </c>
    </row>
    <row r="102" spans="1:11" x14ac:dyDescent="0.25">
      <c r="A102" s="73" t="s">
        <v>46</v>
      </c>
      <c r="B102" s="33" t="s">
        <v>213</v>
      </c>
      <c r="C102" s="72">
        <v>0</v>
      </c>
      <c r="D102" s="9" t="str">
        <f>IF($B102="N/A","N/A",IF(C102&gt;15,"No",IF(C102&lt;-15,"No","Yes")))</f>
        <v>N/A</v>
      </c>
      <c r="E102" s="8">
        <v>0</v>
      </c>
      <c r="F102" s="9" t="str">
        <f>IF($B102="N/A","N/A",IF(E102&gt;15,"No",IF(E102&lt;-15,"No","Yes")))</f>
        <v>N/A</v>
      </c>
      <c r="G102" s="8">
        <v>0</v>
      </c>
      <c r="H102" s="9" t="str">
        <f>IF($B102="N/A","N/A",IF(G102&gt;15,"No",IF(G102&lt;-15,"No","Yes")))</f>
        <v>N/A</v>
      </c>
      <c r="I102" s="10" t="s">
        <v>1745</v>
      </c>
      <c r="J102" s="10" t="s">
        <v>1745</v>
      </c>
      <c r="K102" s="9" t="str">
        <f t="shared" si="18"/>
        <v>N/A</v>
      </c>
    </row>
    <row r="103" spans="1:11" x14ac:dyDescent="0.25">
      <c r="A103" s="73" t="s">
        <v>47</v>
      </c>
      <c r="B103" s="33" t="s">
        <v>213</v>
      </c>
      <c r="C103" s="72">
        <v>0</v>
      </c>
      <c r="D103" s="9" t="str">
        <f>IF($B103="N/A","N/A",IF(C103&gt;15,"No",IF(C103&lt;-15,"No","Yes")))</f>
        <v>N/A</v>
      </c>
      <c r="E103" s="8">
        <v>0</v>
      </c>
      <c r="F103" s="9" t="str">
        <f>IF($B103="N/A","N/A",IF(E103&gt;15,"No",IF(E103&lt;-15,"No","Yes")))</f>
        <v>N/A</v>
      </c>
      <c r="G103" s="8">
        <v>0</v>
      </c>
      <c r="H103" s="9" t="str">
        <f>IF($B103="N/A","N/A",IF(G103&gt;15,"No",IF(G103&lt;-15,"No","Yes")))</f>
        <v>N/A</v>
      </c>
      <c r="I103" s="10" t="s">
        <v>1745</v>
      </c>
      <c r="J103" s="10" t="s">
        <v>1745</v>
      </c>
      <c r="K103" s="9" t="str">
        <f t="shared" si="18"/>
        <v>N/A</v>
      </c>
    </row>
    <row r="104" spans="1:11" x14ac:dyDescent="0.25">
      <c r="A104" s="73" t="s">
        <v>33</v>
      </c>
      <c r="B104" s="33" t="s">
        <v>223</v>
      </c>
      <c r="C104" s="72">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73" t="s">
        <v>48</v>
      </c>
      <c r="B105" s="49" t="s">
        <v>223</v>
      </c>
      <c r="C105" s="72">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3" t="s">
        <v>49</v>
      </c>
      <c r="B106" s="49" t="s">
        <v>213</v>
      </c>
      <c r="C106" s="72">
        <v>84.922443337999994</v>
      </c>
      <c r="D106" s="9" t="str">
        <f>IF($B106="N/A","N/A",IF(C106&gt;15,"No",IF(C106&lt;-15,"No","Yes")))</f>
        <v>N/A</v>
      </c>
      <c r="E106" s="8">
        <v>42.416410823</v>
      </c>
      <c r="F106" s="9" t="str">
        <f>IF($B106="N/A","N/A",IF(E106&gt;15,"No",IF(E106&lt;-15,"No","Yes")))</f>
        <v>N/A</v>
      </c>
      <c r="G106" s="8">
        <v>44.563726095</v>
      </c>
      <c r="H106" s="9" t="str">
        <f>IF($B106="N/A","N/A",IF(G106&gt;15,"No",IF(G106&lt;-15,"No","Yes")))</f>
        <v>N/A</v>
      </c>
      <c r="I106" s="10">
        <v>-50.1</v>
      </c>
      <c r="J106" s="10">
        <v>5.0620000000000003</v>
      </c>
      <c r="K106" s="9" t="str">
        <f>IF(J106="Div by 0", "N/A", IF(J106="N/A","N/A", IF(J106&gt;30, "No", IF(J106&lt;-30, "No", "Yes"))))</f>
        <v>Yes</v>
      </c>
    </row>
    <row r="107" spans="1:11" x14ac:dyDescent="0.25">
      <c r="A107" s="73" t="s">
        <v>910</v>
      </c>
      <c r="B107" s="33" t="s">
        <v>213</v>
      </c>
      <c r="C107" s="82">
        <v>47.086037220999998</v>
      </c>
      <c r="D107" s="9" t="str">
        <f t="shared" ref="D107:D130" si="19">IF($B107="N/A","N/A",IF(C107&gt;15,"No",IF(C107&lt;-15,"No","Yes")))</f>
        <v>N/A</v>
      </c>
      <c r="E107" s="9">
        <v>45.024343190000003</v>
      </c>
      <c r="F107" s="9" t="str">
        <f t="shared" ref="F107:F130" si="20">IF($B107="N/A","N/A",IF(E107&gt;15,"No",IF(E107&lt;-15,"No","Yes")))</f>
        <v>N/A</v>
      </c>
      <c r="G107" s="8">
        <v>42.789790138000001</v>
      </c>
      <c r="H107" s="9" t="str">
        <f t="shared" ref="H107:H130" si="21">IF($B107="N/A","N/A",IF(G107&gt;15,"No",IF(G107&lt;-15,"No","Yes")))</f>
        <v>N/A</v>
      </c>
      <c r="I107" s="10">
        <v>-4.38</v>
      </c>
      <c r="J107" s="10">
        <v>-4.96</v>
      </c>
      <c r="K107" s="9" t="str">
        <f t="shared" ref="K107:K130" si="22">IF(J107="Div by 0", "N/A", IF(J107="N/A","N/A", IF(J107&gt;30, "No", IF(J107&lt;-30, "No", "Yes"))))</f>
        <v>Yes</v>
      </c>
    </row>
    <row r="108" spans="1:11" x14ac:dyDescent="0.25">
      <c r="A108" s="73" t="s">
        <v>911</v>
      </c>
      <c r="B108" s="33" t="s">
        <v>213</v>
      </c>
      <c r="C108" s="82">
        <v>33.727225678000003</v>
      </c>
      <c r="D108" s="33" t="s">
        <v>213</v>
      </c>
      <c r="E108" s="9">
        <v>34.705667206999998</v>
      </c>
      <c r="F108" s="33" t="s">
        <v>213</v>
      </c>
      <c r="G108" s="8">
        <v>34.773329507</v>
      </c>
      <c r="H108" s="33" t="s">
        <v>213</v>
      </c>
      <c r="I108" s="10">
        <v>2.9009999999999998</v>
      </c>
      <c r="J108" s="10">
        <v>0.19500000000000001</v>
      </c>
      <c r="K108" s="9" t="str">
        <f t="shared" si="22"/>
        <v>Yes</v>
      </c>
    </row>
    <row r="109" spans="1:11" x14ac:dyDescent="0.25">
      <c r="A109" s="73" t="s">
        <v>912</v>
      </c>
      <c r="B109" s="33" t="s">
        <v>213</v>
      </c>
      <c r="C109" s="82">
        <v>26.534832869999999</v>
      </c>
      <c r="D109" s="9" t="str">
        <f t="shared" si="19"/>
        <v>N/A</v>
      </c>
      <c r="E109" s="9">
        <v>28.074848075999999</v>
      </c>
      <c r="F109" s="9" t="str">
        <f t="shared" si="20"/>
        <v>N/A</v>
      </c>
      <c r="G109" s="8">
        <v>28.473777404</v>
      </c>
      <c r="H109" s="9" t="str">
        <f t="shared" si="21"/>
        <v>N/A</v>
      </c>
      <c r="I109" s="10">
        <v>5.8040000000000003</v>
      </c>
      <c r="J109" s="10">
        <v>1.421</v>
      </c>
      <c r="K109" s="9" t="str">
        <f t="shared" si="22"/>
        <v>Yes</v>
      </c>
    </row>
    <row r="110" spans="1:11" x14ac:dyDescent="0.25">
      <c r="A110" s="73" t="s">
        <v>913</v>
      </c>
      <c r="B110" s="33" t="s">
        <v>213</v>
      </c>
      <c r="C110" s="82">
        <v>1.0829317592000001</v>
      </c>
      <c r="D110" s="9" t="str">
        <f t="shared" si="19"/>
        <v>N/A</v>
      </c>
      <c r="E110" s="9">
        <v>1.1525981016</v>
      </c>
      <c r="F110" s="9" t="str">
        <f t="shared" si="20"/>
        <v>N/A</v>
      </c>
      <c r="G110" s="8">
        <v>1.210895345</v>
      </c>
      <c r="H110" s="9" t="str">
        <f t="shared" si="21"/>
        <v>N/A</v>
      </c>
      <c r="I110" s="10">
        <v>6.4329999999999998</v>
      </c>
      <c r="J110" s="10">
        <v>5.0579999999999998</v>
      </c>
      <c r="K110" s="9" t="str">
        <f t="shared" si="22"/>
        <v>Yes</v>
      </c>
    </row>
    <row r="111" spans="1:11" x14ac:dyDescent="0.25">
      <c r="A111" s="73" t="s">
        <v>914</v>
      </c>
      <c r="B111" s="33" t="s">
        <v>213</v>
      </c>
      <c r="C111" s="82">
        <v>0</v>
      </c>
      <c r="D111" s="9" t="str">
        <f t="shared" si="19"/>
        <v>N/A</v>
      </c>
      <c r="E111" s="9">
        <v>0</v>
      </c>
      <c r="F111" s="9" t="str">
        <f t="shared" si="20"/>
        <v>N/A</v>
      </c>
      <c r="G111" s="8">
        <v>5.7713740000000001E-3</v>
      </c>
      <c r="H111" s="9" t="str">
        <f t="shared" si="21"/>
        <v>N/A</v>
      </c>
      <c r="I111" s="10" t="s">
        <v>1745</v>
      </c>
      <c r="J111" s="10" t="s">
        <v>1745</v>
      </c>
      <c r="K111" s="9" t="str">
        <f t="shared" si="22"/>
        <v>N/A</v>
      </c>
    </row>
    <row r="112" spans="1:11" x14ac:dyDescent="0.25">
      <c r="A112" s="73" t="s">
        <v>915</v>
      </c>
      <c r="B112" s="33" t="s">
        <v>213</v>
      </c>
      <c r="C112" s="82">
        <v>2.3476078257999999</v>
      </c>
      <c r="D112" s="9" t="str">
        <f t="shared" si="19"/>
        <v>N/A</v>
      </c>
      <c r="E112" s="9">
        <v>2.2271374713999998</v>
      </c>
      <c r="F112" s="9" t="str">
        <f t="shared" si="20"/>
        <v>N/A</v>
      </c>
      <c r="G112" s="8">
        <v>2.0690154536000001</v>
      </c>
      <c r="H112" s="9" t="str">
        <f t="shared" si="21"/>
        <v>N/A</v>
      </c>
      <c r="I112" s="10">
        <v>-5.13</v>
      </c>
      <c r="J112" s="10">
        <v>-7.1</v>
      </c>
      <c r="K112" s="9" t="str">
        <f t="shared" si="22"/>
        <v>Yes</v>
      </c>
    </row>
    <row r="113" spans="1:11" x14ac:dyDescent="0.25">
      <c r="A113" s="73" t="s">
        <v>916</v>
      </c>
      <c r="B113" s="33" t="s">
        <v>213</v>
      </c>
      <c r="C113" s="82">
        <v>0</v>
      </c>
      <c r="D113" s="9" t="str">
        <f t="shared" si="19"/>
        <v>N/A</v>
      </c>
      <c r="E113" s="9">
        <v>2.7424300000000001E-5</v>
      </c>
      <c r="F113" s="9" t="str">
        <f t="shared" si="20"/>
        <v>N/A</v>
      </c>
      <c r="G113" s="8">
        <v>0</v>
      </c>
      <c r="H113" s="9" t="str">
        <f t="shared" si="21"/>
        <v>N/A</v>
      </c>
      <c r="I113" s="10" t="s">
        <v>1745</v>
      </c>
      <c r="J113" s="10">
        <v>-100</v>
      </c>
      <c r="K113" s="9" t="str">
        <f t="shared" si="22"/>
        <v>No</v>
      </c>
    </row>
    <row r="114" spans="1:11" x14ac:dyDescent="0.25">
      <c r="A114" s="73" t="s">
        <v>917</v>
      </c>
      <c r="B114" s="33" t="s">
        <v>213</v>
      </c>
      <c r="C114" s="82">
        <v>1.32954E-5</v>
      </c>
      <c r="D114" s="9" t="str">
        <f t="shared" si="19"/>
        <v>N/A</v>
      </c>
      <c r="E114" s="9">
        <v>2.5212083600000001E-2</v>
      </c>
      <c r="F114" s="9" t="str">
        <f t="shared" si="20"/>
        <v>N/A</v>
      </c>
      <c r="G114" s="8">
        <v>8.3428220999999993E-3</v>
      </c>
      <c r="H114" s="9" t="str">
        <f t="shared" si="21"/>
        <v>N/A</v>
      </c>
      <c r="I114" s="10">
        <v>190000</v>
      </c>
      <c r="J114" s="10">
        <v>-66.900000000000006</v>
      </c>
      <c r="K114" s="9" t="str">
        <f t="shared" si="22"/>
        <v>No</v>
      </c>
    </row>
    <row r="115" spans="1:11" x14ac:dyDescent="0.25">
      <c r="A115" s="73" t="s">
        <v>918</v>
      </c>
      <c r="B115" s="33" t="s">
        <v>213</v>
      </c>
      <c r="C115" s="82">
        <v>0.72282018729999997</v>
      </c>
      <c r="D115" s="9" t="str">
        <f t="shared" si="19"/>
        <v>N/A</v>
      </c>
      <c r="E115" s="9">
        <v>0.63106540069999995</v>
      </c>
      <c r="F115" s="9" t="str">
        <f t="shared" si="20"/>
        <v>N/A</v>
      </c>
      <c r="G115" s="8">
        <v>0.60765398380000002</v>
      </c>
      <c r="H115" s="9" t="str">
        <f t="shared" si="21"/>
        <v>N/A</v>
      </c>
      <c r="I115" s="10">
        <v>-12.7</v>
      </c>
      <c r="J115" s="10">
        <v>-3.71</v>
      </c>
      <c r="K115" s="9" t="str">
        <f t="shared" si="22"/>
        <v>Yes</v>
      </c>
    </row>
    <row r="116" spans="1:11" x14ac:dyDescent="0.25">
      <c r="A116" s="73" t="s">
        <v>919</v>
      </c>
      <c r="B116" s="33" t="s">
        <v>213</v>
      </c>
      <c r="C116" s="82">
        <v>0.21049349240000001</v>
      </c>
      <c r="D116" s="9" t="str">
        <f t="shared" si="19"/>
        <v>N/A</v>
      </c>
      <c r="E116" s="9">
        <v>0.17376500780000001</v>
      </c>
      <c r="F116" s="9" t="str">
        <f t="shared" si="20"/>
        <v>N/A</v>
      </c>
      <c r="G116" s="8">
        <v>0.15845608310000001</v>
      </c>
      <c r="H116" s="9" t="str">
        <f t="shared" si="21"/>
        <v>N/A</v>
      </c>
      <c r="I116" s="10">
        <v>-17.399999999999999</v>
      </c>
      <c r="J116" s="10">
        <v>-8.81</v>
      </c>
      <c r="K116" s="9" t="str">
        <f t="shared" si="22"/>
        <v>Yes</v>
      </c>
    </row>
    <row r="117" spans="1:11" x14ac:dyDescent="0.25">
      <c r="A117" s="73" t="s">
        <v>920</v>
      </c>
      <c r="B117" s="33" t="s">
        <v>213</v>
      </c>
      <c r="C117" s="82">
        <v>5.5473030200000002E-2</v>
      </c>
      <c r="D117" s="9" t="str">
        <f t="shared" si="19"/>
        <v>N/A</v>
      </c>
      <c r="E117" s="9">
        <v>6.07768448E-2</v>
      </c>
      <c r="F117" s="9" t="str">
        <f t="shared" si="20"/>
        <v>N/A</v>
      </c>
      <c r="G117" s="8">
        <v>6.1626236000000001E-2</v>
      </c>
      <c r="H117" s="9" t="str">
        <f t="shared" si="21"/>
        <v>N/A</v>
      </c>
      <c r="I117" s="10">
        <v>9.5609999999999999</v>
      </c>
      <c r="J117" s="10">
        <v>1.3979999999999999</v>
      </c>
      <c r="K117" s="9" t="str">
        <f t="shared" si="22"/>
        <v>Yes</v>
      </c>
    </row>
    <row r="118" spans="1:11" x14ac:dyDescent="0.25">
      <c r="A118" s="73" t="s">
        <v>921</v>
      </c>
      <c r="B118" s="33" t="s">
        <v>213</v>
      </c>
      <c r="C118" s="82">
        <v>2.7730532166000001</v>
      </c>
      <c r="D118" s="9" t="str">
        <f t="shared" si="19"/>
        <v>N/A</v>
      </c>
      <c r="E118" s="9">
        <v>2.3602367961000001</v>
      </c>
      <c r="F118" s="9" t="str">
        <f t="shared" si="20"/>
        <v>N/A</v>
      </c>
      <c r="G118" s="8">
        <v>2.1777908056999999</v>
      </c>
      <c r="H118" s="9" t="str">
        <f t="shared" si="21"/>
        <v>N/A</v>
      </c>
      <c r="I118" s="10">
        <v>-14.9</v>
      </c>
      <c r="J118" s="10">
        <v>-7.73</v>
      </c>
      <c r="K118" s="9" t="str">
        <f t="shared" si="22"/>
        <v>Yes</v>
      </c>
    </row>
    <row r="119" spans="1:11" x14ac:dyDescent="0.25">
      <c r="A119" s="73" t="s">
        <v>922</v>
      </c>
      <c r="B119" s="33" t="s">
        <v>213</v>
      </c>
      <c r="C119" s="82">
        <v>19.186737101999999</v>
      </c>
      <c r="D119" s="9" t="str">
        <f t="shared" si="19"/>
        <v>N/A</v>
      </c>
      <c r="E119" s="9">
        <v>20.269989602999999</v>
      </c>
      <c r="F119" s="9" t="str">
        <f t="shared" si="20"/>
        <v>N/A</v>
      </c>
      <c r="G119" s="8">
        <v>22.436880355</v>
      </c>
      <c r="H119" s="9" t="str">
        <f t="shared" si="21"/>
        <v>N/A</v>
      </c>
      <c r="I119" s="10">
        <v>5.6459999999999999</v>
      </c>
      <c r="J119" s="10">
        <v>10.69</v>
      </c>
      <c r="K119" s="9" t="str">
        <f t="shared" si="22"/>
        <v>Yes</v>
      </c>
    </row>
    <row r="120" spans="1:11" x14ac:dyDescent="0.25">
      <c r="A120" s="73" t="s">
        <v>923</v>
      </c>
      <c r="B120" s="33" t="s">
        <v>213</v>
      </c>
      <c r="C120" s="82">
        <v>1.7709223113000001</v>
      </c>
      <c r="D120" s="9" t="str">
        <f t="shared" si="19"/>
        <v>N/A</v>
      </c>
      <c r="E120" s="9">
        <v>1.9317867789000001</v>
      </c>
      <c r="F120" s="9" t="str">
        <f t="shared" si="20"/>
        <v>N/A</v>
      </c>
      <c r="G120" s="8">
        <v>2.1019574297000001</v>
      </c>
      <c r="H120" s="9" t="str">
        <f t="shared" si="21"/>
        <v>N/A</v>
      </c>
      <c r="I120" s="10">
        <v>9.0839999999999996</v>
      </c>
      <c r="J120" s="10">
        <v>8.8089999999999993</v>
      </c>
      <c r="K120" s="9" t="str">
        <f t="shared" si="22"/>
        <v>Yes</v>
      </c>
    </row>
    <row r="121" spans="1:11" x14ac:dyDescent="0.25">
      <c r="A121" s="73" t="s">
        <v>924</v>
      </c>
      <c r="B121" s="33" t="s">
        <v>213</v>
      </c>
      <c r="C121" s="82">
        <v>3.4905951120999998</v>
      </c>
      <c r="D121" s="9" t="str">
        <f t="shared" si="19"/>
        <v>N/A</v>
      </c>
      <c r="E121" s="9">
        <v>3.582227547</v>
      </c>
      <c r="F121" s="9" t="str">
        <f t="shared" si="20"/>
        <v>N/A</v>
      </c>
      <c r="G121" s="8">
        <v>3.7852202635999999</v>
      </c>
      <c r="H121" s="9" t="str">
        <f t="shared" si="21"/>
        <v>N/A</v>
      </c>
      <c r="I121" s="10">
        <v>2.625</v>
      </c>
      <c r="J121" s="10">
        <v>5.6669999999999998</v>
      </c>
      <c r="K121" s="9" t="str">
        <f t="shared" si="22"/>
        <v>Yes</v>
      </c>
    </row>
    <row r="122" spans="1:11" x14ac:dyDescent="0.25">
      <c r="A122" s="73" t="s">
        <v>925</v>
      </c>
      <c r="B122" s="33" t="s">
        <v>213</v>
      </c>
      <c r="C122" s="82">
        <v>1.69915793E-2</v>
      </c>
      <c r="D122" s="9" t="str">
        <f t="shared" si="19"/>
        <v>N/A</v>
      </c>
      <c r="E122" s="9">
        <v>2.2149702199999999E-2</v>
      </c>
      <c r="F122" s="9" t="str">
        <f t="shared" si="20"/>
        <v>N/A</v>
      </c>
      <c r="G122" s="8">
        <v>2.6489013400000001E-2</v>
      </c>
      <c r="H122" s="9" t="str">
        <f t="shared" si="21"/>
        <v>N/A</v>
      </c>
      <c r="I122" s="10">
        <v>30.36</v>
      </c>
      <c r="J122" s="10">
        <v>19.59</v>
      </c>
      <c r="K122" s="9" t="str">
        <f t="shared" si="22"/>
        <v>Yes</v>
      </c>
    </row>
    <row r="123" spans="1:11" x14ac:dyDescent="0.25">
      <c r="A123" s="73" t="s">
        <v>926</v>
      </c>
      <c r="B123" s="33" t="s">
        <v>213</v>
      </c>
      <c r="C123" s="82">
        <v>2.8288940875000002</v>
      </c>
      <c r="D123" s="9" t="str">
        <f t="shared" si="19"/>
        <v>N/A</v>
      </c>
      <c r="E123" s="9">
        <v>2.9646549074999999</v>
      </c>
      <c r="F123" s="9" t="str">
        <f t="shared" si="20"/>
        <v>N/A</v>
      </c>
      <c r="G123" s="8">
        <v>3.341922088</v>
      </c>
      <c r="H123" s="9" t="str">
        <f t="shared" si="21"/>
        <v>N/A</v>
      </c>
      <c r="I123" s="10">
        <v>4.7990000000000004</v>
      </c>
      <c r="J123" s="10">
        <v>12.73</v>
      </c>
      <c r="K123" s="9" t="str">
        <f t="shared" si="22"/>
        <v>Yes</v>
      </c>
    </row>
    <row r="124" spans="1:11" x14ac:dyDescent="0.25">
      <c r="A124" s="73" t="s">
        <v>927</v>
      </c>
      <c r="B124" s="33" t="s">
        <v>213</v>
      </c>
      <c r="C124" s="82">
        <v>0.12216741640000001</v>
      </c>
      <c r="D124" s="9" t="str">
        <f t="shared" si="19"/>
        <v>N/A</v>
      </c>
      <c r="E124" s="9">
        <v>0.11481187969999999</v>
      </c>
      <c r="F124" s="9" t="str">
        <f t="shared" si="20"/>
        <v>N/A</v>
      </c>
      <c r="G124" s="8">
        <v>9.4939987700000006E-2</v>
      </c>
      <c r="H124" s="9" t="str">
        <f t="shared" si="21"/>
        <v>N/A</v>
      </c>
      <c r="I124" s="10">
        <v>-6.02</v>
      </c>
      <c r="J124" s="10">
        <v>-17.3</v>
      </c>
      <c r="K124" s="9" t="str">
        <f t="shared" si="22"/>
        <v>Yes</v>
      </c>
    </row>
    <row r="125" spans="1:11" x14ac:dyDescent="0.25">
      <c r="A125" s="73" t="s">
        <v>928</v>
      </c>
      <c r="B125" s="33" t="s">
        <v>213</v>
      </c>
      <c r="C125" s="82">
        <v>1.1537521653</v>
      </c>
      <c r="D125" s="9" t="str">
        <f t="shared" si="19"/>
        <v>N/A</v>
      </c>
      <c r="E125" s="9">
        <v>1.4490960444000001</v>
      </c>
      <c r="F125" s="9" t="str">
        <f t="shared" si="20"/>
        <v>N/A</v>
      </c>
      <c r="G125" s="8">
        <v>1.7716967481000001</v>
      </c>
      <c r="H125" s="9" t="str">
        <f t="shared" si="21"/>
        <v>N/A</v>
      </c>
      <c r="I125" s="10">
        <v>25.6</v>
      </c>
      <c r="J125" s="10">
        <v>22.26</v>
      </c>
      <c r="K125" s="9" t="str">
        <f t="shared" si="22"/>
        <v>Yes</v>
      </c>
    </row>
    <row r="126" spans="1:11" x14ac:dyDescent="0.25">
      <c r="A126" s="73" t="s">
        <v>929</v>
      </c>
      <c r="B126" s="33" t="s">
        <v>213</v>
      </c>
      <c r="C126" s="82">
        <v>2.5636499507999999</v>
      </c>
      <c r="D126" s="9" t="str">
        <f t="shared" si="19"/>
        <v>N/A</v>
      </c>
      <c r="E126" s="9">
        <v>2.6225686176999998</v>
      </c>
      <c r="F126" s="9" t="str">
        <f t="shared" si="20"/>
        <v>N/A</v>
      </c>
      <c r="G126" s="8">
        <v>2.9843624533000002</v>
      </c>
      <c r="H126" s="9" t="str">
        <f t="shared" si="21"/>
        <v>N/A</v>
      </c>
      <c r="I126" s="10">
        <v>2.298</v>
      </c>
      <c r="J126" s="10">
        <v>13.8</v>
      </c>
      <c r="K126" s="9" t="str">
        <f t="shared" si="22"/>
        <v>Yes</v>
      </c>
    </row>
    <row r="127" spans="1:11" x14ac:dyDescent="0.25">
      <c r="A127" s="73" t="s">
        <v>930</v>
      </c>
      <c r="B127" s="33" t="s">
        <v>213</v>
      </c>
      <c r="C127" s="82">
        <v>4.8409115746999998</v>
      </c>
      <c r="D127" s="9" t="str">
        <f t="shared" si="19"/>
        <v>N/A</v>
      </c>
      <c r="E127" s="9">
        <v>4.9486118682000004</v>
      </c>
      <c r="F127" s="9" t="str">
        <f t="shared" si="20"/>
        <v>N/A</v>
      </c>
      <c r="G127" s="8">
        <v>4.9323560885999997</v>
      </c>
      <c r="H127" s="9" t="str">
        <f t="shared" si="21"/>
        <v>N/A</v>
      </c>
      <c r="I127" s="10">
        <v>2.2250000000000001</v>
      </c>
      <c r="J127" s="10">
        <v>-0.32800000000000001</v>
      </c>
      <c r="K127" s="9" t="str">
        <f t="shared" si="22"/>
        <v>Yes</v>
      </c>
    </row>
    <row r="128" spans="1:11" x14ac:dyDescent="0.25">
      <c r="A128" s="73" t="s">
        <v>931</v>
      </c>
      <c r="B128" s="33" t="s">
        <v>213</v>
      </c>
      <c r="C128" s="82">
        <v>0.8188221671</v>
      </c>
      <c r="D128" s="9" t="str">
        <f t="shared" si="19"/>
        <v>N/A</v>
      </c>
      <c r="E128" s="9">
        <v>0.9200079457</v>
      </c>
      <c r="F128" s="9" t="str">
        <f t="shared" si="20"/>
        <v>N/A</v>
      </c>
      <c r="G128" s="8">
        <v>1.0503325334</v>
      </c>
      <c r="H128" s="9" t="str">
        <f t="shared" si="21"/>
        <v>N/A</v>
      </c>
      <c r="I128" s="10">
        <v>12.36</v>
      </c>
      <c r="J128" s="10">
        <v>14.17</v>
      </c>
      <c r="K128" s="9" t="str">
        <f t="shared" si="22"/>
        <v>Yes</v>
      </c>
    </row>
    <row r="129" spans="1:11" x14ac:dyDescent="0.25">
      <c r="A129" s="73" t="s">
        <v>932</v>
      </c>
      <c r="B129" s="33" t="s">
        <v>213</v>
      </c>
      <c r="C129" s="82">
        <v>0</v>
      </c>
      <c r="D129" s="9" t="str">
        <f t="shared" si="19"/>
        <v>N/A</v>
      </c>
      <c r="E129" s="9">
        <v>0</v>
      </c>
      <c r="F129" s="9" t="str">
        <f t="shared" si="20"/>
        <v>N/A</v>
      </c>
      <c r="G129" s="8">
        <v>0</v>
      </c>
      <c r="H129" s="9" t="str">
        <f t="shared" si="21"/>
        <v>N/A</v>
      </c>
      <c r="I129" s="10" t="s">
        <v>1745</v>
      </c>
      <c r="J129" s="10" t="s">
        <v>1745</v>
      </c>
      <c r="K129" s="9" t="str">
        <f t="shared" si="22"/>
        <v>N/A</v>
      </c>
    </row>
    <row r="130" spans="1:11" x14ac:dyDescent="0.25">
      <c r="A130" s="73" t="s">
        <v>933</v>
      </c>
      <c r="B130" s="33" t="s">
        <v>213</v>
      </c>
      <c r="C130" s="82">
        <v>1.5800307373</v>
      </c>
      <c r="D130" s="9" t="str">
        <f t="shared" si="19"/>
        <v>N/A</v>
      </c>
      <c r="E130" s="9">
        <v>1.7140743119999999</v>
      </c>
      <c r="F130" s="9" t="str">
        <f t="shared" si="20"/>
        <v>N/A</v>
      </c>
      <c r="G130" s="8">
        <v>2.3476037490000001</v>
      </c>
      <c r="H130" s="9" t="str">
        <f t="shared" si="21"/>
        <v>N/A</v>
      </c>
      <c r="I130" s="10">
        <v>8.484</v>
      </c>
      <c r="J130" s="10">
        <v>36.96</v>
      </c>
      <c r="K130" s="9" t="str">
        <f t="shared" si="22"/>
        <v>No</v>
      </c>
    </row>
    <row r="131" spans="1:11" ht="12" customHeight="1" x14ac:dyDescent="0.25">
      <c r="A131" s="135" t="s">
        <v>1632</v>
      </c>
      <c r="B131" s="136"/>
      <c r="C131" s="136"/>
      <c r="D131" s="136"/>
      <c r="E131" s="136"/>
      <c r="F131" s="136"/>
      <c r="G131" s="136"/>
      <c r="H131" s="136"/>
      <c r="I131" s="136"/>
      <c r="J131" s="136"/>
      <c r="K131" s="137"/>
    </row>
    <row r="132" spans="1:11" x14ac:dyDescent="0.25">
      <c r="A132" s="128" t="s">
        <v>1630</v>
      </c>
      <c r="B132" s="129"/>
      <c r="C132" s="129"/>
      <c r="D132" s="129"/>
      <c r="E132" s="129"/>
      <c r="F132" s="129"/>
      <c r="G132" s="129"/>
      <c r="H132" s="129"/>
      <c r="I132" s="129"/>
      <c r="J132" s="129"/>
      <c r="K132" s="130"/>
    </row>
    <row r="133" spans="1:11" x14ac:dyDescent="0.25">
      <c r="A133" s="131" t="s">
        <v>1731</v>
      </c>
      <c r="B133" s="131"/>
      <c r="C133" s="131"/>
      <c r="D133" s="131"/>
      <c r="E133" s="131"/>
      <c r="F133" s="131"/>
      <c r="G133" s="131"/>
      <c r="H133" s="131"/>
      <c r="I133" s="131"/>
      <c r="J133" s="131"/>
      <c r="K133" s="132"/>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0"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1722</v>
      </c>
      <c r="B1" s="120"/>
      <c r="C1" s="120"/>
      <c r="D1" s="120"/>
      <c r="E1" s="120"/>
      <c r="F1" s="120"/>
      <c r="G1" s="120"/>
      <c r="H1" s="120"/>
      <c r="I1" s="120"/>
      <c r="J1" s="120"/>
      <c r="K1" s="121"/>
    </row>
    <row r="2" spans="1:11" ht="13" x14ac:dyDescent="0.3">
      <c r="A2" s="125" t="s">
        <v>1584</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5" customHeight="1"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73" t="s">
        <v>12</v>
      </c>
      <c r="B6" s="33" t="s">
        <v>213</v>
      </c>
      <c r="C6" s="71">
        <v>3066187</v>
      </c>
      <c r="D6" s="9" t="str">
        <f>IF($B6="N/A","N/A",IF(C6&gt;15,"No",IF(C6&lt;-15,"No","Yes")))</f>
        <v>N/A</v>
      </c>
      <c r="E6" s="34">
        <v>2688902</v>
      </c>
      <c r="F6" s="9" t="str">
        <f>IF($B6="N/A","N/A",IF(E6&gt;15,"No",IF(E6&lt;-15,"No","Yes")))</f>
        <v>N/A</v>
      </c>
      <c r="G6" s="34">
        <v>1567061</v>
      </c>
      <c r="H6" s="9" t="str">
        <f>IF($B6="N/A","N/A",IF(G6&gt;15,"No",IF(G6&lt;-15,"No","Yes")))</f>
        <v>N/A</v>
      </c>
      <c r="I6" s="10">
        <v>-12.3</v>
      </c>
      <c r="J6" s="10">
        <v>-41.7</v>
      </c>
      <c r="K6" s="9" t="str">
        <f t="shared" ref="K6:K13" si="0">IF(J6="Div by 0", "N/A", IF(J6="N/A","N/A", IF(J6&gt;30, "No", IF(J6&lt;-30, "No", "Yes"))))</f>
        <v>No</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1745</v>
      </c>
      <c r="J8" s="10" t="s">
        <v>1745</v>
      </c>
      <c r="K8" s="9" t="str">
        <f t="shared" si="0"/>
        <v>N/A</v>
      </c>
    </row>
    <row r="9" spans="1:11" x14ac:dyDescent="0.25">
      <c r="A9" s="73" t="s">
        <v>851</v>
      </c>
      <c r="B9" s="33" t="s">
        <v>213</v>
      </c>
      <c r="C9" s="75">
        <v>33.311198241</v>
      </c>
      <c r="D9" s="9" t="str">
        <f t="shared" ref="D9:D17" si="1">IF($B9="N/A","N/A",IF(C9&gt;15,"No",IF(C9&lt;-15,"No","Yes")))</f>
        <v>N/A</v>
      </c>
      <c r="E9" s="35">
        <v>36.977913661000002</v>
      </c>
      <c r="F9" s="9" t="str">
        <f>IF($B9="N/A","N/A",IF(E9&gt;15,"No",IF(E9&lt;-15,"No","Yes")))</f>
        <v>N/A</v>
      </c>
      <c r="G9" s="35">
        <v>39.430277443000001</v>
      </c>
      <c r="H9" s="9" t="str">
        <f>IF($B9="N/A","N/A",IF(G9&gt;15,"No",IF(G9&lt;-15,"No","Yes")))</f>
        <v>N/A</v>
      </c>
      <c r="I9" s="10">
        <v>11.01</v>
      </c>
      <c r="J9" s="10">
        <v>6.6319999999999997</v>
      </c>
      <c r="K9" s="9" t="str">
        <f t="shared" si="0"/>
        <v>Yes</v>
      </c>
    </row>
    <row r="10" spans="1:11" x14ac:dyDescent="0.25">
      <c r="A10" s="73" t="s">
        <v>16</v>
      </c>
      <c r="B10" s="33" t="s">
        <v>213</v>
      </c>
      <c r="C10" s="72">
        <v>1.8636828085999999</v>
      </c>
      <c r="D10" s="9" t="str">
        <f t="shared" si="1"/>
        <v>N/A</v>
      </c>
      <c r="E10" s="8">
        <v>1.9083254057000001</v>
      </c>
      <c r="F10" s="9" t="str">
        <f>IF($B10="N/A","N/A",IF(E10&gt;15,"No",IF(E10&lt;-15,"No","Yes")))</f>
        <v>N/A</v>
      </c>
      <c r="G10" s="8">
        <v>2.3550455279000002</v>
      </c>
      <c r="H10" s="9" t="str">
        <f>IF($B10="N/A","N/A",IF(G10&gt;15,"No",IF(G10&lt;-15,"No","Yes")))</f>
        <v>N/A</v>
      </c>
      <c r="I10" s="10">
        <v>2.395</v>
      </c>
      <c r="J10" s="10">
        <v>23.41</v>
      </c>
      <c r="K10" s="9" t="str">
        <f t="shared" si="0"/>
        <v>Yes</v>
      </c>
    </row>
    <row r="11" spans="1:11" x14ac:dyDescent="0.25">
      <c r="A11" s="73" t="s">
        <v>36</v>
      </c>
      <c r="B11" s="33" t="s">
        <v>213</v>
      </c>
      <c r="C11" s="72">
        <v>7.1805941200000001E-2</v>
      </c>
      <c r="D11" s="9" t="str">
        <f t="shared" si="1"/>
        <v>N/A</v>
      </c>
      <c r="E11" s="8">
        <v>8.23191375E-2</v>
      </c>
      <c r="F11" s="9" t="str">
        <f>IF($B11="N/A","N/A",IF(E11&gt;15,"No",IF(E11&lt;-15,"No","Yes")))</f>
        <v>N/A</v>
      </c>
      <c r="G11" s="8">
        <v>5.1619702599999998E-2</v>
      </c>
      <c r="H11" s="9" t="str">
        <f>IF($B11="N/A","N/A",IF(G11&gt;15,"No",IF(G11&lt;-15,"No","Yes")))</f>
        <v>N/A</v>
      </c>
      <c r="I11" s="10">
        <v>14.64</v>
      </c>
      <c r="J11" s="10">
        <v>-37.299999999999997</v>
      </c>
      <c r="K11" s="9" t="str">
        <f t="shared" si="0"/>
        <v>No</v>
      </c>
    </row>
    <row r="12" spans="1:11" x14ac:dyDescent="0.25">
      <c r="A12" s="73" t="s">
        <v>37</v>
      </c>
      <c r="B12" s="33" t="s">
        <v>213</v>
      </c>
      <c r="C12" s="72">
        <v>6.3638908684000004</v>
      </c>
      <c r="D12" s="9" t="str">
        <f t="shared" si="1"/>
        <v>N/A</v>
      </c>
      <c r="E12" s="8">
        <v>10.849522344</v>
      </c>
      <c r="F12" s="9" t="str">
        <f>IF($B12="N/A","N/A",IF(E12&gt;15,"No",IF(E12&lt;-15,"No","Yes")))</f>
        <v>N/A</v>
      </c>
      <c r="G12" s="8">
        <v>6.3879384892999997</v>
      </c>
      <c r="H12" s="9" t="str">
        <f>IF($B12="N/A","N/A",IF(G12&gt;15,"No",IF(G12&lt;-15,"No","Yes")))</f>
        <v>N/A</v>
      </c>
      <c r="I12" s="10">
        <v>70.489999999999995</v>
      </c>
      <c r="J12" s="10">
        <v>-41.1</v>
      </c>
      <c r="K12" s="9" t="str">
        <f t="shared" si="0"/>
        <v>No</v>
      </c>
    </row>
    <row r="13" spans="1:11" x14ac:dyDescent="0.25">
      <c r="A13" s="73" t="s">
        <v>38</v>
      </c>
      <c r="B13" s="33" t="s">
        <v>213</v>
      </c>
      <c r="C13" s="72">
        <v>2.0495397406000002</v>
      </c>
      <c r="D13" s="9" t="str">
        <f t="shared" si="1"/>
        <v>N/A</v>
      </c>
      <c r="E13" s="8">
        <v>2.1438737419999998</v>
      </c>
      <c r="F13" s="9" t="str">
        <f>IF($B13="N/A","N/A",IF(E13&gt;15,"No",IF(E13&lt;-15,"No","Yes")))</f>
        <v>N/A</v>
      </c>
      <c r="G13" s="8">
        <v>2.9174650325</v>
      </c>
      <c r="H13" s="9" t="str">
        <f>IF($B13="N/A","N/A",IF(G13&gt;15,"No",IF(G13&lt;-15,"No","Yes")))</f>
        <v>N/A</v>
      </c>
      <c r="I13" s="10">
        <v>4.6029999999999998</v>
      </c>
      <c r="J13" s="10">
        <v>36.08</v>
      </c>
      <c r="K13" s="9" t="str">
        <f t="shared" si="0"/>
        <v>No</v>
      </c>
    </row>
    <row r="14" spans="1:11" x14ac:dyDescent="0.25">
      <c r="A14" s="73" t="s">
        <v>673</v>
      </c>
      <c r="B14" s="33" t="s">
        <v>213</v>
      </c>
      <c r="C14" s="72">
        <v>40.269363871000003</v>
      </c>
      <c r="D14" s="9" t="str">
        <f t="shared" si="1"/>
        <v>N/A</v>
      </c>
      <c r="E14" s="8">
        <v>28.229366485</v>
      </c>
      <c r="F14" s="9" t="str">
        <f t="shared" ref="F14:F33" si="2">IF($B14="N/A","N/A",IF(E14&gt;15,"No",IF(E14&lt;-15,"No","Yes")))</f>
        <v>N/A</v>
      </c>
      <c r="G14" s="8">
        <v>23.710819170000001</v>
      </c>
      <c r="H14" s="9" t="str">
        <f t="shared" ref="H14:H33" si="3">IF($B14="N/A","N/A",IF(G14&gt;15,"No",IF(G14&lt;-15,"No","Yes")))</f>
        <v>N/A</v>
      </c>
      <c r="I14" s="10">
        <v>-29.9</v>
      </c>
      <c r="J14" s="10">
        <v>-16</v>
      </c>
      <c r="K14" s="9" t="str">
        <f t="shared" ref="K14:K30" si="4">IF(J14="Div by 0", "N/A", IF(J14="N/A","N/A", IF(J14&gt;30, "No", IF(J14&lt;-30, "No", "Yes"))))</f>
        <v>Yes</v>
      </c>
    </row>
    <row r="15" spans="1:11" x14ac:dyDescent="0.25">
      <c r="A15" s="73" t="s">
        <v>674</v>
      </c>
      <c r="B15" s="33" t="s">
        <v>213</v>
      </c>
      <c r="C15" s="72">
        <v>9.3224581540999996</v>
      </c>
      <c r="D15" s="9" t="str">
        <f t="shared" si="1"/>
        <v>N/A</v>
      </c>
      <c r="E15" s="8">
        <v>7.8164618867</v>
      </c>
      <c r="F15" s="9" t="str">
        <f t="shared" si="2"/>
        <v>N/A</v>
      </c>
      <c r="G15" s="8">
        <v>8.5586968215999999</v>
      </c>
      <c r="H15" s="9" t="str">
        <f t="shared" si="3"/>
        <v>N/A</v>
      </c>
      <c r="I15" s="10">
        <v>-16.2</v>
      </c>
      <c r="J15" s="10">
        <v>9.4960000000000004</v>
      </c>
      <c r="K15" s="9" t="str">
        <f t="shared" si="4"/>
        <v>Yes</v>
      </c>
    </row>
    <row r="16" spans="1:11" x14ac:dyDescent="0.25">
      <c r="A16" s="73" t="s">
        <v>379</v>
      </c>
      <c r="B16" s="33" t="s">
        <v>213</v>
      </c>
      <c r="C16" s="72">
        <v>14.988387857999999</v>
      </c>
      <c r="D16" s="9" t="str">
        <f t="shared" si="1"/>
        <v>N/A</v>
      </c>
      <c r="E16" s="8">
        <v>23.673120105999999</v>
      </c>
      <c r="F16" s="9" t="str">
        <f t="shared" si="2"/>
        <v>N/A</v>
      </c>
      <c r="G16" s="8">
        <v>23.735578896</v>
      </c>
      <c r="H16" s="9" t="str">
        <f t="shared" si="3"/>
        <v>N/A</v>
      </c>
      <c r="I16" s="10">
        <v>57.94</v>
      </c>
      <c r="J16" s="10">
        <v>0.26379999999999998</v>
      </c>
      <c r="K16" s="9" t="str">
        <f t="shared" si="4"/>
        <v>Yes</v>
      </c>
    </row>
    <row r="17" spans="1:11" x14ac:dyDescent="0.25">
      <c r="A17" s="73" t="s">
        <v>380</v>
      </c>
      <c r="B17" s="33" t="s">
        <v>213</v>
      </c>
      <c r="C17" s="72">
        <v>5.8400873788999998</v>
      </c>
      <c r="D17" s="9" t="str">
        <f t="shared" si="1"/>
        <v>N/A</v>
      </c>
      <c r="E17" s="8">
        <v>8.2242863443999994</v>
      </c>
      <c r="F17" s="9" t="str">
        <f t="shared" si="2"/>
        <v>N/A</v>
      </c>
      <c r="G17" s="8">
        <v>9.5379184345999999</v>
      </c>
      <c r="H17" s="9" t="str">
        <f t="shared" si="3"/>
        <v>N/A</v>
      </c>
      <c r="I17" s="10">
        <v>40.82</v>
      </c>
      <c r="J17" s="10">
        <v>15.97</v>
      </c>
      <c r="K17" s="9" t="str">
        <f t="shared" si="4"/>
        <v>Yes</v>
      </c>
    </row>
    <row r="18" spans="1:11" x14ac:dyDescent="0.25">
      <c r="A18" s="73" t="s">
        <v>381</v>
      </c>
      <c r="B18" s="33" t="s">
        <v>213</v>
      </c>
      <c r="C18" s="72">
        <v>2.5629226137000001</v>
      </c>
      <c r="D18" s="9" t="str">
        <f t="shared" ref="D18:D33" si="5">IF($B18="N/A","N/A",IF(C18&gt;15,"No",IF(C18&lt;-15,"No","Yes")))</f>
        <v>N/A</v>
      </c>
      <c r="E18" s="8">
        <v>2.9002544533000001</v>
      </c>
      <c r="F18" s="9" t="str">
        <f t="shared" si="2"/>
        <v>N/A</v>
      </c>
      <c r="G18" s="8">
        <v>3.3945072974000001</v>
      </c>
      <c r="H18" s="9" t="str">
        <f t="shared" si="3"/>
        <v>N/A</v>
      </c>
      <c r="I18" s="10">
        <v>13.16</v>
      </c>
      <c r="J18" s="10">
        <v>17.04</v>
      </c>
      <c r="K18" s="9" t="str">
        <f t="shared" si="4"/>
        <v>Yes</v>
      </c>
    </row>
    <row r="19" spans="1:11" x14ac:dyDescent="0.25">
      <c r="A19" s="73" t="s">
        <v>382</v>
      </c>
      <c r="B19" s="33" t="s">
        <v>213</v>
      </c>
      <c r="C19" s="72">
        <v>6.3020944254</v>
      </c>
      <c r="D19" s="9" t="str">
        <f t="shared" si="5"/>
        <v>N/A</v>
      </c>
      <c r="E19" s="8">
        <v>8.4088598246000004</v>
      </c>
      <c r="F19" s="9" t="str">
        <f t="shared" si="2"/>
        <v>N/A</v>
      </c>
      <c r="G19" s="8">
        <v>7.7092723256999998</v>
      </c>
      <c r="H19" s="9" t="str">
        <f t="shared" si="3"/>
        <v>N/A</v>
      </c>
      <c r="I19" s="10">
        <v>33.43</v>
      </c>
      <c r="J19" s="10">
        <v>-8.32</v>
      </c>
      <c r="K19" s="9" t="str">
        <f t="shared" si="4"/>
        <v>Yes</v>
      </c>
    </row>
    <row r="20" spans="1:11" x14ac:dyDescent="0.25">
      <c r="A20" s="73" t="s">
        <v>384</v>
      </c>
      <c r="B20" s="33" t="s">
        <v>213</v>
      </c>
      <c r="C20" s="72">
        <v>0.50450282390000001</v>
      </c>
      <c r="D20" s="9" t="str">
        <f t="shared" si="5"/>
        <v>N/A</v>
      </c>
      <c r="E20" s="8">
        <v>0.62159201040000001</v>
      </c>
      <c r="F20" s="9" t="str">
        <f t="shared" si="2"/>
        <v>N/A</v>
      </c>
      <c r="G20" s="8">
        <v>0.58089634030000004</v>
      </c>
      <c r="H20" s="9" t="str">
        <f t="shared" si="3"/>
        <v>N/A</v>
      </c>
      <c r="I20" s="10">
        <v>23.21</v>
      </c>
      <c r="J20" s="10">
        <v>-6.55</v>
      </c>
      <c r="K20" s="9" t="str">
        <f t="shared" si="4"/>
        <v>Yes</v>
      </c>
    </row>
    <row r="21" spans="1:11" x14ac:dyDescent="0.25">
      <c r="A21" s="73" t="s">
        <v>385</v>
      </c>
      <c r="B21" s="33" t="s">
        <v>213</v>
      </c>
      <c r="C21" s="72">
        <v>7.9634086245000004</v>
      </c>
      <c r="D21" s="9" t="str">
        <f t="shared" si="5"/>
        <v>N/A</v>
      </c>
      <c r="E21" s="8">
        <v>7.6963385055</v>
      </c>
      <c r="F21" s="9" t="str">
        <f t="shared" si="2"/>
        <v>N/A</v>
      </c>
      <c r="G21" s="8">
        <v>11.79322311</v>
      </c>
      <c r="H21" s="9" t="str">
        <f t="shared" si="3"/>
        <v>N/A</v>
      </c>
      <c r="I21" s="10">
        <v>-3.35</v>
      </c>
      <c r="J21" s="10">
        <v>53.23</v>
      </c>
      <c r="K21" s="9" t="str">
        <f t="shared" si="4"/>
        <v>No</v>
      </c>
    </row>
    <row r="22" spans="1:11" x14ac:dyDescent="0.25">
      <c r="A22" s="73" t="s">
        <v>386</v>
      </c>
      <c r="B22" s="33" t="s">
        <v>213</v>
      </c>
      <c r="C22" s="72">
        <v>1.9304758646</v>
      </c>
      <c r="D22" s="9" t="str">
        <f t="shared" si="5"/>
        <v>N/A</v>
      </c>
      <c r="E22" s="8">
        <v>2.7094702596000002</v>
      </c>
      <c r="F22" s="9" t="str">
        <f t="shared" si="2"/>
        <v>N/A</v>
      </c>
      <c r="G22" s="8">
        <v>2.6129167914</v>
      </c>
      <c r="H22" s="9" t="str">
        <f t="shared" si="3"/>
        <v>N/A</v>
      </c>
      <c r="I22" s="10">
        <v>40.35</v>
      </c>
      <c r="J22" s="10">
        <v>-3.56</v>
      </c>
      <c r="K22" s="9" t="str">
        <f t="shared" si="4"/>
        <v>Yes</v>
      </c>
    </row>
    <row r="23" spans="1:11" x14ac:dyDescent="0.25">
      <c r="A23" s="73" t="s">
        <v>389</v>
      </c>
      <c r="B23" s="33" t="s">
        <v>213</v>
      </c>
      <c r="C23" s="72">
        <v>3.2613800000000003E-5</v>
      </c>
      <c r="D23" s="9" t="str">
        <f t="shared" si="5"/>
        <v>N/A</v>
      </c>
      <c r="E23" s="8">
        <v>0</v>
      </c>
      <c r="F23" s="9" t="str">
        <f t="shared" si="2"/>
        <v>N/A</v>
      </c>
      <c r="G23" s="8">
        <v>0</v>
      </c>
      <c r="H23" s="9" t="str">
        <f t="shared" si="3"/>
        <v>N/A</v>
      </c>
      <c r="I23" s="10">
        <v>-100</v>
      </c>
      <c r="J23" s="10" t="s">
        <v>1745</v>
      </c>
      <c r="K23" s="9" t="str">
        <f t="shared" si="4"/>
        <v>N/A</v>
      </c>
    </row>
    <row r="24" spans="1:11" x14ac:dyDescent="0.25">
      <c r="A24" s="73" t="s">
        <v>390</v>
      </c>
      <c r="B24" s="33" t="s">
        <v>213</v>
      </c>
      <c r="C24" s="72">
        <v>3.2613800000000003E-5</v>
      </c>
      <c r="D24" s="9" t="str">
        <f t="shared" si="5"/>
        <v>N/A</v>
      </c>
      <c r="E24" s="8">
        <v>3.7189900000000001E-5</v>
      </c>
      <c r="F24" s="9" t="str">
        <f t="shared" si="2"/>
        <v>N/A</v>
      </c>
      <c r="G24" s="8">
        <v>0</v>
      </c>
      <c r="H24" s="9" t="str">
        <f t="shared" si="3"/>
        <v>N/A</v>
      </c>
      <c r="I24" s="10">
        <v>14.03</v>
      </c>
      <c r="J24" s="10">
        <v>-100</v>
      </c>
      <c r="K24" s="9" t="str">
        <f t="shared" si="4"/>
        <v>No</v>
      </c>
    </row>
    <row r="25" spans="1:11" x14ac:dyDescent="0.25">
      <c r="A25" s="73" t="s">
        <v>391</v>
      </c>
      <c r="B25" s="33" t="s">
        <v>213</v>
      </c>
      <c r="C25" s="72">
        <v>1.6404739799999998E-2</v>
      </c>
      <c r="D25" s="9" t="str">
        <f t="shared" si="5"/>
        <v>N/A</v>
      </c>
      <c r="E25" s="8">
        <v>1.5099099899999999E-2</v>
      </c>
      <c r="F25" s="9" t="str">
        <f t="shared" si="2"/>
        <v>N/A</v>
      </c>
      <c r="G25" s="8">
        <v>8.4872253999999994E-3</v>
      </c>
      <c r="H25" s="9" t="str">
        <f t="shared" si="3"/>
        <v>N/A</v>
      </c>
      <c r="I25" s="10">
        <v>-7.96</v>
      </c>
      <c r="J25" s="10">
        <v>-43.8</v>
      </c>
      <c r="K25" s="9" t="str">
        <f t="shared" si="4"/>
        <v>No</v>
      </c>
    </row>
    <row r="26" spans="1:11" x14ac:dyDescent="0.25">
      <c r="A26" s="73" t="s">
        <v>392</v>
      </c>
      <c r="B26" s="33" t="s">
        <v>213</v>
      </c>
      <c r="C26" s="72">
        <v>7.3745012942999999</v>
      </c>
      <c r="D26" s="9" t="str">
        <f t="shared" si="5"/>
        <v>N/A</v>
      </c>
      <c r="E26" s="8">
        <v>6.1066189842999998</v>
      </c>
      <c r="F26" s="9" t="str">
        <f t="shared" si="2"/>
        <v>N/A</v>
      </c>
      <c r="G26" s="8">
        <v>5.9193611480000001</v>
      </c>
      <c r="H26" s="9" t="str">
        <f t="shared" si="3"/>
        <v>N/A</v>
      </c>
      <c r="I26" s="10">
        <v>-17.2</v>
      </c>
      <c r="J26" s="10">
        <v>-3.07</v>
      </c>
      <c r="K26" s="9" t="str">
        <f t="shared" si="4"/>
        <v>Yes</v>
      </c>
    </row>
    <row r="27" spans="1:11" x14ac:dyDescent="0.25">
      <c r="A27" s="73" t="s">
        <v>393</v>
      </c>
      <c r="B27" s="33" t="s">
        <v>213</v>
      </c>
      <c r="C27" s="72">
        <v>0</v>
      </c>
      <c r="D27" s="9" t="str">
        <f t="shared" si="5"/>
        <v>N/A</v>
      </c>
      <c r="E27" s="8">
        <v>0</v>
      </c>
      <c r="F27" s="9" t="str">
        <f t="shared" si="2"/>
        <v>N/A</v>
      </c>
      <c r="G27" s="8">
        <v>0</v>
      </c>
      <c r="H27" s="9" t="str">
        <f t="shared" si="3"/>
        <v>N/A</v>
      </c>
      <c r="I27" s="10" t="s">
        <v>1745</v>
      </c>
      <c r="J27" s="10" t="s">
        <v>1745</v>
      </c>
      <c r="K27" s="9" t="str">
        <f t="shared" si="4"/>
        <v>N/A</v>
      </c>
    </row>
    <row r="28" spans="1:11" x14ac:dyDescent="0.25">
      <c r="A28" s="73" t="s">
        <v>398</v>
      </c>
      <c r="B28" s="33" t="s">
        <v>213</v>
      </c>
      <c r="C28" s="72">
        <v>0</v>
      </c>
      <c r="D28" s="9" t="str">
        <f t="shared" si="5"/>
        <v>N/A</v>
      </c>
      <c r="E28" s="8">
        <v>0</v>
      </c>
      <c r="F28" s="9" t="str">
        <f t="shared" si="2"/>
        <v>N/A</v>
      </c>
      <c r="G28" s="8">
        <v>0</v>
      </c>
      <c r="H28" s="9" t="str">
        <f t="shared" si="3"/>
        <v>N/A</v>
      </c>
      <c r="I28" s="10" t="s">
        <v>1745</v>
      </c>
      <c r="J28" s="10" t="s">
        <v>1745</v>
      </c>
      <c r="K28" s="9" t="str">
        <f t="shared" si="4"/>
        <v>N/A</v>
      </c>
    </row>
    <row r="29" spans="1:11" x14ac:dyDescent="0.25">
      <c r="A29" s="73" t="s">
        <v>399</v>
      </c>
      <c r="B29" s="33" t="s">
        <v>213</v>
      </c>
      <c r="C29" s="72">
        <v>0.97714196819999999</v>
      </c>
      <c r="D29" s="9" t="str">
        <f t="shared" si="5"/>
        <v>N/A</v>
      </c>
      <c r="E29" s="8">
        <v>1.6682274028999999</v>
      </c>
      <c r="F29" s="9" t="str">
        <f t="shared" si="2"/>
        <v>N/A</v>
      </c>
      <c r="G29" s="8">
        <v>1.0927462299999999</v>
      </c>
      <c r="H29" s="9" t="str">
        <f t="shared" si="3"/>
        <v>N/A</v>
      </c>
      <c r="I29" s="10">
        <v>70.73</v>
      </c>
      <c r="J29" s="10">
        <v>-34.5</v>
      </c>
      <c r="K29" s="9" t="str">
        <f t="shared" si="4"/>
        <v>No</v>
      </c>
    </row>
    <row r="30" spans="1:11" x14ac:dyDescent="0.25">
      <c r="A30" s="73" t="s">
        <v>400</v>
      </c>
      <c r="B30" s="33" t="s">
        <v>213</v>
      </c>
      <c r="C30" s="72">
        <v>0</v>
      </c>
      <c r="D30" s="9" t="str">
        <f t="shared" si="5"/>
        <v>N/A</v>
      </c>
      <c r="E30" s="8">
        <v>0</v>
      </c>
      <c r="F30" s="9" t="str">
        <f t="shared" si="2"/>
        <v>N/A</v>
      </c>
      <c r="G30" s="8">
        <v>0</v>
      </c>
      <c r="H30" s="9" t="str">
        <f t="shared" si="3"/>
        <v>N/A</v>
      </c>
      <c r="I30" s="10" t="s">
        <v>1745</v>
      </c>
      <c r="J30" s="10" t="s">
        <v>1745</v>
      </c>
      <c r="K30" s="9" t="str">
        <f t="shared" si="4"/>
        <v>N/A</v>
      </c>
    </row>
    <row r="31" spans="1:11" x14ac:dyDescent="0.25">
      <c r="A31" s="73" t="s">
        <v>32</v>
      </c>
      <c r="B31" s="33" t="s">
        <v>213</v>
      </c>
      <c r="C31" s="72">
        <v>100</v>
      </c>
      <c r="D31" s="9" t="str">
        <f t="shared" si="5"/>
        <v>N/A</v>
      </c>
      <c r="E31" s="8">
        <v>100</v>
      </c>
      <c r="F31" s="9" t="str">
        <f t="shared" si="2"/>
        <v>N/A</v>
      </c>
      <c r="G31" s="8">
        <v>100</v>
      </c>
      <c r="H31" s="9" t="str">
        <f t="shared" si="3"/>
        <v>N/A</v>
      </c>
      <c r="I31" s="10">
        <v>0</v>
      </c>
      <c r="J31" s="10">
        <v>0</v>
      </c>
      <c r="K31" s="9" t="str">
        <f t="shared" ref="K31:K43" si="6">IF(J31="Div by 0", "N/A", IF(J31="N/A","N/A", IF(J31&gt;30, "No", IF(J31&lt;-30, "No", "Yes"))))</f>
        <v>Yes</v>
      </c>
    </row>
    <row r="32" spans="1:11" x14ac:dyDescent="0.25">
      <c r="A32" s="73" t="s">
        <v>39</v>
      </c>
      <c r="B32" s="33" t="s">
        <v>267</v>
      </c>
      <c r="C32" s="72">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5">
      <c r="A33" s="73" t="s">
        <v>907</v>
      </c>
      <c r="B33" s="33" t="s">
        <v>213</v>
      </c>
      <c r="C33" s="72">
        <v>64.230263841999999</v>
      </c>
      <c r="D33" s="9" t="str">
        <f t="shared" si="5"/>
        <v>N/A</v>
      </c>
      <c r="E33" s="8">
        <v>66.991433678000007</v>
      </c>
      <c r="F33" s="9" t="str">
        <f t="shared" si="2"/>
        <v>N/A</v>
      </c>
      <c r="G33" s="8">
        <v>68.410419250000004</v>
      </c>
      <c r="H33" s="9" t="str">
        <f t="shared" si="3"/>
        <v>N/A</v>
      </c>
      <c r="I33" s="10">
        <v>4.2990000000000004</v>
      </c>
      <c r="J33" s="10">
        <v>2.1179999999999999</v>
      </c>
      <c r="K33" s="9" t="str">
        <f t="shared" si="6"/>
        <v>Yes</v>
      </c>
    </row>
    <row r="34" spans="1:11" x14ac:dyDescent="0.25">
      <c r="A34" s="73" t="s">
        <v>848</v>
      </c>
      <c r="B34" s="33" t="s">
        <v>268</v>
      </c>
      <c r="C34" s="72">
        <v>4.2556438990999998</v>
      </c>
      <c r="D34" s="9" t="str">
        <f>IF($B34="N/A","N/A",IF(C34&gt;25,"No",IF(C34&lt;5,"No","Yes")))</f>
        <v>No</v>
      </c>
      <c r="E34" s="8">
        <v>4.2023100878999999</v>
      </c>
      <c r="F34" s="9" t="str">
        <f>IF($B34="N/A","N/A",IF(E34&gt;25,"No",IF(E34&lt;5,"No","Yes")))</f>
        <v>No</v>
      </c>
      <c r="G34" s="8">
        <v>4.6337060267999997</v>
      </c>
      <c r="H34" s="9" t="str">
        <f>IF($B34="N/A","N/A",IF(G34&gt;25,"No",IF(G34&lt;5,"No","Yes")))</f>
        <v>No</v>
      </c>
      <c r="I34" s="10">
        <v>-1.25</v>
      </c>
      <c r="J34" s="10">
        <v>10.27</v>
      </c>
      <c r="K34" s="9" t="str">
        <f t="shared" si="6"/>
        <v>Yes</v>
      </c>
    </row>
    <row r="35" spans="1:11" x14ac:dyDescent="0.25">
      <c r="A35" s="73" t="s">
        <v>849</v>
      </c>
      <c r="B35" s="33" t="s">
        <v>269</v>
      </c>
      <c r="C35" s="72">
        <v>43.796350320000002</v>
      </c>
      <c r="D35" s="9" t="str">
        <f>IF($B35="N/A","N/A",IF(C35&gt;70,"No",IF(C35&lt;40,"No","Yes")))</f>
        <v>Yes</v>
      </c>
      <c r="E35" s="8">
        <v>43.749567667000001</v>
      </c>
      <c r="F35" s="9" t="str">
        <f>IF($B35="N/A","N/A",IF(E35&gt;70,"No",IF(E35&lt;40,"No","Yes")))</f>
        <v>Yes</v>
      </c>
      <c r="G35" s="8">
        <v>43.070563303</v>
      </c>
      <c r="H35" s="9" t="str">
        <f>IF($B35="N/A","N/A",IF(G35&gt;70,"No",IF(G35&lt;40,"No","Yes")))</f>
        <v>Yes</v>
      </c>
      <c r="I35" s="10">
        <v>-0.107</v>
      </c>
      <c r="J35" s="10">
        <v>-1.55</v>
      </c>
      <c r="K35" s="9" t="str">
        <f t="shared" si="6"/>
        <v>Yes</v>
      </c>
    </row>
    <row r="36" spans="1:11" x14ac:dyDescent="0.25">
      <c r="A36" s="73" t="s">
        <v>850</v>
      </c>
      <c r="B36" s="33" t="s">
        <v>270</v>
      </c>
      <c r="C36" s="72">
        <v>51.948005780000003</v>
      </c>
      <c r="D36" s="9" t="str">
        <f>IF($B36="N/A","N/A",IF(C36&gt;55,"No",IF(C36&lt;20,"No","Yes")))</f>
        <v>Yes</v>
      </c>
      <c r="E36" s="8">
        <v>52.048122245000002</v>
      </c>
      <c r="F36" s="9" t="str">
        <f>IF($B36="N/A","N/A",IF(E36&gt;55,"No",IF(E36&lt;20,"No","Yes")))</f>
        <v>Yes</v>
      </c>
      <c r="G36" s="8">
        <v>52.295730669999998</v>
      </c>
      <c r="H36" s="9" t="str">
        <f>IF($B36="N/A","N/A",IF(G36&gt;55,"No",IF(G36&lt;20,"No","Yes")))</f>
        <v>Yes</v>
      </c>
      <c r="I36" s="10">
        <v>0.19270000000000001</v>
      </c>
      <c r="J36" s="10">
        <v>0.47570000000000001</v>
      </c>
      <c r="K36" s="9" t="str">
        <f t="shared" si="6"/>
        <v>Yes</v>
      </c>
    </row>
    <row r="37" spans="1:11" x14ac:dyDescent="0.25">
      <c r="A37" s="73" t="s">
        <v>163</v>
      </c>
      <c r="B37" s="33" t="s">
        <v>246</v>
      </c>
      <c r="C37" s="72">
        <v>13.440178306</v>
      </c>
      <c r="D37" s="9" t="str">
        <f>IF($B37="N/A","N/A",IF(C37&gt;95,"Yes","No"))</f>
        <v>No</v>
      </c>
      <c r="E37" s="8">
        <v>12.248159286</v>
      </c>
      <c r="F37" s="9" t="str">
        <f>IF($B37="N/A","N/A",IF(E37&gt;95,"Yes","No"))</f>
        <v>No</v>
      </c>
      <c r="G37" s="8">
        <v>17.454904436</v>
      </c>
      <c r="H37" s="9" t="str">
        <f>IF($B37="N/A","N/A",IF(G37&gt;95,"Yes","No"))</f>
        <v>No</v>
      </c>
      <c r="I37" s="10">
        <v>-8.8699999999999992</v>
      </c>
      <c r="J37" s="10">
        <v>42.51</v>
      </c>
      <c r="K37" s="9" t="str">
        <f t="shared" si="6"/>
        <v>No</v>
      </c>
    </row>
    <row r="38" spans="1:11" x14ac:dyDescent="0.25">
      <c r="A38" s="73" t="s">
        <v>41</v>
      </c>
      <c r="B38" s="33" t="s">
        <v>213</v>
      </c>
      <c r="C38" s="72">
        <v>99.808299895999994</v>
      </c>
      <c r="D38" s="9" t="str">
        <f t="shared" ref="D38:D47" si="7">IF($B38="N/A","N/A",IF(C38&gt;15,"No",IF(C38&lt;-15,"No","Yes")))</f>
        <v>N/A</v>
      </c>
      <c r="E38" s="8">
        <v>99.867409633999998</v>
      </c>
      <c r="F38" s="9" t="str">
        <f>IF($B38="N/A","N/A",IF(E38&gt;15,"No",IF(E38&lt;-15,"No","Yes")))</f>
        <v>N/A</v>
      </c>
      <c r="G38" s="8">
        <v>99.944885213000006</v>
      </c>
      <c r="H38" s="9" t="str">
        <f>IF($B38="N/A","N/A",IF(G38&gt;15,"No",IF(G38&lt;-15,"No","Yes")))</f>
        <v>N/A</v>
      </c>
      <c r="I38" s="10">
        <v>5.9200000000000003E-2</v>
      </c>
      <c r="J38" s="10">
        <v>7.7600000000000002E-2</v>
      </c>
      <c r="K38" s="9" t="str">
        <f t="shared" si="6"/>
        <v>Yes</v>
      </c>
    </row>
    <row r="39" spans="1:11" x14ac:dyDescent="0.25">
      <c r="A39" s="73" t="s">
        <v>42</v>
      </c>
      <c r="B39" s="33" t="s">
        <v>213</v>
      </c>
      <c r="C39" s="72">
        <v>86.955359869999995</v>
      </c>
      <c r="D39" s="9" t="str">
        <f t="shared" si="7"/>
        <v>N/A</v>
      </c>
      <c r="E39" s="8">
        <v>89.669808295999999</v>
      </c>
      <c r="F39" s="9" t="str">
        <f>IF($B39="N/A","N/A",IF(E39&gt;15,"No",IF(E39&lt;-15,"No","Yes")))</f>
        <v>N/A</v>
      </c>
      <c r="G39" s="8">
        <v>87.624544122000003</v>
      </c>
      <c r="H39" s="9" t="str">
        <f>IF($B39="N/A","N/A",IF(G39&gt;15,"No",IF(G39&lt;-15,"No","Yes")))</f>
        <v>N/A</v>
      </c>
      <c r="I39" s="10">
        <v>3.1219999999999999</v>
      </c>
      <c r="J39" s="10">
        <v>-2.2799999999999998</v>
      </c>
      <c r="K39" s="9" t="str">
        <f t="shared" si="6"/>
        <v>Yes</v>
      </c>
    </row>
    <row r="40" spans="1:11" x14ac:dyDescent="0.25">
      <c r="A40" s="73" t="s">
        <v>43</v>
      </c>
      <c r="B40" s="33" t="s">
        <v>223</v>
      </c>
      <c r="C40" s="72">
        <v>14.086338339999999</v>
      </c>
      <c r="D40" s="9" t="str">
        <f>IF($B40="N/A","N/A",IF(C40&gt;100,"No",IF(C40&lt;98,"No","Yes")))</f>
        <v>No</v>
      </c>
      <c r="E40" s="8">
        <v>14.238972432000001</v>
      </c>
      <c r="F40" s="9" t="str">
        <f>IF($B40="N/A","N/A",IF(E40&gt;100,"No",IF(E40&lt;98,"No","Yes")))</f>
        <v>No</v>
      </c>
      <c r="G40" s="8">
        <v>20.486883449</v>
      </c>
      <c r="H40" s="9" t="str">
        <f>IF($B40="N/A","N/A",IF(G40&gt;100,"No",IF(G40&lt;98,"No","Yes")))</f>
        <v>No</v>
      </c>
      <c r="I40" s="10">
        <v>1.0840000000000001</v>
      </c>
      <c r="J40" s="10">
        <v>43.88</v>
      </c>
      <c r="K40" s="9" t="str">
        <f t="shared" si="6"/>
        <v>No</v>
      </c>
    </row>
    <row r="41" spans="1:11" x14ac:dyDescent="0.25">
      <c r="A41" s="73" t="s">
        <v>44</v>
      </c>
      <c r="B41" s="33" t="s">
        <v>213</v>
      </c>
      <c r="C41" s="72">
        <v>24.752427195999999</v>
      </c>
      <c r="D41" s="9" t="str">
        <f t="shared" si="7"/>
        <v>N/A</v>
      </c>
      <c r="E41" s="8">
        <v>22.647347278000002</v>
      </c>
      <c r="F41" s="9" t="str">
        <f t="shared" ref="F41:F47" si="8">IF($B41="N/A","N/A",IF(E41&gt;15,"No",IF(E41&lt;-15,"No","Yes")))</f>
        <v>N/A</v>
      </c>
      <c r="G41" s="8">
        <v>18.462027792000001</v>
      </c>
      <c r="H41" s="9" t="str">
        <f t="shared" ref="H41:H47" si="9">IF($B41="N/A","N/A",IF(G41&gt;15,"No",IF(G41&lt;-15,"No","Yes")))</f>
        <v>N/A</v>
      </c>
      <c r="I41" s="10">
        <v>-8.5</v>
      </c>
      <c r="J41" s="10">
        <v>-18.5</v>
      </c>
      <c r="K41" s="9" t="str">
        <f t="shared" si="6"/>
        <v>Yes</v>
      </c>
    </row>
    <row r="42" spans="1:11" x14ac:dyDescent="0.25">
      <c r="A42" s="73" t="s">
        <v>45</v>
      </c>
      <c r="B42" s="33" t="s">
        <v>213</v>
      </c>
      <c r="C42" s="72">
        <v>75.247572804000001</v>
      </c>
      <c r="D42" s="9" t="str">
        <f t="shared" si="7"/>
        <v>N/A</v>
      </c>
      <c r="E42" s="8">
        <v>77.352652722000002</v>
      </c>
      <c r="F42" s="9" t="str">
        <f t="shared" si="8"/>
        <v>N/A</v>
      </c>
      <c r="G42" s="8">
        <v>81.537972207999999</v>
      </c>
      <c r="H42" s="9" t="str">
        <f t="shared" si="9"/>
        <v>N/A</v>
      </c>
      <c r="I42" s="10">
        <v>2.798</v>
      </c>
      <c r="J42" s="10">
        <v>5.4109999999999996</v>
      </c>
      <c r="K42" s="9" t="str">
        <f t="shared" si="6"/>
        <v>Yes</v>
      </c>
    </row>
    <row r="43" spans="1:11" x14ac:dyDescent="0.25">
      <c r="A43" s="73" t="s">
        <v>50</v>
      </c>
      <c r="B43" s="33" t="s">
        <v>213</v>
      </c>
      <c r="C43" s="72">
        <v>0</v>
      </c>
      <c r="D43" s="9" t="str">
        <f t="shared" si="7"/>
        <v>N/A</v>
      </c>
      <c r="E43" s="8">
        <v>0</v>
      </c>
      <c r="F43" s="9" t="str">
        <f t="shared" si="8"/>
        <v>N/A</v>
      </c>
      <c r="G43" s="8">
        <v>0</v>
      </c>
      <c r="H43" s="9" t="str">
        <f t="shared" si="9"/>
        <v>N/A</v>
      </c>
      <c r="I43" s="10" t="s">
        <v>1745</v>
      </c>
      <c r="J43" s="10" t="s">
        <v>1745</v>
      </c>
      <c r="K43" s="9" t="str">
        <f t="shared" si="6"/>
        <v>N/A</v>
      </c>
    </row>
    <row r="44" spans="1:11" x14ac:dyDescent="0.25">
      <c r="A44" s="73" t="s">
        <v>910</v>
      </c>
      <c r="B44" s="33" t="s">
        <v>213</v>
      </c>
      <c r="C44" s="72">
        <v>87.626684217000005</v>
      </c>
      <c r="D44" s="9" t="str">
        <f t="shared" si="7"/>
        <v>N/A</v>
      </c>
      <c r="E44" s="8">
        <v>86.826332829999998</v>
      </c>
      <c r="F44" s="9" t="str">
        <f t="shared" si="8"/>
        <v>N/A</v>
      </c>
      <c r="G44" s="8">
        <v>82.399472642999996</v>
      </c>
      <c r="H44" s="9" t="str">
        <f t="shared" si="9"/>
        <v>N/A</v>
      </c>
      <c r="I44" s="10">
        <v>-0.91300000000000003</v>
      </c>
      <c r="J44" s="10">
        <v>-5.0999999999999996</v>
      </c>
      <c r="K44" s="9" t="str">
        <f>IF(J44="Div by 0", "N/A", IF(J44="N/A","N/A", IF(J44&gt;30, "No", IF(J44&lt;-30, "No", "Yes"))))</f>
        <v>Yes</v>
      </c>
    </row>
    <row r="45" spans="1:11" x14ac:dyDescent="0.25">
      <c r="A45" s="73" t="s">
        <v>911</v>
      </c>
      <c r="B45" s="33" t="s">
        <v>213</v>
      </c>
      <c r="C45" s="72">
        <v>12.338875613000001</v>
      </c>
      <c r="D45" s="9" t="str">
        <f t="shared" si="7"/>
        <v>N/A</v>
      </c>
      <c r="E45" s="8">
        <v>13.117696368000001</v>
      </c>
      <c r="F45" s="9" t="str">
        <f t="shared" si="8"/>
        <v>N/A</v>
      </c>
      <c r="G45" s="8">
        <v>17.414893230000001</v>
      </c>
      <c r="H45" s="9" t="str">
        <f t="shared" si="9"/>
        <v>N/A</v>
      </c>
      <c r="I45" s="10">
        <v>6.3120000000000003</v>
      </c>
      <c r="J45" s="10">
        <v>32.76</v>
      </c>
      <c r="K45" s="9" t="str">
        <f>IF(J45="Div by 0", "N/A", IF(J45="N/A","N/A", IF(J45&gt;30, "No", IF(J45&lt;-30, "No", "Yes"))))</f>
        <v>No</v>
      </c>
    </row>
    <row r="46" spans="1:11" x14ac:dyDescent="0.25">
      <c r="A46" s="73" t="s">
        <v>934</v>
      </c>
      <c r="B46" s="33" t="s">
        <v>213</v>
      </c>
      <c r="C46" s="72">
        <v>2.5628247722999999</v>
      </c>
      <c r="D46" s="9" t="str">
        <f t="shared" si="7"/>
        <v>N/A</v>
      </c>
      <c r="E46" s="8">
        <v>2.9002544533000001</v>
      </c>
      <c r="F46" s="9" t="str">
        <f t="shared" si="8"/>
        <v>N/A</v>
      </c>
      <c r="G46" s="8">
        <v>3.3935500914999999</v>
      </c>
      <c r="H46" s="9" t="str">
        <f t="shared" si="9"/>
        <v>N/A</v>
      </c>
      <c r="I46" s="10">
        <v>13.17</v>
      </c>
      <c r="J46" s="10">
        <v>17.010000000000002</v>
      </c>
      <c r="K46" s="9" t="str">
        <f>IF(J46="Div by 0", "N/A", IF(J46="N/A","N/A", IF(J46&gt;30, "No", IF(J46&lt;-30, "No", "Yes"))))</f>
        <v>Yes</v>
      </c>
    </row>
    <row r="47" spans="1:11" x14ac:dyDescent="0.25">
      <c r="A47" s="73" t="s">
        <v>922</v>
      </c>
      <c r="B47" s="33" t="s">
        <v>213</v>
      </c>
      <c r="C47" s="72">
        <v>3.4440169499999999E-2</v>
      </c>
      <c r="D47" s="9" t="str">
        <f t="shared" si="7"/>
        <v>N/A</v>
      </c>
      <c r="E47" s="8">
        <v>5.59708015E-2</v>
      </c>
      <c r="F47" s="9" t="str">
        <f t="shared" si="8"/>
        <v>N/A</v>
      </c>
      <c r="G47" s="8">
        <v>0.1856341266</v>
      </c>
      <c r="H47" s="9" t="str">
        <f t="shared" si="9"/>
        <v>N/A</v>
      </c>
      <c r="I47" s="10">
        <v>62.52</v>
      </c>
      <c r="J47" s="10">
        <v>231.7</v>
      </c>
      <c r="K47" s="9" t="str">
        <f>IF(J47="Div by 0", "N/A", IF(J47="N/A","N/A", IF(J47&gt;30, "No", IF(J47&lt;-30, "No", "Yes"))))</f>
        <v>No</v>
      </c>
    </row>
    <row r="48" spans="1:11" ht="12" customHeight="1" x14ac:dyDescent="0.25">
      <c r="A48" s="135" t="s">
        <v>1632</v>
      </c>
      <c r="B48" s="136"/>
      <c r="C48" s="136"/>
      <c r="D48" s="136"/>
      <c r="E48" s="136"/>
      <c r="F48" s="136"/>
      <c r="G48" s="136"/>
      <c r="H48" s="136"/>
      <c r="I48" s="136"/>
      <c r="J48" s="136"/>
      <c r="K48" s="137"/>
    </row>
    <row r="49" spans="1:11" x14ac:dyDescent="0.25">
      <c r="A49" s="128" t="s">
        <v>1630</v>
      </c>
      <c r="B49" s="129"/>
      <c r="C49" s="129"/>
      <c r="D49" s="129"/>
      <c r="E49" s="129"/>
      <c r="F49" s="129"/>
      <c r="G49" s="129"/>
      <c r="H49" s="129"/>
      <c r="I49" s="129"/>
      <c r="J49" s="129"/>
      <c r="K49" s="130"/>
    </row>
    <row r="50" spans="1:11" x14ac:dyDescent="0.25">
      <c r="A50" s="131" t="s">
        <v>1731</v>
      </c>
      <c r="B50" s="131"/>
      <c r="C50" s="131"/>
      <c r="D50" s="131"/>
      <c r="E50" s="131"/>
      <c r="F50" s="131"/>
      <c r="G50" s="131"/>
      <c r="H50" s="131"/>
      <c r="I50" s="131"/>
      <c r="J50" s="131"/>
      <c r="K50" s="132"/>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51"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1722</v>
      </c>
      <c r="B1" s="120"/>
      <c r="C1" s="120"/>
      <c r="D1" s="120"/>
      <c r="E1" s="120"/>
      <c r="F1" s="120"/>
      <c r="G1" s="120"/>
      <c r="H1" s="120"/>
      <c r="I1" s="120"/>
      <c r="J1" s="120"/>
      <c r="K1" s="121"/>
    </row>
    <row r="2" spans="1:11" ht="13" x14ac:dyDescent="0.3">
      <c r="A2" s="125" t="s">
        <v>1585</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70" t="s">
        <v>12</v>
      </c>
      <c r="B6" s="5" t="s">
        <v>213</v>
      </c>
      <c r="C6" s="71">
        <v>24637837</v>
      </c>
      <c r="D6" s="9" t="str">
        <f t="shared" ref="D6:D15" si="0">IF($B6="N/A","N/A",IF(C6&lt;0,"No","Yes"))</f>
        <v>N/A</v>
      </c>
      <c r="E6" s="71">
        <v>47157336</v>
      </c>
      <c r="F6" s="9" t="str">
        <f t="shared" ref="F6:F15" si="1">IF($B6="N/A","N/A",IF(E6&lt;0,"No","Yes"))</f>
        <v>N/A</v>
      </c>
      <c r="G6" s="71">
        <v>32857829</v>
      </c>
      <c r="H6" s="9" t="str">
        <f t="shared" ref="H6:H15" si="2">IF($B6="N/A","N/A",IF(G6&lt;0,"No","Yes"))</f>
        <v>N/A</v>
      </c>
      <c r="I6" s="10">
        <v>91.4</v>
      </c>
      <c r="J6" s="10">
        <v>-30.3</v>
      </c>
      <c r="K6" s="9" t="str">
        <f t="shared" ref="K6:K15" si="3">IF(J6="Div by 0", "N/A", IF(J6="N/A","N/A", IF(J6&gt;30, "No", IF(J6&lt;-30, "No", "Yes"))))</f>
        <v>No</v>
      </c>
    </row>
    <row r="7" spans="1:11" x14ac:dyDescent="0.25">
      <c r="A7" s="70" t="s">
        <v>443</v>
      </c>
      <c r="B7" s="5" t="s">
        <v>213</v>
      </c>
      <c r="C7" s="72">
        <v>31.917197114</v>
      </c>
      <c r="D7" s="9" t="str">
        <f t="shared" si="0"/>
        <v>N/A</v>
      </c>
      <c r="E7" s="72">
        <v>25.114548455000001</v>
      </c>
      <c r="F7" s="9" t="str">
        <f t="shared" si="1"/>
        <v>N/A</v>
      </c>
      <c r="G7" s="72">
        <v>26.671445639000002</v>
      </c>
      <c r="H7" s="9" t="str">
        <f t="shared" si="2"/>
        <v>N/A</v>
      </c>
      <c r="I7" s="10">
        <v>-21.3</v>
      </c>
      <c r="J7" s="10">
        <v>6.1989999999999998</v>
      </c>
      <c r="K7" s="9" t="str">
        <f t="shared" si="3"/>
        <v>Yes</v>
      </c>
    </row>
    <row r="8" spans="1:11" x14ac:dyDescent="0.25">
      <c r="A8" s="70" t="s">
        <v>444</v>
      </c>
      <c r="B8" s="5" t="s">
        <v>213</v>
      </c>
      <c r="C8" s="72">
        <v>3.9324231262999998</v>
      </c>
      <c r="D8" s="9" t="str">
        <f t="shared" si="0"/>
        <v>N/A</v>
      </c>
      <c r="E8" s="72">
        <v>9.4138629884</v>
      </c>
      <c r="F8" s="9" t="str">
        <f t="shared" si="1"/>
        <v>N/A</v>
      </c>
      <c r="G8" s="72">
        <v>13.727565507</v>
      </c>
      <c r="H8" s="9" t="str">
        <f t="shared" si="2"/>
        <v>N/A</v>
      </c>
      <c r="I8" s="10">
        <v>139.4</v>
      </c>
      <c r="J8" s="10">
        <v>45.82</v>
      </c>
      <c r="K8" s="9" t="str">
        <f t="shared" si="3"/>
        <v>No</v>
      </c>
    </row>
    <row r="9" spans="1:11" x14ac:dyDescent="0.25">
      <c r="A9" s="70" t="s">
        <v>445</v>
      </c>
      <c r="B9" s="5" t="s">
        <v>213</v>
      </c>
      <c r="C9" s="72">
        <v>31.224774318000001</v>
      </c>
      <c r="D9" s="9" t="str">
        <f t="shared" si="0"/>
        <v>N/A</v>
      </c>
      <c r="E9" s="72">
        <v>26.184301420000001</v>
      </c>
      <c r="F9" s="9" t="str">
        <f t="shared" si="1"/>
        <v>N/A</v>
      </c>
      <c r="G9" s="72">
        <v>24.333299683</v>
      </c>
      <c r="H9" s="9" t="str">
        <f t="shared" si="2"/>
        <v>N/A</v>
      </c>
      <c r="I9" s="10">
        <v>-16.100000000000001</v>
      </c>
      <c r="J9" s="10">
        <v>-7.07</v>
      </c>
      <c r="K9" s="9" t="str">
        <f t="shared" si="3"/>
        <v>Yes</v>
      </c>
    </row>
    <row r="10" spans="1:11" x14ac:dyDescent="0.25">
      <c r="A10" s="70" t="s">
        <v>446</v>
      </c>
      <c r="B10" s="5" t="s">
        <v>213</v>
      </c>
      <c r="C10" s="72">
        <v>32.840321981000002</v>
      </c>
      <c r="D10" s="9" t="str">
        <f t="shared" si="0"/>
        <v>N/A</v>
      </c>
      <c r="E10" s="72">
        <v>39.205153574000001</v>
      </c>
      <c r="F10" s="9" t="str">
        <f t="shared" si="1"/>
        <v>N/A</v>
      </c>
      <c r="G10" s="72">
        <v>35.220026253</v>
      </c>
      <c r="H10" s="9" t="str">
        <f t="shared" si="2"/>
        <v>N/A</v>
      </c>
      <c r="I10" s="10">
        <v>19.38</v>
      </c>
      <c r="J10" s="10">
        <v>-10.199999999999999</v>
      </c>
      <c r="K10" s="9" t="str">
        <f t="shared" si="3"/>
        <v>Yes</v>
      </c>
    </row>
    <row r="11" spans="1:11" ht="13" x14ac:dyDescent="0.3">
      <c r="A11" s="70" t="s">
        <v>1627</v>
      </c>
      <c r="B11" s="5" t="s">
        <v>213</v>
      </c>
      <c r="C11" s="72">
        <v>0</v>
      </c>
      <c r="D11" s="9" t="str">
        <f t="shared" si="0"/>
        <v>N/A</v>
      </c>
      <c r="E11" s="72">
        <v>0</v>
      </c>
      <c r="F11" s="9" t="str">
        <f t="shared" si="1"/>
        <v>N/A</v>
      </c>
      <c r="G11" s="72">
        <v>0</v>
      </c>
      <c r="H11" s="9" t="str">
        <f t="shared" si="2"/>
        <v>N/A</v>
      </c>
      <c r="I11" s="10" t="s">
        <v>1745</v>
      </c>
      <c r="J11" s="10" t="s">
        <v>1745</v>
      </c>
      <c r="K11" s="9" t="str">
        <f t="shared" si="3"/>
        <v>N/A</v>
      </c>
    </row>
    <row r="12" spans="1:11" x14ac:dyDescent="0.25">
      <c r="A12" s="70" t="s">
        <v>16</v>
      </c>
      <c r="B12" s="5" t="s">
        <v>213</v>
      </c>
      <c r="C12" s="72">
        <v>1.3795650974</v>
      </c>
      <c r="D12" s="9" t="str">
        <f t="shared" si="0"/>
        <v>N/A</v>
      </c>
      <c r="E12" s="72">
        <v>1.0068274424999999</v>
      </c>
      <c r="F12" s="9" t="str">
        <f t="shared" si="1"/>
        <v>N/A</v>
      </c>
      <c r="G12" s="72">
        <v>2.2256461314</v>
      </c>
      <c r="H12" s="9" t="str">
        <f t="shared" si="2"/>
        <v>N/A</v>
      </c>
      <c r="I12" s="10">
        <v>-27</v>
      </c>
      <c r="J12" s="10">
        <v>121.1</v>
      </c>
      <c r="K12" s="9" t="str">
        <f t="shared" si="3"/>
        <v>No</v>
      </c>
    </row>
    <row r="13" spans="1:11" x14ac:dyDescent="0.25">
      <c r="A13" s="70" t="s">
        <v>36</v>
      </c>
      <c r="B13" s="5" t="s">
        <v>213</v>
      </c>
      <c r="C13" s="72">
        <v>0.24360925650000001</v>
      </c>
      <c r="D13" s="9" t="str">
        <f t="shared" si="0"/>
        <v>N/A</v>
      </c>
      <c r="E13" s="72">
        <v>9.1690940600000007E-2</v>
      </c>
      <c r="F13" s="9" t="str">
        <f t="shared" si="1"/>
        <v>N/A</v>
      </c>
      <c r="G13" s="72">
        <v>3.6535136448999999</v>
      </c>
      <c r="H13" s="9" t="str">
        <f t="shared" si="2"/>
        <v>N/A</v>
      </c>
      <c r="I13" s="10">
        <v>-62.4</v>
      </c>
      <c r="J13" s="10">
        <v>3885</v>
      </c>
      <c r="K13" s="9" t="str">
        <f t="shared" si="3"/>
        <v>No</v>
      </c>
    </row>
    <row r="14" spans="1:11" x14ac:dyDescent="0.25">
      <c r="A14" s="70" t="s">
        <v>37</v>
      </c>
      <c r="B14" s="5" t="s">
        <v>213</v>
      </c>
      <c r="C14" s="72">
        <v>1.9235465717</v>
      </c>
      <c r="D14" s="9" t="str">
        <f t="shared" si="0"/>
        <v>N/A</v>
      </c>
      <c r="E14" s="72">
        <v>2.3555608073999998</v>
      </c>
      <c r="F14" s="9" t="str">
        <f t="shared" si="1"/>
        <v>N/A</v>
      </c>
      <c r="G14" s="72">
        <v>12.033065843999999</v>
      </c>
      <c r="H14" s="9" t="str">
        <f t="shared" si="2"/>
        <v>N/A</v>
      </c>
      <c r="I14" s="10">
        <v>22.46</v>
      </c>
      <c r="J14" s="10">
        <v>410.8</v>
      </c>
      <c r="K14" s="9" t="str">
        <f t="shared" si="3"/>
        <v>No</v>
      </c>
    </row>
    <row r="15" spans="1:11" x14ac:dyDescent="0.25">
      <c r="A15" s="70" t="s">
        <v>38</v>
      </c>
      <c r="B15" s="5" t="s">
        <v>213</v>
      </c>
      <c r="C15" s="72">
        <v>1.4544657438999999</v>
      </c>
      <c r="D15" s="9" t="str">
        <f t="shared" si="0"/>
        <v>N/A</v>
      </c>
      <c r="E15" s="72">
        <v>1.0599111118</v>
      </c>
      <c r="F15" s="9" t="str">
        <f t="shared" si="1"/>
        <v>N/A</v>
      </c>
      <c r="G15" s="72">
        <v>1.7879346315</v>
      </c>
      <c r="H15" s="9" t="str">
        <f t="shared" si="2"/>
        <v>N/A</v>
      </c>
      <c r="I15" s="10">
        <v>-27.1</v>
      </c>
      <c r="J15" s="10">
        <v>68.69</v>
      </c>
      <c r="K15" s="9" t="str">
        <f t="shared" si="3"/>
        <v>No</v>
      </c>
    </row>
    <row r="16" spans="1:11" x14ac:dyDescent="0.25">
      <c r="A16" s="70" t="s">
        <v>376</v>
      </c>
      <c r="B16" s="5" t="s">
        <v>213</v>
      </c>
      <c r="C16" s="8">
        <v>23.229035892999999</v>
      </c>
      <c r="D16" s="9" t="str">
        <f t="shared" ref="D16:D41" si="4">IF($B16="N/A","N/A",IF(C16&lt;0,"No","Yes"))</f>
        <v>N/A</v>
      </c>
      <c r="E16" s="8">
        <v>21.371926099</v>
      </c>
      <c r="F16" s="9" t="str">
        <f t="shared" ref="F16:F41" si="5">IF($B16="N/A","N/A",IF(E16&lt;0,"No","Yes"))</f>
        <v>N/A</v>
      </c>
      <c r="G16" s="8">
        <v>22.914840173999998</v>
      </c>
      <c r="H16" s="9" t="str">
        <f t="shared" ref="H16:H41" si="6">IF($B16="N/A","N/A",IF(G16&lt;0,"No","Yes"))</f>
        <v>N/A</v>
      </c>
      <c r="I16" s="10">
        <v>-7.99</v>
      </c>
      <c r="J16" s="10">
        <v>7.2190000000000003</v>
      </c>
      <c r="K16" s="9" t="str">
        <f t="shared" ref="K16:K41" si="7">IF(J16="Div by 0", "N/A", IF(J16="N/A","N/A", IF(J16&gt;30, "No", IF(J16&lt;-30, "No", "Yes"))))</f>
        <v>Yes</v>
      </c>
    </row>
    <row r="17" spans="1:11" x14ac:dyDescent="0.25">
      <c r="A17" s="70" t="s">
        <v>377</v>
      </c>
      <c r="B17" s="5" t="s">
        <v>213</v>
      </c>
      <c r="C17" s="8">
        <v>7.2554421072000004</v>
      </c>
      <c r="D17" s="9" t="str">
        <f t="shared" si="4"/>
        <v>N/A</v>
      </c>
      <c r="E17" s="8">
        <v>10.203761298</v>
      </c>
      <c r="F17" s="9" t="str">
        <f t="shared" si="5"/>
        <v>N/A</v>
      </c>
      <c r="G17" s="8">
        <v>6.3617836711000004</v>
      </c>
      <c r="H17" s="9" t="str">
        <f t="shared" si="6"/>
        <v>N/A</v>
      </c>
      <c r="I17" s="10">
        <v>40.64</v>
      </c>
      <c r="J17" s="10">
        <v>-37.700000000000003</v>
      </c>
      <c r="K17" s="9" t="str">
        <f t="shared" si="7"/>
        <v>No</v>
      </c>
    </row>
    <row r="18" spans="1:11" x14ac:dyDescent="0.25">
      <c r="A18" s="70" t="s">
        <v>378</v>
      </c>
      <c r="B18" s="5" t="s">
        <v>213</v>
      </c>
      <c r="C18" s="8">
        <v>3.9556232148000001</v>
      </c>
      <c r="D18" s="9" t="str">
        <f t="shared" si="4"/>
        <v>N/A</v>
      </c>
      <c r="E18" s="8">
        <v>3.2106266563000001</v>
      </c>
      <c r="F18" s="9" t="str">
        <f t="shared" si="5"/>
        <v>N/A</v>
      </c>
      <c r="G18" s="8">
        <v>3.5059680906000001</v>
      </c>
      <c r="H18" s="9" t="str">
        <f t="shared" si="6"/>
        <v>N/A</v>
      </c>
      <c r="I18" s="10">
        <v>-18.8</v>
      </c>
      <c r="J18" s="10">
        <v>9.1989999999999998</v>
      </c>
      <c r="K18" s="9" t="str">
        <f t="shared" si="7"/>
        <v>Yes</v>
      </c>
    </row>
    <row r="19" spans="1:11" x14ac:dyDescent="0.25">
      <c r="A19" s="70" t="s">
        <v>379</v>
      </c>
      <c r="B19" s="5" t="s">
        <v>213</v>
      </c>
      <c r="C19" s="8">
        <v>7.3575411673</v>
      </c>
      <c r="D19" s="9" t="str">
        <f t="shared" si="4"/>
        <v>N/A</v>
      </c>
      <c r="E19" s="8">
        <v>9.3249139434000003</v>
      </c>
      <c r="F19" s="9" t="str">
        <f t="shared" si="5"/>
        <v>N/A</v>
      </c>
      <c r="G19" s="8">
        <v>7.8397936760000002</v>
      </c>
      <c r="H19" s="9" t="str">
        <f t="shared" si="6"/>
        <v>N/A</v>
      </c>
      <c r="I19" s="10">
        <v>26.74</v>
      </c>
      <c r="J19" s="10">
        <v>-15.9</v>
      </c>
      <c r="K19" s="9" t="str">
        <f t="shared" si="7"/>
        <v>Yes</v>
      </c>
    </row>
    <row r="20" spans="1:11" x14ac:dyDescent="0.25">
      <c r="A20" s="70" t="s">
        <v>380</v>
      </c>
      <c r="B20" s="5" t="s">
        <v>213</v>
      </c>
      <c r="C20" s="8">
        <v>0.14319438840000001</v>
      </c>
      <c r="D20" s="9" t="str">
        <f t="shared" si="4"/>
        <v>N/A</v>
      </c>
      <c r="E20" s="8">
        <v>0.1401754331</v>
      </c>
      <c r="F20" s="9" t="str">
        <f t="shared" si="5"/>
        <v>N/A</v>
      </c>
      <c r="G20" s="8">
        <v>0.1555824032</v>
      </c>
      <c r="H20" s="9" t="str">
        <f t="shared" si="6"/>
        <v>N/A</v>
      </c>
      <c r="I20" s="10">
        <v>-2.11</v>
      </c>
      <c r="J20" s="10">
        <v>10.99</v>
      </c>
      <c r="K20" s="9" t="str">
        <f t="shared" si="7"/>
        <v>Yes</v>
      </c>
    </row>
    <row r="21" spans="1:11" x14ac:dyDescent="0.25">
      <c r="A21" s="70" t="s">
        <v>381</v>
      </c>
      <c r="B21" s="5" t="s">
        <v>213</v>
      </c>
      <c r="C21" s="8">
        <v>3.0247703968000001</v>
      </c>
      <c r="D21" s="9" t="str">
        <f t="shared" si="4"/>
        <v>N/A</v>
      </c>
      <c r="E21" s="8">
        <v>2.871302993</v>
      </c>
      <c r="F21" s="9" t="str">
        <f t="shared" si="5"/>
        <v>N/A</v>
      </c>
      <c r="G21" s="8">
        <v>2.8448045061</v>
      </c>
      <c r="H21" s="9" t="str">
        <f t="shared" si="6"/>
        <v>N/A</v>
      </c>
      <c r="I21" s="10">
        <v>-5.07</v>
      </c>
      <c r="J21" s="10">
        <v>-0.92300000000000004</v>
      </c>
      <c r="K21" s="9" t="str">
        <f t="shared" si="7"/>
        <v>Yes</v>
      </c>
    </row>
    <row r="22" spans="1:11" x14ac:dyDescent="0.25">
      <c r="A22" s="70" t="s">
        <v>382</v>
      </c>
      <c r="B22" s="5" t="s">
        <v>213</v>
      </c>
      <c r="C22" s="8">
        <v>21.803736261000001</v>
      </c>
      <c r="D22" s="9" t="str">
        <f t="shared" si="4"/>
        <v>N/A</v>
      </c>
      <c r="E22" s="8">
        <v>23.143610148</v>
      </c>
      <c r="F22" s="9" t="str">
        <f t="shared" si="5"/>
        <v>N/A</v>
      </c>
      <c r="G22" s="8">
        <v>21.401645252000002</v>
      </c>
      <c r="H22" s="9" t="str">
        <f t="shared" si="6"/>
        <v>N/A</v>
      </c>
      <c r="I22" s="10">
        <v>6.1449999999999996</v>
      </c>
      <c r="J22" s="10">
        <v>-7.53</v>
      </c>
      <c r="K22" s="9" t="str">
        <f t="shared" si="7"/>
        <v>Yes</v>
      </c>
    </row>
    <row r="23" spans="1:11" x14ac:dyDescent="0.25">
      <c r="A23" s="70" t="s">
        <v>383</v>
      </c>
      <c r="B23" s="5" t="s">
        <v>213</v>
      </c>
      <c r="C23" s="8">
        <v>0</v>
      </c>
      <c r="D23" s="9" t="str">
        <f t="shared" si="4"/>
        <v>N/A</v>
      </c>
      <c r="E23" s="8">
        <v>0</v>
      </c>
      <c r="F23" s="9" t="str">
        <f t="shared" si="5"/>
        <v>N/A</v>
      </c>
      <c r="G23" s="8">
        <v>0</v>
      </c>
      <c r="H23" s="9" t="str">
        <f t="shared" si="6"/>
        <v>N/A</v>
      </c>
      <c r="I23" s="10" t="s">
        <v>1745</v>
      </c>
      <c r="J23" s="10" t="s">
        <v>1745</v>
      </c>
      <c r="K23" s="9" t="str">
        <f t="shared" si="7"/>
        <v>N/A</v>
      </c>
    </row>
    <row r="24" spans="1:11" x14ac:dyDescent="0.25">
      <c r="A24" s="70" t="s">
        <v>384</v>
      </c>
      <c r="B24" s="5" t="s">
        <v>213</v>
      </c>
      <c r="C24" s="8">
        <v>0.88307670839999997</v>
      </c>
      <c r="D24" s="9" t="str">
        <f t="shared" si="4"/>
        <v>N/A</v>
      </c>
      <c r="E24" s="8">
        <v>0.71188923820000005</v>
      </c>
      <c r="F24" s="9" t="str">
        <f t="shared" si="5"/>
        <v>N/A</v>
      </c>
      <c r="G24" s="8">
        <v>0.70545439870000004</v>
      </c>
      <c r="H24" s="9" t="str">
        <f t="shared" si="6"/>
        <v>N/A</v>
      </c>
      <c r="I24" s="10">
        <v>-19.399999999999999</v>
      </c>
      <c r="J24" s="10">
        <v>-0.90400000000000003</v>
      </c>
      <c r="K24" s="9" t="str">
        <f t="shared" si="7"/>
        <v>Yes</v>
      </c>
    </row>
    <row r="25" spans="1:11" x14ac:dyDescent="0.25">
      <c r="A25" s="70" t="s">
        <v>385</v>
      </c>
      <c r="B25" s="5" t="s">
        <v>213</v>
      </c>
      <c r="C25" s="8">
        <v>4.8114045075999998</v>
      </c>
      <c r="D25" s="9" t="str">
        <f t="shared" si="4"/>
        <v>N/A</v>
      </c>
      <c r="E25" s="8">
        <v>4.3735719082999998</v>
      </c>
      <c r="F25" s="9" t="str">
        <f t="shared" si="5"/>
        <v>N/A</v>
      </c>
      <c r="G25" s="8">
        <v>4.8772638021999999</v>
      </c>
      <c r="H25" s="9" t="str">
        <f t="shared" si="6"/>
        <v>N/A</v>
      </c>
      <c r="I25" s="10">
        <v>-9.1</v>
      </c>
      <c r="J25" s="10">
        <v>11.52</v>
      </c>
      <c r="K25" s="9" t="str">
        <f t="shared" si="7"/>
        <v>Yes</v>
      </c>
    </row>
    <row r="26" spans="1:11" x14ac:dyDescent="0.25">
      <c r="A26" s="70" t="s">
        <v>386</v>
      </c>
      <c r="B26" s="5" t="s">
        <v>213</v>
      </c>
      <c r="C26" s="8">
        <v>1.0857487206000001</v>
      </c>
      <c r="D26" s="9" t="str">
        <f t="shared" si="4"/>
        <v>N/A</v>
      </c>
      <c r="E26" s="8">
        <v>1.0080594883</v>
      </c>
      <c r="F26" s="9" t="str">
        <f t="shared" si="5"/>
        <v>N/A</v>
      </c>
      <c r="G26" s="8">
        <v>1.2360128845</v>
      </c>
      <c r="H26" s="9" t="str">
        <f t="shared" si="6"/>
        <v>N/A</v>
      </c>
      <c r="I26" s="10">
        <v>-7.16</v>
      </c>
      <c r="J26" s="10">
        <v>22.61</v>
      </c>
      <c r="K26" s="9" t="str">
        <f t="shared" si="7"/>
        <v>Yes</v>
      </c>
    </row>
    <row r="27" spans="1:11" x14ac:dyDescent="0.25">
      <c r="A27" s="70" t="s">
        <v>387</v>
      </c>
      <c r="B27" s="5" t="s">
        <v>213</v>
      </c>
      <c r="C27" s="8">
        <v>3.2596205599999997E-2</v>
      </c>
      <c r="D27" s="9" t="str">
        <f t="shared" si="4"/>
        <v>N/A</v>
      </c>
      <c r="E27" s="8">
        <v>2.93019097E-2</v>
      </c>
      <c r="F27" s="9" t="str">
        <f t="shared" si="5"/>
        <v>N/A</v>
      </c>
      <c r="G27" s="8">
        <v>2.63072767E-2</v>
      </c>
      <c r="H27" s="9" t="str">
        <f t="shared" si="6"/>
        <v>N/A</v>
      </c>
      <c r="I27" s="10">
        <v>-10.1</v>
      </c>
      <c r="J27" s="10">
        <v>-10.199999999999999</v>
      </c>
      <c r="K27" s="9" t="str">
        <f t="shared" si="7"/>
        <v>Yes</v>
      </c>
    </row>
    <row r="28" spans="1:11" x14ac:dyDescent="0.25">
      <c r="A28" s="70" t="s">
        <v>388</v>
      </c>
      <c r="B28" s="5" t="s">
        <v>213</v>
      </c>
      <c r="C28" s="8">
        <v>0</v>
      </c>
      <c r="D28" s="9" t="str">
        <f t="shared" si="4"/>
        <v>N/A</v>
      </c>
      <c r="E28" s="8">
        <v>0</v>
      </c>
      <c r="F28" s="9" t="str">
        <f t="shared" si="5"/>
        <v>N/A</v>
      </c>
      <c r="G28" s="8">
        <v>0</v>
      </c>
      <c r="H28" s="9" t="str">
        <f t="shared" si="6"/>
        <v>N/A</v>
      </c>
      <c r="I28" s="10" t="s">
        <v>1745</v>
      </c>
      <c r="J28" s="10" t="s">
        <v>1745</v>
      </c>
      <c r="K28" s="9" t="str">
        <f t="shared" si="7"/>
        <v>N/A</v>
      </c>
    </row>
    <row r="29" spans="1:11" x14ac:dyDescent="0.25">
      <c r="A29" s="70" t="s">
        <v>389</v>
      </c>
      <c r="B29" s="5" t="s">
        <v>213</v>
      </c>
      <c r="C29" s="8">
        <v>12.994659392999999</v>
      </c>
      <c r="D29" s="9" t="str">
        <f t="shared" si="4"/>
        <v>N/A</v>
      </c>
      <c r="E29" s="8">
        <v>9.4853576970999995</v>
      </c>
      <c r="F29" s="9" t="str">
        <f t="shared" si="5"/>
        <v>N/A</v>
      </c>
      <c r="G29" s="8">
        <v>11.548066671999999</v>
      </c>
      <c r="H29" s="9" t="str">
        <f t="shared" si="6"/>
        <v>N/A</v>
      </c>
      <c r="I29" s="10">
        <v>-27</v>
      </c>
      <c r="J29" s="10">
        <v>21.75</v>
      </c>
      <c r="K29" s="9" t="str">
        <f t="shared" si="7"/>
        <v>Yes</v>
      </c>
    </row>
    <row r="30" spans="1:11" x14ac:dyDescent="0.25">
      <c r="A30" s="70" t="s">
        <v>390</v>
      </c>
      <c r="B30" s="5" t="s">
        <v>213</v>
      </c>
      <c r="C30" s="8">
        <v>1.1586366125000001</v>
      </c>
      <c r="D30" s="9" t="str">
        <f t="shared" si="4"/>
        <v>N/A</v>
      </c>
      <c r="E30" s="8">
        <v>0.82168975789999998</v>
      </c>
      <c r="F30" s="9" t="str">
        <f t="shared" si="5"/>
        <v>N/A</v>
      </c>
      <c r="G30" s="8">
        <v>1.1990019182</v>
      </c>
      <c r="H30" s="9" t="str">
        <f t="shared" si="6"/>
        <v>N/A</v>
      </c>
      <c r="I30" s="10">
        <v>-29.1</v>
      </c>
      <c r="J30" s="10">
        <v>45.92</v>
      </c>
      <c r="K30" s="9" t="str">
        <f t="shared" si="7"/>
        <v>No</v>
      </c>
    </row>
    <row r="31" spans="1:11" x14ac:dyDescent="0.25">
      <c r="A31" s="70" t="s">
        <v>391</v>
      </c>
      <c r="B31" s="5" t="s">
        <v>213</v>
      </c>
      <c r="C31" s="8">
        <v>1.62352E-5</v>
      </c>
      <c r="D31" s="9" t="str">
        <f t="shared" si="4"/>
        <v>N/A</v>
      </c>
      <c r="E31" s="8">
        <v>2.33262E-5</v>
      </c>
      <c r="F31" s="9" t="str">
        <f t="shared" si="5"/>
        <v>N/A</v>
      </c>
      <c r="G31" s="8">
        <v>3.6520999999999998E-5</v>
      </c>
      <c r="H31" s="9" t="str">
        <f t="shared" si="6"/>
        <v>N/A</v>
      </c>
      <c r="I31" s="10">
        <v>43.68</v>
      </c>
      <c r="J31" s="10">
        <v>56.57</v>
      </c>
      <c r="K31" s="9" t="str">
        <f t="shared" si="7"/>
        <v>No</v>
      </c>
    </row>
    <row r="32" spans="1:11" x14ac:dyDescent="0.25">
      <c r="A32" s="70" t="s">
        <v>392</v>
      </c>
      <c r="B32" s="5" t="s">
        <v>213</v>
      </c>
      <c r="C32" s="8">
        <v>2.6776214162</v>
      </c>
      <c r="D32" s="9" t="str">
        <f t="shared" si="4"/>
        <v>N/A</v>
      </c>
      <c r="E32" s="8">
        <v>2.5244025659</v>
      </c>
      <c r="F32" s="9" t="str">
        <f t="shared" si="5"/>
        <v>N/A</v>
      </c>
      <c r="G32" s="8">
        <v>2.7200123294999998</v>
      </c>
      <c r="H32" s="9" t="str">
        <f t="shared" si="6"/>
        <v>N/A</v>
      </c>
      <c r="I32" s="10">
        <v>-5.72</v>
      </c>
      <c r="J32" s="10">
        <v>7.7489999999999997</v>
      </c>
      <c r="K32" s="9" t="str">
        <f t="shared" si="7"/>
        <v>Yes</v>
      </c>
    </row>
    <row r="33" spans="1:11" x14ac:dyDescent="0.25">
      <c r="A33" s="70" t="s">
        <v>393</v>
      </c>
      <c r="B33" s="5" t="s">
        <v>213</v>
      </c>
      <c r="C33" s="8">
        <v>1.1100812099999999E-2</v>
      </c>
      <c r="D33" s="9" t="str">
        <f t="shared" si="4"/>
        <v>N/A</v>
      </c>
      <c r="E33" s="8">
        <v>1.5687909100000001E-2</v>
      </c>
      <c r="F33" s="9" t="str">
        <f t="shared" si="5"/>
        <v>N/A</v>
      </c>
      <c r="G33" s="8">
        <v>1.82452712E-2</v>
      </c>
      <c r="H33" s="9" t="str">
        <f t="shared" si="6"/>
        <v>N/A</v>
      </c>
      <c r="I33" s="10">
        <v>41.32</v>
      </c>
      <c r="J33" s="10">
        <v>16.3</v>
      </c>
      <c r="K33" s="9" t="str">
        <f t="shared" si="7"/>
        <v>Yes</v>
      </c>
    </row>
    <row r="34" spans="1:11" x14ac:dyDescent="0.25">
      <c r="A34" s="70" t="s">
        <v>394</v>
      </c>
      <c r="B34" s="5" t="s">
        <v>213</v>
      </c>
      <c r="C34" s="8">
        <v>0.137037192</v>
      </c>
      <c r="D34" s="9" t="str">
        <f t="shared" si="4"/>
        <v>N/A</v>
      </c>
      <c r="E34" s="8">
        <v>0.1427519146</v>
      </c>
      <c r="F34" s="9" t="str">
        <f t="shared" si="5"/>
        <v>N/A</v>
      </c>
      <c r="G34" s="8">
        <v>0.1344367578</v>
      </c>
      <c r="H34" s="9" t="str">
        <f t="shared" si="6"/>
        <v>N/A</v>
      </c>
      <c r="I34" s="10">
        <v>4.17</v>
      </c>
      <c r="J34" s="10">
        <v>-5.82</v>
      </c>
      <c r="K34" s="9" t="str">
        <f t="shared" si="7"/>
        <v>Yes</v>
      </c>
    </row>
    <row r="35" spans="1:11" x14ac:dyDescent="0.25">
      <c r="A35" s="70" t="s">
        <v>395</v>
      </c>
      <c r="B35" s="5" t="s">
        <v>213</v>
      </c>
      <c r="C35" s="8">
        <v>2.1872334003999998</v>
      </c>
      <c r="D35" s="9" t="str">
        <f t="shared" si="4"/>
        <v>N/A</v>
      </c>
      <c r="E35" s="8">
        <v>1.9053090699999999</v>
      </c>
      <c r="F35" s="9" t="str">
        <f t="shared" si="5"/>
        <v>N/A</v>
      </c>
      <c r="G35" s="8">
        <v>2.2749707534999999</v>
      </c>
      <c r="H35" s="9" t="str">
        <f t="shared" si="6"/>
        <v>N/A</v>
      </c>
      <c r="I35" s="10">
        <v>-12.9</v>
      </c>
      <c r="J35" s="10">
        <v>19.399999999999999</v>
      </c>
      <c r="K35" s="9" t="str">
        <f t="shared" si="7"/>
        <v>Yes</v>
      </c>
    </row>
    <row r="36" spans="1:11" x14ac:dyDescent="0.25">
      <c r="A36" s="70" t="s">
        <v>396</v>
      </c>
      <c r="B36" s="5" t="s">
        <v>213</v>
      </c>
      <c r="C36" s="8">
        <v>4.05270966E-2</v>
      </c>
      <c r="D36" s="9" t="str">
        <f t="shared" si="4"/>
        <v>N/A</v>
      </c>
      <c r="E36" s="8">
        <v>3.7635713799999998E-2</v>
      </c>
      <c r="F36" s="9" t="str">
        <f t="shared" si="5"/>
        <v>N/A</v>
      </c>
      <c r="G36" s="8">
        <v>4.6372509899999997E-2</v>
      </c>
      <c r="H36" s="9" t="str">
        <f t="shared" si="6"/>
        <v>N/A</v>
      </c>
      <c r="I36" s="10">
        <v>-7.13</v>
      </c>
      <c r="J36" s="10">
        <v>23.21</v>
      </c>
      <c r="K36" s="9" t="str">
        <f t="shared" si="7"/>
        <v>Yes</v>
      </c>
    </row>
    <row r="37" spans="1:11" x14ac:dyDescent="0.25">
      <c r="A37" s="70" t="s">
        <v>397</v>
      </c>
      <c r="B37" s="5" t="s">
        <v>213</v>
      </c>
      <c r="C37" s="8">
        <v>0</v>
      </c>
      <c r="D37" s="9" t="str">
        <f t="shared" si="4"/>
        <v>N/A</v>
      </c>
      <c r="E37" s="8">
        <v>0</v>
      </c>
      <c r="F37" s="9" t="str">
        <f t="shared" si="5"/>
        <v>N/A</v>
      </c>
      <c r="G37" s="8">
        <v>0</v>
      </c>
      <c r="H37" s="9" t="str">
        <f t="shared" si="6"/>
        <v>N/A</v>
      </c>
      <c r="I37" s="10" t="s">
        <v>1745</v>
      </c>
      <c r="J37" s="10" t="s">
        <v>1745</v>
      </c>
      <c r="K37" s="9" t="str">
        <f t="shared" si="7"/>
        <v>N/A</v>
      </c>
    </row>
    <row r="38" spans="1:11" x14ac:dyDescent="0.25">
      <c r="A38" s="70" t="s">
        <v>398</v>
      </c>
      <c r="B38" s="5" t="s">
        <v>213</v>
      </c>
      <c r="C38" s="8">
        <v>1.1283458000000001E-3</v>
      </c>
      <c r="D38" s="9" t="str">
        <f t="shared" si="4"/>
        <v>N/A</v>
      </c>
      <c r="E38" s="8">
        <v>0.2133962784</v>
      </c>
      <c r="F38" s="9" t="str">
        <f t="shared" si="5"/>
        <v>N/A</v>
      </c>
      <c r="G38" s="8">
        <v>0.25676681200000001</v>
      </c>
      <c r="H38" s="9" t="str">
        <f t="shared" si="6"/>
        <v>N/A</v>
      </c>
      <c r="I38" s="10">
        <v>18812</v>
      </c>
      <c r="J38" s="10">
        <v>20.32</v>
      </c>
      <c r="K38" s="9" t="str">
        <f t="shared" si="7"/>
        <v>Yes</v>
      </c>
    </row>
    <row r="39" spans="1:11" x14ac:dyDescent="0.25">
      <c r="A39" s="70" t="s">
        <v>399</v>
      </c>
      <c r="B39" s="5" t="s">
        <v>213</v>
      </c>
      <c r="C39" s="8">
        <v>6.4711159505999998</v>
      </c>
      <c r="D39" s="9" t="str">
        <f t="shared" si="4"/>
        <v>N/A</v>
      </c>
      <c r="E39" s="8">
        <v>7.8651325850999996</v>
      </c>
      <c r="F39" s="9" t="str">
        <f t="shared" si="5"/>
        <v>N/A</v>
      </c>
      <c r="G39" s="8">
        <v>9.1523940914999997</v>
      </c>
      <c r="H39" s="9" t="str">
        <f t="shared" si="6"/>
        <v>N/A</v>
      </c>
      <c r="I39" s="10">
        <v>21.54</v>
      </c>
      <c r="J39" s="10">
        <v>16.37</v>
      </c>
      <c r="K39" s="9" t="str">
        <f t="shared" si="7"/>
        <v>Yes</v>
      </c>
    </row>
    <row r="40" spans="1:11" x14ac:dyDescent="0.25">
      <c r="A40" s="70" t="s">
        <v>400</v>
      </c>
      <c r="B40" s="5" t="s">
        <v>213</v>
      </c>
      <c r="C40" s="8">
        <v>0.7387539742</v>
      </c>
      <c r="D40" s="9" t="str">
        <f t="shared" si="4"/>
        <v>N/A</v>
      </c>
      <c r="E40" s="8">
        <v>0.59947406700000005</v>
      </c>
      <c r="F40" s="9" t="str">
        <f t="shared" si="5"/>
        <v>N/A</v>
      </c>
      <c r="G40" s="8">
        <v>0.78024022829999995</v>
      </c>
      <c r="H40" s="9" t="str">
        <f t="shared" si="6"/>
        <v>N/A</v>
      </c>
      <c r="I40" s="10">
        <v>-18.899999999999999</v>
      </c>
      <c r="J40" s="10">
        <v>30.15</v>
      </c>
      <c r="K40" s="9" t="str">
        <f t="shared" si="7"/>
        <v>No</v>
      </c>
    </row>
    <row r="41" spans="1:11" x14ac:dyDescent="0.25">
      <c r="A41" s="70" t="s">
        <v>401</v>
      </c>
      <c r="B41" s="5" t="s">
        <v>213</v>
      </c>
      <c r="C41" s="8">
        <v>0</v>
      </c>
      <c r="D41" s="9" t="str">
        <f t="shared" si="4"/>
        <v>N/A</v>
      </c>
      <c r="E41" s="8">
        <v>0</v>
      </c>
      <c r="F41" s="9" t="str">
        <f t="shared" si="5"/>
        <v>N/A</v>
      </c>
      <c r="G41" s="8">
        <v>0</v>
      </c>
      <c r="H41" s="9" t="str">
        <f t="shared" si="6"/>
        <v>N/A</v>
      </c>
      <c r="I41" s="10" t="s">
        <v>1745</v>
      </c>
      <c r="J41" s="10" t="s">
        <v>1745</v>
      </c>
      <c r="K41" s="9" t="str">
        <f t="shared" si="7"/>
        <v>N/A</v>
      </c>
    </row>
    <row r="42" spans="1:11" x14ac:dyDescent="0.25">
      <c r="A42" s="70" t="s">
        <v>32</v>
      </c>
      <c r="B42" s="5" t="s">
        <v>213</v>
      </c>
      <c r="C42" s="8">
        <v>100</v>
      </c>
      <c r="D42" s="9" t="str">
        <f t="shared" ref="D42:D51" si="8">IF($B42="N/A","N/A",IF(C42&lt;0,"No","Yes"))</f>
        <v>N/A</v>
      </c>
      <c r="E42" s="8">
        <v>100</v>
      </c>
      <c r="F42" s="9" t="str">
        <f t="shared" ref="F42:F51" si="9">IF($B42="N/A","N/A",IF(E42&lt;0,"No","Yes"))</f>
        <v>N/A</v>
      </c>
      <c r="G42" s="8">
        <v>100</v>
      </c>
      <c r="H42" s="9" t="str">
        <f t="shared" ref="H42:H51" si="10">IF($B42="N/A","N/A",IF(G42&lt;0,"No","Yes"))</f>
        <v>N/A</v>
      </c>
      <c r="I42" s="10">
        <v>0</v>
      </c>
      <c r="J42" s="10">
        <v>0</v>
      </c>
      <c r="K42" s="9" t="str">
        <f t="shared" ref="K42:K51" si="11">IF(J42="Div by 0", "N/A", IF(J42="N/A","N/A", IF(J42&gt;30, "No", IF(J42&lt;-30, "No", "Yes"))))</f>
        <v>Yes</v>
      </c>
    </row>
    <row r="43" spans="1:11" x14ac:dyDescent="0.25">
      <c r="A43" s="70" t="s">
        <v>39</v>
      </c>
      <c r="B43" s="5" t="s">
        <v>213</v>
      </c>
      <c r="C43" s="8">
        <v>100</v>
      </c>
      <c r="D43" s="9" t="str">
        <f t="shared" si="8"/>
        <v>N/A</v>
      </c>
      <c r="E43" s="8">
        <v>100</v>
      </c>
      <c r="F43" s="9" t="str">
        <f t="shared" si="9"/>
        <v>N/A</v>
      </c>
      <c r="G43" s="8">
        <v>100</v>
      </c>
      <c r="H43" s="9" t="str">
        <f t="shared" si="10"/>
        <v>N/A</v>
      </c>
      <c r="I43" s="10">
        <v>0</v>
      </c>
      <c r="J43" s="10">
        <v>0</v>
      </c>
      <c r="K43" s="9" t="str">
        <f t="shared" si="11"/>
        <v>Yes</v>
      </c>
    </row>
    <row r="44" spans="1:11" x14ac:dyDescent="0.25">
      <c r="A44" s="70" t="s">
        <v>40</v>
      </c>
      <c r="B44" s="5" t="s">
        <v>213</v>
      </c>
      <c r="C44" s="8">
        <v>44.663648842000001</v>
      </c>
      <c r="D44" s="9" t="str">
        <f t="shared" si="8"/>
        <v>N/A</v>
      </c>
      <c r="E44" s="8">
        <v>47.686834982000001</v>
      </c>
      <c r="F44" s="9" t="str">
        <f t="shared" si="9"/>
        <v>N/A</v>
      </c>
      <c r="G44" s="8">
        <v>47.644715054000002</v>
      </c>
      <c r="H44" s="9" t="str">
        <f t="shared" si="10"/>
        <v>N/A</v>
      </c>
      <c r="I44" s="10">
        <v>6.7690000000000001</v>
      </c>
      <c r="J44" s="10">
        <v>-8.7999999999999995E-2</v>
      </c>
      <c r="K44" s="9" t="str">
        <f t="shared" si="11"/>
        <v>Yes</v>
      </c>
    </row>
    <row r="45" spans="1:11" x14ac:dyDescent="0.25">
      <c r="A45" s="70" t="s">
        <v>163</v>
      </c>
      <c r="B45" s="5" t="s">
        <v>213</v>
      </c>
      <c r="C45" s="8">
        <v>98.016177313</v>
      </c>
      <c r="D45" s="9" t="str">
        <f t="shared" si="8"/>
        <v>N/A</v>
      </c>
      <c r="E45" s="8">
        <v>97.728843291999993</v>
      </c>
      <c r="F45" s="9" t="str">
        <f t="shared" si="9"/>
        <v>N/A</v>
      </c>
      <c r="G45" s="8">
        <v>98.033902362000006</v>
      </c>
      <c r="H45" s="9" t="str">
        <f t="shared" si="10"/>
        <v>N/A</v>
      </c>
      <c r="I45" s="10">
        <v>-0.29299999999999998</v>
      </c>
      <c r="J45" s="10">
        <v>0.31209999999999999</v>
      </c>
      <c r="K45" s="9" t="str">
        <f t="shared" si="11"/>
        <v>Yes</v>
      </c>
    </row>
    <row r="46" spans="1:11" x14ac:dyDescent="0.25">
      <c r="A46" s="70" t="s">
        <v>41</v>
      </c>
      <c r="B46" s="5" t="s">
        <v>213</v>
      </c>
      <c r="C46" s="8">
        <v>99.989849613999993</v>
      </c>
      <c r="D46" s="9" t="str">
        <f t="shared" si="8"/>
        <v>N/A</v>
      </c>
      <c r="E46" s="8">
        <v>99.997248361999993</v>
      </c>
      <c r="F46" s="9" t="str">
        <f t="shared" si="9"/>
        <v>N/A</v>
      </c>
      <c r="G46" s="8">
        <v>99.999456519000006</v>
      </c>
      <c r="H46" s="9" t="str">
        <f t="shared" si="10"/>
        <v>N/A</v>
      </c>
      <c r="I46" s="10">
        <v>7.4000000000000003E-3</v>
      </c>
      <c r="J46" s="10">
        <v>2.2000000000000001E-3</v>
      </c>
      <c r="K46" s="9" t="str">
        <f t="shared" si="11"/>
        <v>Yes</v>
      </c>
    </row>
    <row r="47" spans="1:11" x14ac:dyDescent="0.25">
      <c r="A47" s="70" t="s">
        <v>42</v>
      </c>
      <c r="B47" s="5" t="s">
        <v>213</v>
      </c>
      <c r="C47" s="8">
        <v>81.411441714000006</v>
      </c>
      <c r="D47" s="9" t="str">
        <f t="shared" si="8"/>
        <v>N/A</v>
      </c>
      <c r="E47" s="8">
        <v>80.058861324999995</v>
      </c>
      <c r="F47" s="9" t="str">
        <f t="shared" si="9"/>
        <v>N/A</v>
      </c>
      <c r="G47" s="8">
        <v>83.848360134000004</v>
      </c>
      <c r="H47" s="9" t="str">
        <f t="shared" si="10"/>
        <v>N/A</v>
      </c>
      <c r="I47" s="10">
        <v>-1.66</v>
      </c>
      <c r="J47" s="10">
        <v>4.7329999999999997</v>
      </c>
      <c r="K47" s="9" t="str">
        <f t="shared" si="11"/>
        <v>Yes</v>
      </c>
    </row>
    <row r="48" spans="1:11" x14ac:dyDescent="0.25">
      <c r="A48" s="70" t="s">
        <v>43</v>
      </c>
      <c r="B48" s="5" t="s">
        <v>213</v>
      </c>
      <c r="C48" s="8">
        <v>99.555336854000004</v>
      </c>
      <c r="D48" s="9" t="str">
        <f t="shared" si="8"/>
        <v>N/A</v>
      </c>
      <c r="E48" s="8">
        <v>99.474348176000007</v>
      </c>
      <c r="F48" s="9" t="str">
        <f t="shared" si="9"/>
        <v>N/A</v>
      </c>
      <c r="G48" s="8">
        <v>99.556685358999999</v>
      </c>
      <c r="H48" s="9" t="str">
        <f t="shared" si="10"/>
        <v>N/A</v>
      </c>
      <c r="I48" s="10">
        <v>-8.1000000000000003E-2</v>
      </c>
      <c r="J48" s="10">
        <v>8.2799999999999999E-2</v>
      </c>
      <c r="K48" s="9" t="str">
        <f t="shared" si="11"/>
        <v>Yes</v>
      </c>
    </row>
    <row r="49" spans="1:12" x14ac:dyDescent="0.25">
      <c r="A49" s="70" t="s">
        <v>44</v>
      </c>
      <c r="B49" s="5" t="s">
        <v>213</v>
      </c>
      <c r="C49" s="8">
        <v>60.016130644999997</v>
      </c>
      <c r="D49" s="9" t="str">
        <f t="shared" si="8"/>
        <v>N/A</v>
      </c>
      <c r="E49" s="8">
        <v>60.713547116000001</v>
      </c>
      <c r="F49" s="9" t="str">
        <f t="shared" si="9"/>
        <v>N/A</v>
      </c>
      <c r="G49" s="8">
        <v>60.013218133000002</v>
      </c>
      <c r="H49" s="9" t="str">
        <f t="shared" si="10"/>
        <v>N/A</v>
      </c>
      <c r="I49" s="10">
        <v>1.1619999999999999</v>
      </c>
      <c r="J49" s="10">
        <v>-1.1499999999999999</v>
      </c>
      <c r="K49" s="9" t="str">
        <f t="shared" si="11"/>
        <v>Yes</v>
      </c>
    </row>
    <row r="50" spans="1:12" x14ac:dyDescent="0.25">
      <c r="A50" s="70" t="s">
        <v>45</v>
      </c>
      <c r="B50" s="5" t="s">
        <v>213</v>
      </c>
      <c r="C50" s="8">
        <v>39.983869355000003</v>
      </c>
      <c r="D50" s="9" t="str">
        <f t="shared" si="8"/>
        <v>N/A</v>
      </c>
      <c r="E50" s="8">
        <v>39.286452883999999</v>
      </c>
      <c r="F50" s="9" t="str">
        <f t="shared" si="9"/>
        <v>N/A</v>
      </c>
      <c r="G50" s="8">
        <v>39.986781866999998</v>
      </c>
      <c r="H50" s="9" t="str">
        <f t="shared" si="10"/>
        <v>N/A</v>
      </c>
      <c r="I50" s="10">
        <v>-1.74</v>
      </c>
      <c r="J50" s="10">
        <v>1.7829999999999999</v>
      </c>
      <c r="K50" s="9" t="str">
        <f t="shared" si="11"/>
        <v>Yes</v>
      </c>
    </row>
    <row r="51" spans="1:12" x14ac:dyDescent="0.25">
      <c r="A51" s="70" t="s">
        <v>50</v>
      </c>
      <c r="B51" s="5" t="s">
        <v>213</v>
      </c>
      <c r="C51" s="8">
        <v>0</v>
      </c>
      <c r="D51" s="9" t="str">
        <f t="shared" si="8"/>
        <v>N/A</v>
      </c>
      <c r="E51" s="8">
        <v>0</v>
      </c>
      <c r="F51" s="9" t="str">
        <f t="shared" si="9"/>
        <v>N/A</v>
      </c>
      <c r="G51" s="8">
        <v>0</v>
      </c>
      <c r="H51" s="9" t="str">
        <f t="shared" si="10"/>
        <v>N/A</v>
      </c>
      <c r="I51" s="10" t="s">
        <v>1745</v>
      </c>
      <c r="J51" s="10" t="s">
        <v>1745</v>
      </c>
      <c r="K51" s="9" t="str">
        <f t="shared" si="11"/>
        <v>N/A</v>
      </c>
      <c r="L51" s="49"/>
    </row>
    <row r="52" spans="1:12" s="49" customFormat="1" x14ac:dyDescent="0.25">
      <c r="A52" s="73" t="s">
        <v>895</v>
      </c>
      <c r="B52" s="5" t="s">
        <v>213</v>
      </c>
      <c r="C52" s="8">
        <v>0.58672764170000002</v>
      </c>
      <c r="D52" s="9" t="str">
        <f t="shared" ref="D52:D57" si="12">IF($B52="N/A","N/A",IF(C52&lt;0,"No","Yes"))</f>
        <v>N/A</v>
      </c>
      <c r="E52" s="8">
        <v>0.57900641379999995</v>
      </c>
      <c r="F52" s="9" t="str">
        <f t="shared" ref="F52:F57" si="13">IF($B52="N/A","N/A",IF(E52&lt;0,"No","Yes"))</f>
        <v>N/A</v>
      </c>
      <c r="G52" s="8">
        <v>0.46643069450000002</v>
      </c>
      <c r="H52" s="9" t="str">
        <f t="shared" ref="H52:H57" si="14">IF($B52="N/A","N/A",IF(G52&lt;0,"No","Yes"))</f>
        <v>N/A</v>
      </c>
      <c r="I52" s="10">
        <v>-1.32</v>
      </c>
      <c r="J52" s="10">
        <v>-19.399999999999999</v>
      </c>
      <c r="K52" s="9" t="str">
        <f t="shared" ref="K52:K57" si="15">IF(J52="Div by 0", "N/A", IF(J52="N/A","N/A", IF(J52&gt;30, "No", IF(J52&lt;-30, "No", "Yes"))))</f>
        <v>Yes</v>
      </c>
    </row>
    <row r="53" spans="1:12" s="49" customFormat="1" x14ac:dyDescent="0.25">
      <c r="A53" s="73" t="s">
        <v>896</v>
      </c>
      <c r="B53" s="5" t="s">
        <v>213</v>
      </c>
      <c r="C53" s="8">
        <v>6.6101581899999998E-2</v>
      </c>
      <c r="D53" s="9" t="str">
        <f t="shared" si="12"/>
        <v>N/A</v>
      </c>
      <c r="E53" s="8">
        <v>9.8058974300000004E-2</v>
      </c>
      <c r="F53" s="9" t="str">
        <f t="shared" si="13"/>
        <v>N/A</v>
      </c>
      <c r="G53" s="8">
        <v>7.8733138499999994E-2</v>
      </c>
      <c r="H53" s="9" t="str">
        <f t="shared" si="14"/>
        <v>N/A</v>
      </c>
      <c r="I53" s="10">
        <v>48.35</v>
      </c>
      <c r="J53" s="10">
        <v>-19.7</v>
      </c>
      <c r="K53" s="9" t="str">
        <f t="shared" si="15"/>
        <v>Yes</v>
      </c>
    </row>
    <row r="54" spans="1:12" s="49" customFormat="1" x14ac:dyDescent="0.25">
      <c r="A54" s="73" t="s">
        <v>897</v>
      </c>
      <c r="B54" s="5" t="s">
        <v>213</v>
      </c>
      <c r="C54" s="8">
        <v>3.2429794900000003E-2</v>
      </c>
      <c r="D54" s="9" t="str">
        <f t="shared" si="12"/>
        <v>N/A</v>
      </c>
      <c r="E54" s="8">
        <v>8.52677513E-2</v>
      </c>
      <c r="F54" s="9" t="str">
        <f t="shared" si="13"/>
        <v>N/A</v>
      </c>
      <c r="G54" s="8">
        <v>7.4563660300000001E-2</v>
      </c>
      <c r="H54" s="9" t="str">
        <f t="shared" si="14"/>
        <v>N/A</v>
      </c>
      <c r="I54" s="10">
        <v>162.9</v>
      </c>
      <c r="J54" s="10">
        <v>-12.6</v>
      </c>
      <c r="K54" s="9" t="str">
        <f t="shared" si="15"/>
        <v>Yes</v>
      </c>
    </row>
    <row r="55" spans="1:12" s="49" customFormat="1" x14ac:dyDescent="0.25">
      <c r="A55" s="73" t="s">
        <v>898</v>
      </c>
      <c r="B55" s="5" t="s">
        <v>213</v>
      </c>
      <c r="C55" s="8">
        <v>3.6935059999999999E-4</v>
      </c>
      <c r="D55" s="9" t="str">
        <f t="shared" si="12"/>
        <v>N/A</v>
      </c>
      <c r="E55" s="8">
        <v>9.6697570000000004E-4</v>
      </c>
      <c r="F55" s="9" t="str">
        <f t="shared" si="13"/>
        <v>N/A</v>
      </c>
      <c r="G55" s="8">
        <v>6.9694199999999998E-4</v>
      </c>
      <c r="H55" s="9" t="str">
        <f t="shared" si="14"/>
        <v>N/A</v>
      </c>
      <c r="I55" s="10">
        <v>161.80000000000001</v>
      </c>
      <c r="J55" s="10">
        <v>-27.9</v>
      </c>
      <c r="K55" s="9" t="str">
        <f t="shared" si="15"/>
        <v>Yes</v>
      </c>
    </row>
    <row r="56" spans="1:12" s="49" customFormat="1" ht="25" x14ac:dyDescent="0.25">
      <c r="A56" s="73" t="s">
        <v>899</v>
      </c>
      <c r="B56" s="5" t="s">
        <v>213</v>
      </c>
      <c r="C56" s="8">
        <v>0</v>
      </c>
      <c r="D56" s="9" t="str">
        <f t="shared" si="12"/>
        <v>N/A</v>
      </c>
      <c r="E56" s="8">
        <v>0</v>
      </c>
      <c r="F56" s="9" t="str">
        <f t="shared" si="13"/>
        <v>N/A</v>
      </c>
      <c r="G56" s="8">
        <v>0</v>
      </c>
      <c r="H56" s="9" t="str">
        <f t="shared" si="14"/>
        <v>N/A</v>
      </c>
      <c r="I56" s="10" t="s">
        <v>1745</v>
      </c>
      <c r="J56" s="10" t="s">
        <v>1745</v>
      </c>
      <c r="K56" s="9" t="str">
        <f t="shared" si="15"/>
        <v>N/A</v>
      </c>
    </row>
    <row r="57" spans="1:12" s="49" customFormat="1" ht="25" x14ac:dyDescent="0.25">
      <c r="A57" s="73" t="s">
        <v>935</v>
      </c>
      <c r="B57" s="5" t="s">
        <v>213</v>
      </c>
      <c r="C57" s="8">
        <v>0</v>
      </c>
      <c r="D57" s="9" t="str">
        <f t="shared" si="12"/>
        <v>N/A</v>
      </c>
      <c r="E57" s="8">
        <v>0</v>
      </c>
      <c r="F57" s="9" t="str">
        <f t="shared" si="13"/>
        <v>N/A</v>
      </c>
      <c r="G57" s="8">
        <v>0</v>
      </c>
      <c r="H57" s="9" t="str">
        <f t="shared" si="14"/>
        <v>N/A</v>
      </c>
      <c r="I57" s="10" t="s">
        <v>1745</v>
      </c>
      <c r="J57" s="10" t="s">
        <v>1745</v>
      </c>
      <c r="K57" s="9" t="str">
        <f t="shared" si="15"/>
        <v>N/A</v>
      </c>
      <c r="L57" s="20"/>
    </row>
    <row r="58" spans="1:12" ht="12" customHeight="1" x14ac:dyDescent="0.25">
      <c r="A58" s="135" t="s">
        <v>1632</v>
      </c>
      <c r="B58" s="136"/>
      <c r="C58" s="136"/>
      <c r="D58" s="136"/>
      <c r="E58" s="136"/>
      <c r="F58" s="136"/>
      <c r="G58" s="136"/>
      <c r="H58" s="136"/>
      <c r="I58" s="136"/>
      <c r="J58" s="136"/>
      <c r="K58" s="137"/>
    </row>
    <row r="59" spans="1:12" x14ac:dyDescent="0.25">
      <c r="A59" s="128" t="s">
        <v>1630</v>
      </c>
      <c r="B59" s="129"/>
      <c r="C59" s="129"/>
      <c r="D59" s="129"/>
      <c r="E59" s="129"/>
      <c r="F59" s="129"/>
      <c r="G59" s="129"/>
      <c r="H59" s="129"/>
      <c r="I59" s="129"/>
      <c r="J59" s="129"/>
      <c r="K59" s="130"/>
    </row>
    <row r="60" spans="1:12" x14ac:dyDescent="0.25">
      <c r="A60" s="131" t="s">
        <v>1731</v>
      </c>
      <c r="B60" s="131"/>
      <c r="C60" s="131"/>
      <c r="D60" s="131"/>
      <c r="E60" s="131"/>
      <c r="F60" s="131"/>
      <c r="G60" s="131"/>
      <c r="H60" s="131"/>
      <c r="I60" s="131"/>
      <c r="J60" s="131"/>
      <c r="K60" s="132"/>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1726</v>
      </c>
      <c r="B1" s="120"/>
      <c r="C1" s="120"/>
      <c r="D1" s="120"/>
      <c r="E1" s="120"/>
      <c r="F1" s="120"/>
      <c r="G1" s="120"/>
      <c r="H1" s="120"/>
      <c r="I1" s="120"/>
      <c r="J1" s="120"/>
      <c r="K1" s="121"/>
    </row>
    <row r="2" spans="1:11" ht="13" x14ac:dyDescent="0.3">
      <c r="A2" s="125" t="s">
        <v>1586</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 x14ac:dyDescent="0.3">
      <c r="A4" s="122" t="s">
        <v>648</v>
      </c>
      <c r="B4" s="123"/>
      <c r="C4" s="123"/>
      <c r="D4" s="123"/>
      <c r="E4" s="123"/>
      <c r="F4" s="123"/>
      <c r="G4" s="123"/>
      <c r="H4" s="123"/>
      <c r="I4" s="123"/>
      <c r="J4" s="123"/>
      <c r="K4" s="124"/>
    </row>
    <row r="5" spans="1:11" ht="55.5" customHeight="1" x14ac:dyDescent="0.3">
      <c r="A5" s="21" t="s">
        <v>11</v>
      </c>
      <c r="B5" s="22" t="s">
        <v>212</v>
      </c>
      <c r="C5" s="22" t="s">
        <v>649</v>
      </c>
      <c r="D5" s="22" t="s">
        <v>1723</v>
      </c>
      <c r="E5" s="22" t="s">
        <v>1693</v>
      </c>
      <c r="F5" s="22" t="s">
        <v>1720</v>
      </c>
      <c r="G5" s="22" t="s">
        <v>1717</v>
      </c>
      <c r="H5" s="22" t="s">
        <v>1718</v>
      </c>
      <c r="I5" s="23" t="s">
        <v>1724</v>
      </c>
      <c r="J5" s="23" t="s">
        <v>1721</v>
      </c>
      <c r="K5" s="22" t="s">
        <v>650</v>
      </c>
    </row>
    <row r="6" spans="1:11" s="26" customFormat="1" ht="12.75" customHeight="1" x14ac:dyDescent="0.25">
      <c r="A6" s="2" t="s">
        <v>344</v>
      </c>
      <c r="B6" s="9" t="s">
        <v>213</v>
      </c>
      <c r="C6" s="25">
        <v>7</v>
      </c>
      <c r="D6" s="9" t="s">
        <v>213</v>
      </c>
      <c r="E6" s="25">
        <v>7</v>
      </c>
      <c r="F6" s="9" t="s">
        <v>213</v>
      </c>
      <c r="G6" s="25">
        <v>7</v>
      </c>
      <c r="H6" s="9" t="s">
        <v>213</v>
      </c>
      <c r="I6" s="111" t="s">
        <v>213</v>
      </c>
      <c r="J6" s="111" t="s">
        <v>213</v>
      </c>
      <c r="K6" s="9" t="s">
        <v>213</v>
      </c>
    </row>
    <row r="7" spans="1:11" x14ac:dyDescent="0.25">
      <c r="A7" s="3" t="s">
        <v>12</v>
      </c>
      <c r="B7" s="28" t="s">
        <v>213</v>
      </c>
      <c r="C7" s="29">
        <v>13063552</v>
      </c>
      <c r="D7" s="30" t="str">
        <f>IF($B7="N/A","N/A",IF(C7&gt;15,"No",IF(C7&lt;-15,"No","Yes")))</f>
        <v>N/A</v>
      </c>
      <c r="E7" s="29">
        <v>15328910</v>
      </c>
      <c r="F7" s="30" t="str">
        <f>IF($B7="N/A","N/A",IF(E7&gt;15,"No",IF(E7&lt;-15,"No","Yes")))</f>
        <v>N/A</v>
      </c>
      <c r="G7" s="29">
        <v>14681957</v>
      </c>
      <c r="H7" s="30" t="str">
        <f>IF($B7="N/A","N/A",IF(G7&gt;15,"No",IF(G7&lt;-15,"No","Yes")))</f>
        <v>N/A</v>
      </c>
      <c r="I7" s="31">
        <v>17.34</v>
      </c>
      <c r="J7" s="31">
        <v>-4.22</v>
      </c>
      <c r="K7" s="30" t="str">
        <f t="shared" ref="K7:K22" si="0">IF(J7="Div by 0", "N/A", IF(J7="N/A","N/A", IF(J7&gt;30, "No", IF(J7&lt;-30, "No", "Yes"))))</f>
        <v>Yes</v>
      </c>
    </row>
    <row r="8" spans="1:11" x14ac:dyDescent="0.25">
      <c r="A8" s="3" t="s">
        <v>362</v>
      </c>
      <c r="B8" s="28" t="s">
        <v>213</v>
      </c>
      <c r="C8" s="32">
        <v>31.579527528</v>
      </c>
      <c r="D8" s="30" t="str">
        <f>IF($B8="N/A","N/A",IF(C8&gt;15,"No",IF(C8&lt;-15,"No","Yes")))</f>
        <v>N/A</v>
      </c>
      <c r="E8" s="32">
        <v>22.129642616000002</v>
      </c>
      <c r="F8" s="30" t="str">
        <f>IF($B8="N/A","N/A",IF(E8&gt;15,"No",IF(E8&lt;-15,"No","Yes")))</f>
        <v>N/A</v>
      </c>
      <c r="G8" s="32">
        <v>20.285776617</v>
      </c>
      <c r="H8" s="30" t="str">
        <f>IF($B8="N/A","N/A",IF(G8&gt;15,"No",IF(G8&lt;-15,"No","Yes")))</f>
        <v>N/A</v>
      </c>
      <c r="I8" s="31">
        <v>-29.9</v>
      </c>
      <c r="J8" s="31">
        <v>-8.33</v>
      </c>
      <c r="K8" s="30" t="str">
        <f t="shared" si="0"/>
        <v>Yes</v>
      </c>
    </row>
    <row r="9" spans="1:11" x14ac:dyDescent="0.25">
      <c r="A9" s="3" t="s">
        <v>119</v>
      </c>
      <c r="B9" s="33" t="s">
        <v>213</v>
      </c>
      <c r="C9" s="9">
        <v>68.420472472</v>
      </c>
      <c r="D9" s="9" t="str">
        <f>IF($B9="N/A","N/A",IF(C9&gt;15,"No",IF(C9&lt;-15,"No","Yes")))</f>
        <v>N/A</v>
      </c>
      <c r="E9" s="9">
        <v>77.870357384000002</v>
      </c>
      <c r="F9" s="9" t="str">
        <f>IF($B9="N/A","N/A",IF(E9&gt;15,"No",IF(E9&lt;-15,"No","Yes")))</f>
        <v>N/A</v>
      </c>
      <c r="G9" s="9">
        <v>79.714223383000004</v>
      </c>
      <c r="H9" s="9" t="str">
        <f>IF($B9="N/A","N/A",IF(G9&gt;15,"No",IF(G9&lt;-15,"No","Yes")))</f>
        <v>N/A</v>
      </c>
      <c r="I9" s="10">
        <v>13.81</v>
      </c>
      <c r="J9" s="10">
        <v>2.3679999999999999</v>
      </c>
      <c r="K9" s="9" t="str">
        <f t="shared" si="0"/>
        <v>Yes</v>
      </c>
    </row>
    <row r="10" spans="1:11" x14ac:dyDescent="0.25">
      <c r="A10" s="3" t="s">
        <v>120</v>
      </c>
      <c r="B10" s="33" t="s">
        <v>213</v>
      </c>
      <c r="C10" s="9">
        <v>0</v>
      </c>
      <c r="D10" s="9" t="str">
        <f>IF($B10="N/A","N/A",IF(C10&gt;15,"No",IF(C10&lt;-15,"No","Yes")))</f>
        <v>N/A</v>
      </c>
      <c r="E10" s="9">
        <v>0</v>
      </c>
      <c r="F10" s="9" t="str">
        <f>IF($B10="N/A","N/A",IF(E10&gt;15,"No",IF(E10&lt;-15,"No","Yes")))</f>
        <v>N/A</v>
      </c>
      <c r="G10" s="9">
        <v>0</v>
      </c>
      <c r="H10" s="9" t="str">
        <f>IF($B10="N/A","N/A",IF(G10&gt;15,"No",IF(G10&lt;-15,"No","Yes")))</f>
        <v>N/A</v>
      </c>
      <c r="I10" s="10" t="s">
        <v>1745</v>
      </c>
      <c r="J10" s="10" t="s">
        <v>1745</v>
      </c>
      <c r="K10" s="9" t="str">
        <f t="shared" si="0"/>
        <v>N/A</v>
      </c>
    </row>
    <row r="11" spans="1:11" x14ac:dyDescent="0.25">
      <c r="A11" s="3" t="s">
        <v>836</v>
      </c>
      <c r="B11" s="33" t="s">
        <v>214</v>
      </c>
      <c r="C11" s="9">
        <v>99.640970542000005</v>
      </c>
      <c r="D11" s="9" t="str">
        <f>IF(OR($B11="N/A",$C11="N/A"),"N/A",IF(C11&gt;100,"No",IF(C11&lt;95,"No","Yes")))</f>
        <v>Yes</v>
      </c>
      <c r="E11" s="9">
        <v>99.685189618999999</v>
      </c>
      <c r="F11" s="9" t="str">
        <f>IF(OR($B11="N/A",$E11="N/A"),"N/A",IF(E11&gt;100,"No",IF(E11&lt;95,"No","Yes")))</f>
        <v>Yes</v>
      </c>
      <c r="G11" s="9">
        <v>99.871182023000003</v>
      </c>
      <c r="H11" s="9" t="str">
        <f>IF($B11="N/A","N/A",IF(G11&gt;100,"No",IF(G11&lt;95,"No","Yes")))</f>
        <v>Yes</v>
      </c>
      <c r="I11" s="10">
        <v>4.4400000000000002E-2</v>
      </c>
      <c r="J11" s="10">
        <v>0.18659999999999999</v>
      </c>
      <c r="K11" s="9" t="str">
        <f t="shared" si="0"/>
        <v>Yes</v>
      </c>
    </row>
    <row r="12" spans="1:11" x14ac:dyDescent="0.25">
      <c r="A12" s="3" t="s">
        <v>348</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1745</v>
      </c>
      <c r="J12" s="10" t="s">
        <v>1745</v>
      </c>
      <c r="K12" s="9" t="str">
        <f t="shared" si="0"/>
        <v>N/A</v>
      </c>
    </row>
    <row r="13" spans="1:11" x14ac:dyDescent="0.25">
      <c r="A13" s="3" t="s">
        <v>837</v>
      </c>
      <c r="B13" s="33"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5">
      <c r="A14" s="3" t="s">
        <v>13</v>
      </c>
      <c r="B14" s="33" t="s">
        <v>213</v>
      </c>
      <c r="C14" s="34">
        <v>4125408</v>
      </c>
      <c r="D14" s="9" t="str">
        <f>IF($B14="N/A","N/A",IF(C14&gt;15,"No",IF(C14&lt;-15,"No","Yes")))</f>
        <v>N/A</v>
      </c>
      <c r="E14" s="34">
        <v>3392233</v>
      </c>
      <c r="F14" s="9" t="str">
        <f>IF($B14="N/A","N/A",IF(E14&gt;15,"No",IF(E14&lt;-15,"No","Yes")))</f>
        <v>N/A</v>
      </c>
      <c r="G14" s="34">
        <v>2978349</v>
      </c>
      <c r="H14" s="9" t="str">
        <f>IF($B14="N/A","N/A",IF(G14&gt;15,"No",IF(G14&lt;-15,"No","Yes")))</f>
        <v>N/A</v>
      </c>
      <c r="I14" s="10">
        <v>-17.8</v>
      </c>
      <c r="J14" s="10">
        <v>-12.2</v>
      </c>
      <c r="K14" s="9" t="str">
        <f t="shared" si="0"/>
        <v>Yes</v>
      </c>
    </row>
    <row r="15" spans="1:11" ht="14.25" customHeight="1" x14ac:dyDescent="0.25">
      <c r="A15" s="3" t="s">
        <v>442</v>
      </c>
      <c r="B15" s="33" t="s">
        <v>213</v>
      </c>
      <c r="C15" s="9">
        <v>2.2544436817000002</v>
      </c>
      <c r="D15" s="9" t="str">
        <f>IF($B15="N/A","N/A",IF(C15&gt;15,"No",IF(C15&lt;-15,"No","Yes")))</f>
        <v>N/A</v>
      </c>
      <c r="E15" s="9">
        <v>2.7192117994</v>
      </c>
      <c r="F15" s="9" t="str">
        <f>IF($B15="N/A","N/A",IF(E15&gt;15,"No",IF(E15&lt;-15,"No","Yes")))</f>
        <v>N/A</v>
      </c>
      <c r="G15" s="9">
        <v>6.8423814670000001</v>
      </c>
      <c r="H15" s="9" t="str">
        <f>IF($B15="N/A","N/A",IF(G15&gt;15,"No",IF(G15&lt;-15,"No","Yes")))</f>
        <v>N/A</v>
      </c>
      <c r="I15" s="10">
        <v>20.62</v>
      </c>
      <c r="J15" s="10">
        <v>151.6</v>
      </c>
      <c r="K15" s="9" t="str">
        <f t="shared" si="0"/>
        <v>No</v>
      </c>
    </row>
    <row r="16" spans="1:11" ht="12.75" customHeight="1" x14ac:dyDescent="0.25">
      <c r="A16" s="3" t="s">
        <v>859</v>
      </c>
      <c r="B16" s="33" t="s">
        <v>213</v>
      </c>
      <c r="C16" s="35">
        <v>143.15879791</v>
      </c>
      <c r="D16" s="9" t="str">
        <f>IF($B16="N/A","N/A",IF(C16&gt;15,"No",IF(C16&lt;-15,"No","Yes")))</f>
        <v>N/A</v>
      </c>
      <c r="E16" s="35">
        <v>170.95047808999999</v>
      </c>
      <c r="F16" s="9" t="str">
        <f>IF($B16="N/A","N/A",IF(E16&gt;15,"No",IF(E16&lt;-15,"No","Yes")))</f>
        <v>N/A</v>
      </c>
      <c r="G16" s="35">
        <v>133.70935277000001</v>
      </c>
      <c r="H16" s="9" t="str">
        <f>IF($B16="N/A","N/A",IF(G16&gt;15,"No",IF(G16&lt;-15,"No","Yes")))</f>
        <v>N/A</v>
      </c>
      <c r="I16" s="10">
        <v>19.41</v>
      </c>
      <c r="J16" s="10">
        <v>-21.8</v>
      </c>
      <c r="K16" s="9" t="str">
        <f t="shared" si="0"/>
        <v>Yes</v>
      </c>
    </row>
    <row r="17" spans="1:11" x14ac:dyDescent="0.25">
      <c r="A17" s="3" t="s">
        <v>131</v>
      </c>
      <c r="B17" s="33" t="s">
        <v>213</v>
      </c>
      <c r="C17" s="34">
        <v>732</v>
      </c>
      <c r="D17" s="9" t="str">
        <f>IF($B17="N/A","N/A",IF(C17&gt;15,"No",IF(C17&lt;-15,"No","Yes")))</f>
        <v>N/A</v>
      </c>
      <c r="E17" s="34">
        <v>362</v>
      </c>
      <c r="F17" s="9" t="str">
        <f>IF($B17="N/A","N/A",IF(E17&gt;15,"No",IF(E17&lt;-15,"No","Yes")))</f>
        <v>N/A</v>
      </c>
      <c r="G17" s="34">
        <v>333</v>
      </c>
      <c r="H17" s="9" t="str">
        <f>IF($B17="N/A","N/A",IF(G17&gt;15,"No",IF(G17&lt;-15,"No","Yes")))</f>
        <v>N/A</v>
      </c>
      <c r="I17" s="10">
        <v>-50.5</v>
      </c>
      <c r="J17" s="10">
        <v>-8.01</v>
      </c>
      <c r="K17" s="9" t="str">
        <f t="shared" si="0"/>
        <v>Yes</v>
      </c>
    </row>
    <row r="18" spans="1:11" x14ac:dyDescent="0.25">
      <c r="A18" s="3" t="s">
        <v>346</v>
      </c>
      <c r="B18" s="33" t="s">
        <v>213</v>
      </c>
      <c r="C18" s="8">
        <v>5.6033764999999999E-3</v>
      </c>
      <c r="D18" s="9" t="str">
        <f>IF($B18="N/A","N/A",IF(C18&gt;15,"No",IF(C18&lt;-15,"No","Yes")))</f>
        <v>N/A</v>
      </c>
      <c r="E18" s="8">
        <v>2.3615507999999999E-3</v>
      </c>
      <c r="F18" s="9" t="str">
        <f>IF($B18="N/A","N/A",IF(E18&gt;15,"No",IF(E18&lt;-15,"No","Yes")))</f>
        <v>N/A</v>
      </c>
      <c r="G18" s="8">
        <v>2.2680899999999999E-3</v>
      </c>
      <c r="H18" s="9" t="str">
        <f>IF($B18="N/A","N/A",IF(G18&gt;15,"No",IF(G18&lt;-15,"No","Yes")))</f>
        <v>N/A</v>
      </c>
      <c r="I18" s="10">
        <v>-57.9</v>
      </c>
      <c r="J18" s="10">
        <v>-3.96</v>
      </c>
      <c r="K18" s="9" t="str">
        <f t="shared" si="0"/>
        <v>Yes</v>
      </c>
    </row>
    <row r="19" spans="1:11" ht="27.75" customHeight="1" x14ac:dyDescent="0.25">
      <c r="A19" s="3" t="s">
        <v>838</v>
      </c>
      <c r="B19" s="33" t="s">
        <v>213</v>
      </c>
      <c r="C19" s="35">
        <v>118.27868852</v>
      </c>
      <c r="D19" s="9" t="str">
        <f>IF($B19="N/A","N/A",IF(C19&gt;60,"No",IF(C19&lt;15,"No","Yes")))</f>
        <v>N/A</v>
      </c>
      <c r="E19" s="35">
        <v>80.292817679999999</v>
      </c>
      <c r="F19" s="9" t="str">
        <f>IF($B19="N/A","N/A",IF(E19&gt;60,"No",IF(E19&lt;15,"No","Yes")))</f>
        <v>N/A</v>
      </c>
      <c r="G19" s="35">
        <v>109.33333333</v>
      </c>
      <c r="H19" s="9" t="str">
        <f>IF($B19="N/A","N/A",IF(G19&gt;60,"No",IF(G19&lt;15,"No","Yes")))</f>
        <v>N/A</v>
      </c>
      <c r="I19" s="10">
        <v>-32.1</v>
      </c>
      <c r="J19" s="10">
        <v>36.17</v>
      </c>
      <c r="K19" s="9" t="str">
        <f t="shared" si="0"/>
        <v>No</v>
      </c>
    </row>
    <row r="20" spans="1:11" x14ac:dyDescent="0.25">
      <c r="A20" s="3" t="s">
        <v>27</v>
      </c>
      <c r="B20" s="33" t="s">
        <v>217</v>
      </c>
      <c r="C20" s="34">
        <v>11</v>
      </c>
      <c r="D20" s="9" t="str">
        <f>IF($B20="N/A","N/A",IF(C20="N/A","N/A",IF(C20=0,"Yes","No")))</f>
        <v>No</v>
      </c>
      <c r="E20" s="34">
        <v>11</v>
      </c>
      <c r="F20" s="9" t="str">
        <f>IF($B20="N/A","N/A",IF(E20="N/A","N/A",IF(E20=0,"Yes","No")))</f>
        <v>No</v>
      </c>
      <c r="G20" s="34">
        <v>11</v>
      </c>
      <c r="H20" s="9" t="str">
        <f>IF($B20="N/A","N/A",IF(G20=0,"Yes","No"))</f>
        <v>No</v>
      </c>
      <c r="I20" s="10">
        <v>-42.9</v>
      </c>
      <c r="J20" s="10">
        <v>-75</v>
      </c>
      <c r="K20" s="9" t="str">
        <f t="shared" si="0"/>
        <v>No</v>
      </c>
    </row>
    <row r="21" spans="1:11" x14ac:dyDescent="0.25">
      <c r="A21" s="3" t="s">
        <v>839</v>
      </c>
      <c r="B21" s="33" t="s">
        <v>213</v>
      </c>
      <c r="C21" s="9">
        <v>0</v>
      </c>
      <c r="D21" s="9" t="str">
        <f>IF($B21="N/A","N/A",IF(C21&gt;15,"No",IF(C21&lt;-15,"No","Yes")))</f>
        <v>N/A</v>
      </c>
      <c r="E21" s="9">
        <v>0</v>
      </c>
      <c r="F21" s="9" t="str">
        <f>IF($B21="N/A","N/A",IF(E21&gt;15,"No",IF(E21&lt;-15,"No","Yes")))</f>
        <v>N/A</v>
      </c>
      <c r="G21" s="9">
        <v>0</v>
      </c>
      <c r="H21" s="9" t="str">
        <f>IF($B21="N/A","N/A",IF(G21&gt;15,"No",IF(G21&lt;-15,"No","Yes")))</f>
        <v>N/A</v>
      </c>
      <c r="I21" s="10" t="s">
        <v>1745</v>
      </c>
      <c r="J21" s="10" t="s">
        <v>1745</v>
      </c>
      <c r="K21" s="9" t="str">
        <f t="shared" si="0"/>
        <v>N/A</v>
      </c>
    </row>
    <row r="22" spans="1:11" x14ac:dyDescent="0.25">
      <c r="A22" s="3" t="s">
        <v>1699</v>
      </c>
      <c r="B22" s="33" t="s">
        <v>213</v>
      </c>
      <c r="C22" s="80">
        <v>0</v>
      </c>
      <c r="D22" s="9" t="str">
        <f>IF($B22="N/A","N/A",IF(C22&gt;15,"No",IF(C22&lt;-15,"No","Yes")))</f>
        <v>N/A</v>
      </c>
      <c r="E22" s="80">
        <v>0</v>
      </c>
      <c r="F22" s="9" t="str">
        <f>IF($B22="N/A","N/A",IF(E22&gt;15,"No",IF(E22&lt;-15,"No","Yes")))</f>
        <v>N/A</v>
      </c>
      <c r="G22" s="80">
        <v>0</v>
      </c>
      <c r="H22" s="9" t="str">
        <f>IF($B22="N/A","N/A",IF(G22&gt;15,"No",IF(G22&lt;-15,"No","Yes")))</f>
        <v>N/A</v>
      </c>
      <c r="I22" s="10" t="s">
        <v>1745</v>
      </c>
      <c r="J22" s="10" t="s">
        <v>1745</v>
      </c>
      <c r="K22" s="9" t="str">
        <f t="shared" si="0"/>
        <v>N/A</v>
      </c>
    </row>
    <row r="23" spans="1:11" ht="12" customHeight="1" x14ac:dyDescent="0.25">
      <c r="A23" s="135" t="s">
        <v>1632</v>
      </c>
      <c r="B23" s="136"/>
      <c r="C23" s="136"/>
      <c r="D23" s="136"/>
      <c r="E23" s="136"/>
      <c r="F23" s="136"/>
      <c r="G23" s="136"/>
      <c r="H23" s="136"/>
      <c r="I23" s="136"/>
      <c r="J23" s="136"/>
      <c r="K23" s="137"/>
    </row>
    <row r="24" spans="1:11" x14ac:dyDescent="0.25">
      <c r="A24" s="128" t="s">
        <v>1630</v>
      </c>
      <c r="B24" s="129"/>
      <c r="C24" s="129"/>
      <c r="D24" s="129"/>
      <c r="E24" s="129"/>
      <c r="F24" s="129"/>
      <c r="G24" s="129"/>
      <c r="H24" s="129"/>
      <c r="I24" s="129"/>
      <c r="J24" s="129"/>
      <c r="K24" s="130"/>
    </row>
    <row r="25" spans="1:11" x14ac:dyDescent="0.25">
      <c r="A25" s="131" t="s">
        <v>1731</v>
      </c>
      <c r="B25" s="131"/>
      <c r="C25" s="131"/>
      <c r="D25" s="131"/>
      <c r="E25" s="131"/>
      <c r="F25" s="131"/>
      <c r="G25" s="131"/>
      <c r="H25" s="131"/>
      <c r="I25" s="131"/>
      <c r="J25" s="131"/>
      <c r="K25" s="132"/>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4"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1726</v>
      </c>
      <c r="B1" s="120"/>
      <c r="C1" s="120"/>
      <c r="D1" s="120"/>
      <c r="E1" s="120"/>
      <c r="F1" s="120"/>
      <c r="G1" s="120"/>
      <c r="H1" s="120"/>
      <c r="I1" s="120"/>
      <c r="J1" s="120"/>
      <c r="K1" s="121"/>
    </row>
    <row r="2" spans="1:11" ht="13" x14ac:dyDescent="0.3">
      <c r="A2" s="125" t="s">
        <v>1587</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 x14ac:dyDescent="0.3">
      <c r="A4" s="122" t="s">
        <v>648</v>
      </c>
      <c r="B4" s="123"/>
      <c r="C4" s="123"/>
      <c r="D4" s="123"/>
      <c r="E4" s="123"/>
      <c r="F4" s="123"/>
      <c r="G4" s="123"/>
      <c r="H4" s="123"/>
      <c r="I4" s="123"/>
      <c r="J4" s="123"/>
      <c r="K4" s="124"/>
    </row>
    <row r="5" spans="1:11" ht="55.5" customHeight="1"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3" t="s">
        <v>12</v>
      </c>
      <c r="B6" s="33" t="s">
        <v>213</v>
      </c>
      <c r="C6" s="34">
        <v>4125408</v>
      </c>
      <c r="D6" s="9" t="str">
        <f>IF($B6="N/A","N/A",IF(C6&gt;15,"No",IF(C6&lt;-15,"No","Yes")))</f>
        <v>N/A</v>
      </c>
      <c r="E6" s="34">
        <v>3392233</v>
      </c>
      <c r="F6" s="9" t="str">
        <f>IF($B6="N/A","N/A",IF(E6&gt;15,"No",IF(E6&lt;-15,"No","Yes")))</f>
        <v>N/A</v>
      </c>
      <c r="G6" s="34">
        <v>2978349</v>
      </c>
      <c r="H6" s="9" t="str">
        <f>IF($B6="N/A","N/A",IF(G6&gt;15,"No",IF(G6&lt;-15,"No","Yes")))</f>
        <v>N/A</v>
      </c>
      <c r="I6" s="10">
        <v>-17.8</v>
      </c>
      <c r="J6" s="10">
        <v>-12.2</v>
      </c>
      <c r="K6" s="9" t="str">
        <f t="shared" ref="K6:K18" si="0">IF(J6="Div by 0", "N/A", IF(J6="N/A","N/A", IF(J6&gt;30, "No", IF(J6&lt;-30, "No", "Yes"))))</f>
        <v>Yes</v>
      </c>
    </row>
    <row r="7" spans="1:11" x14ac:dyDescent="0.25">
      <c r="A7" s="3" t="s">
        <v>30</v>
      </c>
      <c r="B7" s="33"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217</v>
      </c>
      <c r="C8" s="9">
        <v>0</v>
      </c>
      <c r="D8" s="9" t="str">
        <f>IF($B8="N/A","N/A",IF(C8=0,"Yes","No"))</f>
        <v>Yes</v>
      </c>
      <c r="E8" s="9">
        <v>0</v>
      </c>
      <c r="F8" s="9" t="str">
        <f>IF($B8="N/A","N/A",IF(E8=0,"Yes","No"))</f>
        <v>Yes</v>
      </c>
      <c r="G8" s="9">
        <v>0</v>
      </c>
      <c r="H8" s="9" t="str">
        <f>IF($B8="N/A","N/A",IF(G8=0,"Yes","No"))</f>
        <v>Yes</v>
      </c>
      <c r="I8" s="10" t="s">
        <v>1745</v>
      </c>
      <c r="J8" s="10" t="s">
        <v>1745</v>
      </c>
      <c r="K8" s="9" t="str">
        <f t="shared" si="0"/>
        <v>N/A</v>
      </c>
    </row>
    <row r="9" spans="1:11" x14ac:dyDescent="0.25">
      <c r="A9" s="3" t="s">
        <v>851</v>
      </c>
      <c r="B9" s="33" t="s">
        <v>271</v>
      </c>
      <c r="C9" s="35">
        <v>74.747237364</v>
      </c>
      <c r="D9" s="9" t="str">
        <f>IF($B9="N/A","N/A",IF(C9&gt;60,"No",IF(C9&lt;15,"No","Yes")))</f>
        <v>No</v>
      </c>
      <c r="E9" s="35">
        <v>73.367733878999999</v>
      </c>
      <c r="F9" s="9" t="str">
        <f>IF($B9="N/A","N/A",IF(E9&gt;60,"No",IF(E9&lt;15,"No","Yes")))</f>
        <v>No</v>
      </c>
      <c r="G9" s="35">
        <v>75.121664721000002</v>
      </c>
      <c r="H9" s="9" t="str">
        <f>IF($B9="N/A","N/A",IF(G9&gt;60,"No",IF(G9&lt;15,"No","Yes")))</f>
        <v>No</v>
      </c>
      <c r="I9" s="10">
        <v>-1.85</v>
      </c>
      <c r="J9" s="10">
        <v>2.391</v>
      </c>
      <c r="K9" s="9" t="str">
        <f t="shared" si="0"/>
        <v>Yes</v>
      </c>
    </row>
    <row r="10" spans="1:11" x14ac:dyDescent="0.25">
      <c r="A10" s="3" t="s">
        <v>14</v>
      </c>
      <c r="B10" s="33" t="s">
        <v>272</v>
      </c>
      <c r="C10" s="9">
        <v>4.0109487353000004</v>
      </c>
      <c r="D10" s="9" t="str">
        <f>IF($B10="N/A","N/A",IF(C10&gt;15,"No",IF(C10&lt;=0,"No","Yes")))</f>
        <v>Yes</v>
      </c>
      <c r="E10" s="9">
        <v>4.8182716223000002</v>
      </c>
      <c r="F10" s="9" t="str">
        <f>IF($B10="N/A","N/A",IF(E10&gt;15,"No",IF(E10&lt;=0,"No","Yes")))</f>
        <v>Yes</v>
      </c>
      <c r="G10" s="9">
        <v>5.3694849059000003</v>
      </c>
      <c r="H10" s="9" t="str">
        <f>IF($B10="N/A","N/A",IF(G10&gt;15,"No",IF(G10&lt;=0,"No","Yes")))</f>
        <v>Yes</v>
      </c>
      <c r="I10" s="10">
        <v>20.13</v>
      </c>
      <c r="J10" s="10">
        <v>11.44</v>
      </c>
      <c r="K10" s="9" t="str">
        <f t="shared" si="0"/>
        <v>Yes</v>
      </c>
    </row>
    <row r="11" spans="1:11" x14ac:dyDescent="0.25">
      <c r="A11" s="3" t="s">
        <v>874</v>
      </c>
      <c r="B11" s="33" t="s">
        <v>213</v>
      </c>
      <c r="C11" s="35">
        <v>113.55643387000001</v>
      </c>
      <c r="D11" s="9" t="str">
        <f>IF($B11="N/A","N/A",IF(C11&gt;15,"No",IF(C11&lt;-15,"No","Yes")))</f>
        <v>N/A</v>
      </c>
      <c r="E11" s="35">
        <v>122.25040533000001</v>
      </c>
      <c r="F11" s="9" t="str">
        <f>IF($B11="N/A","N/A",IF(E11&gt;15,"No",IF(E11&lt;-15,"No","Yes")))</f>
        <v>N/A</v>
      </c>
      <c r="G11" s="35">
        <v>123.12082765</v>
      </c>
      <c r="H11" s="9" t="str">
        <f>IF($B11="N/A","N/A",IF(G11&gt;15,"No",IF(G11&lt;-15,"No","Yes")))</f>
        <v>N/A</v>
      </c>
      <c r="I11" s="10">
        <v>7.6559999999999997</v>
      </c>
      <c r="J11" s="10">
        <v>0.71199999999999997</v>
      </c>
      <c r="K11" s="9" t="str">
        <f t="shared" si="0"/>
        <v>Yes</v>
      </c>
    </row>
    <row r="12" spans="1:11" x14ac:dyDescent="0.25">
      <c r="A12" s="3" t="s">
        <v>936</v>
      </c>
      <c r="B12" s="33" t="s">
        <v>213</v>
      </c>
      <c r="C12" s="9">
        <v>0.92921718289999999</v>
      </c>
      <c r="D12" s="9" t="str">
        <f>IF($B12="N/A","N/A",IF(C12&gt;15,"No",IF(C12&lt;-15,"No","Yes")))</f>
        <v>N/A</v>
      </c>
      <c r="E12" s="9">
        <v>1.0265214682999999</v>
      </c>
      <c r="F12" s="9" t="str">
        <f>IF($B12="N/A","N/A",IF(E12&gt;15,"No",IF(E12&lt;-15,"No","Yes")))</f>
        <v>N/A</v>
      </c>
      <c r="G12" s="9">
        <v>0.89197068580000005</v>
      </c>
      <c r="H12" s="9" t="str">
        <f>IF($B12="N/A","N/A",IF(G12&gt;15,"No",IF(G12&lt;-15,"No","Yes")))</f>
        <v>N/A</v>
      </c>
      <c r="I12" s="10">
        <v>10.47</v>
      </c>
      <c r="J12" s="10">
        <v>-13.1</v>
      </c>
      <c r="K12" s="9" t="str">
        <f t="shared" si="0"/>
        <v>Yes</v>
      </c>
    </row>
    <row r="13" spans="1:11" x14ac:dyDescent="0.25">
      <c r="A13" s="3" t="s">
        <v>51</v>
      </c>
      <c r="B13" s="33"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3" t="s">
        <v>274</v>
      </c>
      <c r="C14" s="9">
        <v>0</v>
      </c>
      <c r="D14" s="9" t="str">
        <f>IF($B14="N/A","N/A",IF(C14&gt;6,"No",IF(C14&lt;=0,"No","Yes")))</f>
        <v>No</v>
      </c>
      <c r="E14" s="9">
        <v>0</v>
      </c>
      <c r="F14" s="9" t="str">
        <f>IF($B14="N/A","N/A",IF(E14&gt;6,"No",IF(E14&lt;=0,"No","Yes")))</f>
        <v>No</v>
      </c>
      <c r="G14" s="9">
        <v>0</v>
      </c>
      <c r="H14" s="9" t="str">
        <f>IF($B14="N/A","N/A",IF(G14&gt;6,"No",IF(G14&lt;=0,"No","Yes")))</f>
        <v>No</v>
      </c>
      <c r="I14" s="10" t="s">
        <v>1745</v>
      </c>
      <c r="J14" s="10" t="s">
        <v>1745</v>
      </c>
      <c r="K14" s="9" t="str">
        <f t="shared" si="0"/>
        <v>N/A</v>
      </c>
    </row>
    <row r="15" spans="1:11" x14ac:dyDescent="0.25">
      <c r="A15" s="3" t="s">
        <v>164</v>
      </c>
      <c r="B15" s="33" t="s">
        <v>213</v>
      </c>
      <c r="C15" s="9">
        <v>99.245529168999994</v>
      </c>
      <c r="D15" s="9" t="str">
        <f>IF($B15="N/A","N/A",IF(C15&gt;15,"No",IF(C15&lt;-15,"No","Yes")))</f>
        <v>N/A</v>
      </c>
      <c r="E15" s="9">
        <v>99.876718374000006</v>
      </c>
      <c r="F15" s="9" t="str">
        <f>IF($B15="N/A","N/A",IF(E15&gt;15,"No",IF(E15&lt;-15,"No","Yes")))</f>
        <v>N/A</v>
      </c>
      <c r="G15" s="9">
        <v>99.882854561000002</v>
      </c>
      <c r="H15" s="9" t="str">
        <f>IF($B15="N/A","N/A",IF(G15&gt;15,"No",IF(G15&lt;-15,"No","Yes")))</f>
        <v>N/A</v>
      </c>
      <c r="I15" s="10">
        <v>0.63600000000000001</v>
      </c>
      <c r="J15" s="10">
        <v>6.1000000000000004E-3</v>
      </c>
      <c r="K15" s="9" t="str">
        <f t="shared" si="0"/>
        <v>Yes</v>
      </c>
    </row>
    <row r="16" spans="1:11" x14ac:dyDescent="0.25">
      <c r="A16" s="3" t="s">
        <v>165</v>
      </c>
      <c r="B16" s="33" t="s">
        <v>275</v>
      </c>
      <c r="C16" s="9">
        <v>0</v>
      </c>
      <c r="D16" s="9" t="str">
        <f>IF($B16="N/A","N/A",IF(C16&gt;98,"Yes","No"))</f>
        <v>No</v>
      </c>
      <c r="E16" s="9">
        <v>0</v>
      </c>
      <c r="F16" s="9" t="str">
        <f>IF($B16="N/A","N/A",IF(E16&gt;98,"Yes","No"))</f>
        <v>No</v>
      </c>
      <c r="G16" s="9">
        <v>0</v>
      </c>
      <c r="H16" s="9" t="str">
        <f>IF($B16="N/A","N/A",IF(G16&gt;98,"Yes","No"))</f>
        <v>No</v>
      </c>
      <c r="I16" s="10" t="s">
        <v>1745</v>
      </c>
      <c r="J16" s="10" t="s">
        <v>1745</v>
      </c>
      <c r="K16" s="9" t="str">
        <f t="shared" si="0"/>
        <v>N/A</v>
      </c>
    </row>
    <row r="17" spans="1:11" x14ac:dyDescent="0.25">
      <c r="A17" s="3" t="s">
        <v>21</v>
      </c>
      <c r="B17" s="33" t="s">
        <v>275</v>
      </c>
      <c r="C17" s="9">
        <v>98.838054321000001</v>
      </c>
      <c r="D17" s="9" t="str">
        <f>IF($B17="N/A","N/A",IF(C17&gt;98,"Yes","No"))</f>
        <v>Yes</v>
      </c>
      <c r="E17" s="9">
        <v>99.039659126999993</v>
      </c>
      <c r="F17" s="9" t="str">
        <f>IF($B17="N/A","N/A",IF(E17&gt;98,"Yes","No"))</f>
        <v>Yes</v>
      </c>
      <c r="G17" s="9">
        <v>99.007940305000005</v>
      </c>
      <c r="H17" s="9" t="str">
        <f>IF($B17="N/A","N/A",IF(G17&gt;98,"Yes","No"))</f>
        <v>Yes</v>
      </c>
      <c r="I17" s="10">
        <v>0.20399999999999999</v>
      </c>
      <c r="J17" s="10">
        <v>-3.2000000000000001E-2</v>
      </c>
      <c r="K17" s="9" t="str">
        <f t="shared" si="0"/>
        <v>Yes</v>
      </c>
    </row>
    <row r="18" spans="1:11" x14ac:dyDescent="0.25">
      <c r="A18" s="3" t="s">
        <v>53</v>
      </c>
      <c r="B18" s="33" t="s">
        <v>275</v>
      </c>
      <c r="C18" s="9">
        <v>99.999515199000001</v>
      </c>
      <c r="D18" s="9" t="str">
        <f>IF($B18="N/A","N/A",IF(C18&gt;98,"Yes","No"))</f>
        <v>Yes</v>
      </c>
      <c r="E18" s="9">
        <v>99.999056668999998</v>
      </c>
      <c r="F18" s="9" t="str">
        <f>IF($B18="N/A","N/A",IF(E18&gt;98,"Yes","No"))</f>
        <v>Yes</v>
      </c>
      <c r="G18" s="9">
        <v>99.978880916999998</v>
      </c>
      <c r="H18" s="9" t="str">
        <f>IF($B18="N/A","N/A",IF(G18&gt;98,"Yes","No"))</f>
        <v>Yes</v>
      </c>
      <c r="I18" s="10">
        <v>0</v>
      </c>
      <c r="J18" s="10">
        <v>-0.02</v>
      </c>
      <c r="K18" s="9" t="str">
        <f t="shared" si="0"/>
        <v>Yes</v>
      </c>
    </row>
    <row r="19" spans="1:11" ht="12.75" customHeight="1" x14ac:dyDescent="0.25">
      <c r="A19" s="3" t="s">
        <v>675</v>
      </c>
      <c r="B19" s="33" t="s">
        <v>223</v>
      </c>
      <c r="C19" s="9">
        <v>99.752194207000002</v>
      </c>
      <c r="D19" s="9" t="str">
        <f>IF($B19="N/A","N/A",IF(C19&gt;100,"No",IF(C19&lt;98,"No","Yes")))</f>
        <v>Yes</v>
      </c>
      <c r="E19" s="9">
        <v>99.597551229999993</v>
      </c>
      <c r="F19" s="9" t="str">
        <f>IF($B19="N/A","N/A",IF(E19&gt;100,"No",IF(E19&lt;98,"No","Yes")))</f>
        <v>Yes</v>
      </c>
      <c r="G19" s="9">
        <v>99.684489627999994</v>
      </c>
      <c r="H19" s="9" t="str">
        <f>IF($B19="N/A","N/A",IF(G19&gt;100,"No",IF(G19&lt;98,"No","Yes")))</f>
        <v>Yes</v>
      </c>
      <c r="I19" s="10">
        <v>-0.155</v>
      </c>
      <c r="J19" s="10">
        <v>8.7300000000000003E-2</v>
      </c>
      <c r="K19" s="9" t="str">
        <f>IF(J19="Div by 0", "N/A", IF(J19="N/A","N/A", IF(J19&gt;30, "No", IF(J19&lt;-30, "No", "Yes"))))</f>
        <v>Yes</v>
      </c>
    </row>
    <row r="20" spans="1:11" x14ac:dyDescent="0.25">
      <c r="A20" s="3" t="s">
        <v>676</v>
      </c>
      <c r="B20" s="33" t="s">
        <v>223</v>
      </c>
      <c r="C20" s="9">
        <v>99.999733359999993</v>
      </c>
      <c r="D20" s="9" t="str">
        <f>IF($B20="N/A","N/A",IF(C20&gt;100,"No",IF(C20&lt;98,"No","Yes")))</f>
        <v>Yes</v>
      </c>
      <c r="E20" s="9">
        <v>99.999646251000001</v>
      </c>
      <c r="F20" s="9" t="str">
        <f>IF($B20="N/A","N/A",IF(E20&gt;100,"No",IF(E20&lt;98,"No","Yes")))</f>
        <v>Yes</v>
      </c>
      <c r="G20" s="9">
        <v>99.979317399999999</v>
      </c>
      <c r="H20" s="9" t="str">
        <f>IF($B20="N/A","N/A",IF(G20&gt;100,"No",IF(G20&lt;98,"No","Yes")))</f>
        <v>Yes</v>
      </c>
      <c r="I20" s="10">
        <v>0</v>
      </c>
      <c r="J20" s="10">
        <v>-0.02</v>
      </c>
      <c r="K20" s="9" t="str">
        <f>IF(J20="Div by 0", "N/A", IF(J20="N/A","N/A", IF(J20&gt;30, "No", IF(J20&lt;-30, "No", "Yes"))))</f>
        <v>Yes</v>
      </c>
    </row>
    <row r="21" spans="1:11" x14ac:dyDescent="0.25">
      <c r="A21" s="3" t="s">
        <v>677</v>
      </c>
      <c r="B21" s="33" t="s">
        <v>223</v>
      </c>
      <c r="C21" s="9">
        <v>99.999733359999993</v>
      </c>
      <c r="D21" s="9" t="str">
        <f>IF($B21="N/A","N/A",IF(C21&gt;100,"No",IF(C21&lt;98,"No","Yes")))</f>
        <v>Yes</v>
      </c>
      <c r="E21" s="9">
        <v>99.999646251000001</v>
      </c>
      <c r="F21" s="9" t="str">
        <f>IF($B21="N/A","N/A",IF(E21&gt;100,"No",IF(E21&lt;98,"No","Yes")))</f>
        <v>Yes</v>
      </c>
      <c r="G21" s="9">
        <v>99.979317399999999</v>
      </c>
      <c r="H21" s="9" t="str">
        <f>IF($B21="N/A","N/A",IF(G21&gt;100,"No",IF(G21&lt;98,"No","Yes")))</f>
        <v>Yes</v>
      </c>
      <c r="I21" s="10">
        <v>0</v>
      </c>
      <c r="J21" s="10">
        <v>-0.02</v>
      </c>
      <c r="K21" s="9" t="str">
        <f>IF(J21="Div by 0", "N/A", IF(J21="N/A","N/A", IF(J21&gt;30, "No", IF(J21&lt;-30, "No", "Yes"))))</f>
        <v>Yes</v>
      </c>
    </row>
    <row r="22" spans="1:11" ht="15" customHeight="1" x14ac:dyDescent="0.25">
      <c r="A22" s="3" t="s">
        <v>1700</v>
      </c>
      <c r="B22" s="33" t="s">
        <v>213</v>
      </c>
      <c r="C22" s="9">
        <v>66.065514004999997</v>
      </c>
      <c r="D22" s="9" t="str">
        <f>IF($B22="N/A","N/A",IF(C22&gt;15,"No",IF(C22&lt;-15,"No","Yes")))</f>
        <v>N/A</v>
      </c>
      <c r="E22" s="9">
        <v>63.230768640999997</v>
      </c>
      <c r="F22" s="9" t="str">
        <f>IF($B22="N/A","N/A",IF(E22&gt;15,"No",IF(E22&lt;-15,"No","Yes")))</f>
        <v>N/A</v>
      </c>
      <c r="G22" s="9">
        <v>60.695472559000002</v>
      </c>
      <c r="H22" s="9" t="str">
        <f>IF($B22="N/A","N/A",IF(G22&gt;15,"No",IF(G22&lt;-15,"No","Yes")))</f>
        <v>N/A</v>
      </c>
      <c r="I22" s="10">
        <v>-4.29</v>
      </c>
      <c r="J22" s="10">
        <v>-4.01</v>
      </c>
      <c r="K22" s="9" t="str">
        <f t="shared" ref="K22:K31" si="1">IF(J22="Div by 0", "N/A", IF(J22="N/A","N/A", IF(J22&gt;30, "No", IF(J22&lt;-30, "No", "Yes"))))</f>
        <v>Yes</v>
      </c>
    </row>
    <row r="23" spans="1:11" x14ac:dyDescent="0.25">
      <c r="A23" s="3" t="s">
        <v>937</v>
      </c>
      <c r="B23" s="33" t="s">
        <v>213</v>
      </c>
      <c r="C23" s="9">
        <v>33.934340554999999</v>
      </c>
      <c r="D23" s="9" t="str">
        <f>IF($B23="N/A","N/A",IF(C23&gt;15,"No",IF(C23&lt;-15,"No","Yes")))</f>
        <v>N/A</v>
      </c>
      <c r="E23" s="9">
        <v>36.662841260999997</v>
      </c>
      <c r="F23" s="9" t="str">
        <f>IF($B23="N/A","N/A",IF(E23&gt;15,"No",IF(E23&lt;-15,"No","Yes")))</f>
        <v>N/A</v>
      </c>
      <c r="G23" s="9">
        <v>39.051031293000001</v>
      </c>
      <c r="H23" s="9" t="str">
        <f>IF($B23="N/A","N/A",IF(G23&gt;15,"No",IF(G23&lt;-15,"No","Yes")))</f>
        <v>N/A</v>
      </c>
      <c r="I23" s="10">
        <v>8.0410000000000004</v>
      </c>
      <c r="J23" s="10">
        <v>6.5140000000000002</v>
      </c>
      <c r="K23" s="9" t="str">
        <f t="shared" si="1"/>
        <v>Yes</v>
      </c>
    </row>
    <row r="24" spans="1:11" ht="25" x14ac:dyDescent="0.25">
      <c r="A24" s="3" t="s">
        <v>938</v>
      </c>
      <c r="B24" s="33" t="s">
        <v>213</v>
      </c>
      <c r="C24" s="9">
        <v>2.4239999999999998E-5</v>
      </c>
      <c r="D24" s="9" t="str">
        <f>IF($B24="N/A","N/A",IF(C24&gt;15,"No",IF(C24&lt;-15,"No","Yes")))</f>
        <v>N/A</v>
      </c>
      <c r="E24" s="9">
        <v>0.10155552399999999</v>
      </c>
      <c r="F24" s="9" t="str">
        <f>IF($B24="N/A","N/A",IF(E24&gt;15,"No",IF(E24&lt;-15,"No","Yes")))</f>
        <v>N/A</v>
      </c>
      <c r="G24" s="9">
        <v>0.2252590277</v>
      </c>
      <c r="H24" s="9" t="str">
        <f>IF($B24="N/A","N/A",IF(G24&gt;15,"No",IF(G24&lt;-15,"No","Yes")))</f>
        <v>N/A</v>
      </c>
      <c r="I24" s="10">
        <v>419000</v>
      </c>
      <c r="J24" s="10">
        <v>121.8</v>
      </c>
      <c r="K24" s="9" t="str">
        <f t="shared" si="1"/>
        <v>No</v>
      </c>
    </row>
    <row r="25" spans="1:11" x14ac:dyDescent="0.25">
      <c r="A25" s="3" t="s">
        <v>166</v>
      </c>
      <c r="B25" s="33" t="s">
        <v>213</v>
      </c>
      <c r="C25" s="9">
        <v>99.999733359999993</v>
      </c>
      <c r="D25" s="9" t="str">
        <f t="shared" ref="D25:D27" si="2">IF($B25="N/A","N/A",IF(C25&gt;15,"No",IF(C25&lt;-15,"No","Yes")))</f>
        <v>N/A</v>
      </c>
      <c r="E25" s="9">
        <v>99.999646251000001</v>
      </c>
      <c r="F25" s="9" t="str">
        <f t="shared" ref="F25:F27" si="3">IF($B25="N/A","N/A",IF(E25&gt;15,"No",IF(E25&lt;-15,"No","Yes")))</f>
        <v>N/A</v>
      </c>
      <c r="G25" s="9">
        <v>99.979317399999999</v>
      </c>
      <c r="H25" s="9" t="str">
        <f t="shared" ref="H25:H27" si="4">IF($B25="N/A","N/A",IF(G25&gt;15,"No",IF(G25&lt;-15,"No","Yes")))</f>
        <v>N/A</v>
      </c>
      <c r="I25" s="10">
        <v>0</v>
      </c>
      <c r="J25" s="10">
        <v>-0.02</v>
      </c>
      <c r="K25" s="9" t="str">
        <f t="shared" si="1"/>
        <v>Yes</v>
      </c>
    </row>
    <row r="26" spans="1:11" x14ac:dyDescent="0.25">
      <c r="A26" s="3" t="s">
        <v>167</v>
      </c>
      <c r="B26" s="33" t="s">
        <v>213</v>
      </c>
      <c r="C26" s="9">
        <v>99.999733359999993</v>
      </c>
      <c r="D26" s="9" t="str">
        <f t="shared" si="2"/>
        <v>N/A</v>
      </c>
      <c r="E26" s="9">
        <v>99.999646251000001</v>
      </c>
      <c r="F26" s="9" t="str">
        <f t="shared" si="3"/>
        <v>N/A</v>
      </c>
      <c r="G26" s="9">
        <v>99.979317399999999</v>
      </c>
      <c r="H26" s="9" t="str">
        <f t="shared" si="4"/>
        <v>N/A</v>
      </c>
      <c r="I26" s="10">
        <v>0</v>
      </c>
      <c r="J26" s="10">
        <v>-0.02</v>
      </c>
      <c r="K26" s="9" t="str">
        <f t="shared" si="1"/>
        <v>Yes</v>
      </c>
    </row>
    <row r="27" spans="1:11" x14ac:dyDescent="0.25">
      <c r="A27" s="3" t="s">
        <v>168</v>
      </c>
      <c r="B27" s="33" t="s">
        <v>213</v>
      </c>
      <c r="C27" s="9">
        <v>99.999733359999993</v>
      </c>
      <c r="D27" s="9" t="str">
        <f t="shared" si="2"/>
        <v>N/A</v>
      </c>
      <c r="E27" s="9">
        <v>99.999646251000001</v>
      </c>
      <c r="F27" s="9" t="str">
        <f t="shared" si="3"/>
        <v>N/A</v>
      </c>
      <c r="G27" s="9">
        <v>99.979317399999999</v>
      </c>
      <c r="H27" s="9" t="str">
        <f t="shared" si="4"/>
        <v>N/A</v>
      </c>
      <c r="I27" s="10">
        <v>0</v>
      </c>
      <c r="J27" s="10">
        <v>-0.02</v>
      </c>
      <c r="K27" s="9" t="str">
        <f t="shared" si="1"/>
        <v>Yes</v>
      </c>
    </row>
    <row r="28" spans="1:11" x14ac:dyDescent="0.25">
      <c r="A28" s="3" t="s">
        <v>54</v>
      </c>
      <c r="B28" s="33" t="s">
        <v>213</v>
      </c>
      <c r="C28" s="9">
        <v>14.427082121</v>
      </c>
      <c r="D28" s="9" t="str">
        <f>IF($B28="N/A","N/A",IF(C28&gt;15,"No",IF(C28&lt;-15,"No","Yes")))</f>
        <v>N/A</v>
      </c>
      <c r="E28" s="9">
        <v>13.309669470999999</v>
      </c>
      <c r="F28" s="9" t="str">
        <f>IF($B28="N/A","N/A",IF(E28&gt;15,"No",IF(E28&lt;-15,"No","Yes")))</f>
        <v>N/A</v>
      </c>
      <c r="G28" s="9">
        <v>14.504747429</v>
      </c>
      <c r="H28" s="9" t="str">
        <f>IF($B28="N/A","N/A",IF(G28&gt;15,"No",IF(G28&lt;-15,"No","Yes")))</f>
        <v>N/A</v>
      </c>
      <c r="I28" s="10">
        <v>-7.75</v>
      </c>
      <c r="J28" s="10">
        <v>8.9789999999999992</v>
      </c>
      <c r="K28" s="9" t="str">
        <f t="shared" si="1"/>
        <v>Yes</v>
      </c>
    </row>
    <row r="29" spans="1:11" x14ac:dyDescent="0.25">
      <c r="A29" s="3" t="s">
        <v>55</v>
      </c>
      <c r="B29" s="33" t="s">
        <v>213</v>
      </c>
      <c r="C29" s="9">
        <v>85.572651238000006</v>
      </c>
      <c r="D29" s="9" t="str">
        <f>IF($B29="N/A","N/A",IF(C29&gt;15,"No",IF(C29&lt;-15,"No","Yes")))</f>
        <v>N/A</v>
      </c>
      <c r="E29" s="9">
        <v>86.689976779000006</v>
      </c>
      <c r="F29" s="9" t="str">
        <f>IF($B29="N/A","N/A",IF(E29&gt;15,"No",IF(E29&lt;-15,"No","Yes")))</f>
        <v>N/A</v>
      </c>
      <c r="G29" s="9">
        <v>85.474569970999994</v>
      </c>
      <c r="H29" s="9" t="str">
        <f>IF($B29="N/A","N/A",IF(G29&gt;15,"No",IF(G29&lt;-15,"No","Yes")))</f>
        <v>N/A</v>
      </c>
      <c r="I29" s="10">
        <v>1.306</v>
      </c>
      <c r="J29" s="10">
        <v>-1.4</v>
      </c>
      <c r="K29" s="9" t="str">
        <f t="shared" si="1"/>
        <v>Yes</v>
      </c>
    </row>
    <row r="30" spans="1:11" x14ac:dyDescent="0.25">
      <c r="A30" s="3" t="s">
        <v>56</v>
      </c>
      <c r="B30" s="33" t="s">
        <v>213</v>
      </c>
      <c r="C30" s="9">
        <v>79.808251693000003</v>
      </c>
      <c r="D30" s="9" t="str">
        <f>IF($B30="N/A","N/A",IF(C30&gt;15,"No",IF(C30&lt;-15,"No","Yes")))</f>
        <v>N/A</v>
      </c>
      <c r="E30" s="9">
        <v>81.300429539999996</v>
      </c>
      <c r="F30" s="9" t="str">
        <f>IF($B30="N/A","N/A",IF(E30&gt;15,"No",IF(E30&lt;-15,"No","Yes")))</f>
        <v>N/A</v>
      </c>
      <c r="G30" s="9">
        <v>83.368033765999996</v>
      </c>
      <c r="H30" s="9" t="str">
        <f>IF($B30="N/A","N/A",IF(G30&gt;15,"No",IF(G30&lt;-15,"No","Yes")))</f>
        <v>N/A</v>
      </c>
      <c r="I30" s="10">
        <v>1.87</v>
      </c>
      <c r="J30" s="10">
        <v>2.5430000000000001</v>
      </c>
      <c r="K30" s="9" t="str">
        <f t="shared" si="1"/>
        <v>Yes</v>
      </c>
    </row>
    <row r="31" spans="1:11" x14ac:dyDescent="0.25">
      <c r="A31" s="3" t="s">
        <v>57</v>
      </c>
      <c r="B31" s="33" t="s">
        <v>213</v>
      </c>
      <c r="C31" s="9">
        <v>13.045133959999999</v>
      </c>
      <c r="D31" s="9" t="str">
        <f>IF($B31="N/A","N/A",IF(C31&gt;15,"No",IF(C31&lt;-15,"No","Yes")))</f>
        <v>N/A</v>
      </c>
      <c r="E31" s="9">
        <v>11.994783376999999</v>
      </c>
      <c r="F31" s="9" t="str">
        <f>IF($B31="N/A","N/A",IF(E31&gt;15,"No",IF(E31&lt;-15,"No","Yes")))</f>
        <v>N/A</v>
      </c>
      <c r="G31" s="9">
        <v>11.241933031</v>
      </c>
      <c r="H31" s="9" t="str">
        <f>IF($B31="N/A","N/A",IF(G31&gt;15,"No",IF(G31&lt;-15,"No","Yes")))</f>
        <v>N/A</v>
      </c>
      <c r="I31" s="10">
        <v>-8.0500000000000007</v>
      </c>
      <c r="J31" s="10">
        <v>-6.28</v>
      </c>
      <c r="K31" s="9" t="str">
        <f t="shared" si="1"/>
        <v>Yes</v>
      </c>
    </row>
    <row r="32" spans="1:11" ht="12" customHeight="1" x14ac:dyDescent="0.25">
      <c r="A32" s="135" t="s">
        <v>1632</v>
      </c>
      <c r="B32" s="136"/>
      <c r="C32" s="136"/>
      <c r="D32" s="136"/>
      <c r="E32" s="136"/>
      <c r="F32" s="136"/>
      <c r="G32" s="136"/>
      <c r="H32" s="136"/>
      <c r="I32" s="136"/>
      <c r="J32" s="136"/>
      <c r="K32" s="137"/>
    </row>
    <row r="33" spans="1:11" x14ac:dyDescent="0.25">
      <c r="A33" s="128" t="s">
        <v>1630</v>
      </c>
      <c r="B33" s="129"/>
      <c r="C33" s="129"/>
      <c r="D33" s="129"/>
      <c r="E33" s="129"/>
      <c r="F33" s="129"/>
      <c r="G33" s="129"/>
      <c r="H33" s="129"/>
      <c r="I33" s="129"/>
      <c r="J33" s="129"/>
      <c r="K33" s="130"/>
    </row>
    <row r="34" spans="1:11" x14ac:dyDescent="0.25">
      <c r="A34" s="131" t="s">
        <v>1731</v>
      </c>
      <c r="B34" s="131"/>
      <c r="C34" s="131"/>
      <c r="D34" s="131"/>
      <c r="E34" s="131"/>
      <c r="F34" s="131"/>
      <c r="G34" s="131"/>
      <c r="H34" s="131"/>
      <c r="I34" s="131"/>
      <c r="J34" s="131"/>
      <c r="K34" s="132"/>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12"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1726</v>
      </c>
      <c r="B1" s="120"/>
      <c r="C1" s="120"/>
      <c r="D1" s="120"/>
      <c r="E1" s="120"/>
      <c r="F1" s="120"/>
      <c r="G1" s="120"/>
      <c r="H1" s="120"/>
      <c r="I1" s="120"/>
      <c r="J1" s="120"/>
      <c r="K1" s="121"/>
    </row>
    <row r="2" spans="1:11" ht="13" x14ac:dyDescent="0.3">
      <c r="A2" s="125" t="s">
        <v>1588</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 x14ac:dyDescent="0.3">
      <c r="A4" s="122" t="s">
        <v>648</v>
      </c>
      <c r="B4" s="123"/>
      <c r="C4" s="123"/>
      <c r="D4" s="123"/>
      <c r="E4" s="123"/>
      <c r="F4" s="123"/>
      <c r="G4" s="123"/>
      <c r="H4" s="123"/>
      <c r="I4" s="123"/>
      <c r="J4" s="123"/>
      <c r="K4" s="124"/>
    </row>
    <row r="5" spans="1:11" ht="55.5" customHeight="1"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2" t="s">
        <v>12</v>
      </c>
      <c r="B6" s="69" t="s">
        <v>213</v>
      </c>
      <c r="C6" s="34">
        <v>8938144</v>
      </c>
      <c r="D6" s="9" t="str">
        <f t="shared" ref="D6:F18" si="0">IF($B6="N/A","N/A",IF(C6&lt;0,"No","Yes"))</f>
        <v>N/A</v>
      </c>
      <c r="E6" s="34">
        <v>11936677</v>
      </c>
      <c r="F6" s="9" t="str">
        <f t="shared" si="0"/>
        <v>N/A</v>
      </c>
      <c r="G6" s="34">
        <v>11703608</v>
      </c>
      <c r="H6" s="9" t="str">
        <f t="shared" ref="H6:H18" si="1">IF($B6="N/A","N/A",IF(G6&lt;0,"No","Yes"))</f>
        <v>N/A</v>
      </c>
      <c r="I6" s="10">
        <v>33.549999999999997</v>
      </c>
      <c r="J6" s="10">
        <v>-1.95</v>
      </c>
      <c r="K6" s="9" t="str">
        <f t="shared" ref="K6:K18" si="2">IF(J6="Div by 0", "N/A", IF(J6="N/A","N/A", IF(J6&gt;30, "No", IF(J6&lt;-30, "No", "Yes"))))</f>
        <v>Yes</v>
      </c>
    </row>
    <row r="7" spans="1:11" x14ac:dyDescent="0.25">
      <c r="A7" s="24" t="s">
        <v>443</v>
      </c>
      <c r="B7" s="69" t="s">
        <v>213</v>
      </c>
      <c r="C7" s="9">
        <v>40.143938159999998</v>
      </c>
      <c r="D7" s="9" t="str">
        <f t="shared" si="0"/>
        <v>N/A</v>
      </c>
      <c r="E7" s="9">
        <v>34.444276242000001</v>
      </c>
      <c r="F7" s="9" t="str">
        <f t="shared" si="0"/>
        <v>N/A</v>
      </c>
      <c r="G7" s="9">
        <v>30.475320089</v>
      </c>
      <c r="H7" s="9" t="str">
        <f t="shared" si="1"/>
        <v>N/A</v>
      </c>
      <c r="I7" s="10">
        <v>-14.2</v>
      </c>
      <c r="J7" s="10">
        <v>-11.5</v>
      </c>
      <c r="K7" s="9" t="str">
        <f t="shared" si="2"/>
        <v>Yes</v>
      </c>
    </row>
    <row r="8" spans="1:11" x14ac:dyDescent="0.25">
      <c r="A8" s="24" t="s">
        <v>444</v>
      </c>
      <c r="B8" s="69" t="s">
        <v>213</v>
      </c>
      <c r="C8" s="9">
        <v>5.3886802449999998</v>
      </c>
      <c r="D8" s="9" t="str">
        <f t="shared" si="0"/>
        <v>N/A</v>
      </c>
      <c r="E8" s="9">
        <v>10.839222675</v>
      </c>
      <c r="F8" s="9" t="str">
        <f t="shared" si="0"/>
        <v>N/A</v>
      </c>
      <c r="G8" s="9">
        <v>13.787799455</v>
      </c>
      <c r="H8" s="9" t="str">
        <f t="shared" si="1"/>
        <v>N/A</v>
      </c>
      <c r="I8" s="10">
        <v>101.1</v>
      </c>
      <c r="J8" s="10">
        <v>27.2</v>
      </c>
      <c r="K8" s="9" t="str">
        <f t="shared" si="2"/>
        <v>Yes</v>
      </c>
    </row>
    <row r="9" spans="1:11" x14ac:dyDescent="0.25">
      <c r="A9" s="24" t="s">
        <v>445</v>
      </c>
      <c r="B9" s="69" t="s">
        <v>213</v>
      </c>
      <c r="C9" s="9">
        <v>16.643533602000002</v>
      </c>
      <c r="D9" s="9" t="str">
        <f t="shared" si="0"/>
        <v>N/A</v>
      </c>
      <c r="E9" s="9">
        <v>12.565842236</v>
      </c>
      <c r="F9" s="9" t="str">
        <f t="shared" si="0"/>
        <v>N/A</v>
      </c>
      <c r="G9" s="9">
        <v>12.228981012</v>
      </c>
      <c r="H9" s="9" t="str">
        <f t="shared" si="1"/>
        <v>N/A</v>
      </c>
      <c r="I9" s="10">
        <v>-24.5</v>
      </c>
      <c r="J9" s="10">
        <v>-2.68</v>
      </c>
      <c r="K9" s="9" t="str">
        <f t="shared" si="2"/>
        <v>Yes</v>
      </c>
    </row>
    <row r="10" spans="1:11" x14ac:dyDescent="0.25">
      <c r="A10" s="24" t="s">
        <v>446</v>
      </c>
      <c r="B10" s="69" t="s">
        <v>213</v>
      </c>
      <c r="C10" s="9">
        <v>37.750499433000002</v>
      </c>
      <c r="D10" s="9" t="str">
        <f t="shared" si="0"/>
        <v>N/A</v>
      </c>
      <c r="E10" s="9">
        <v>42.096054035999998</v>
      </c>
      <c r="F10" s="9" t="str">
        <f t="shared" si="0"/>
        <v>N/A</v>
      </c>
      <c r="G10" s="9">
        <v>43.481967269999998</v>
      </c>
      <c r="H10" s="9" t="str">
        <f t="shared" si="1"/>
        <v>N/A</v>
      </c>
      <c r="I10" s="10">
        <v>11.51</v>
      </c>
      <c r="J10" s="10">
        <v>3.2919999999999998</v>
      </c>
      <c r="K10" s="9" t="str">
        <f t="shared" si="2"/>
        <v>Yes</v>
      </c>
    </row>
    <row r="11" spans="1:11" x14ac:dyDescent="0.25">
      <c r="A11" s="2" t="s">
        <v>207</v>
      </c>
      <c r="B11" s="69" t="s">
        <v>213</v>
      </c>
      <c r="C11" s="9">
        <v>0</v>
      </c>
      <c r="D11" s="9" t="str">
        <f t="shared" si="0"/>
        <v>N/A</v>
      </c>
      <c r="E11" s="9">
        <v>0</v>
      </c>
      <c r="F11" s="9" t="str">
        <f t="shared" si="0"/>
        <v>N/A</v>
      </c>
      <c r="G11" s="9">
        <v>0</v>
      </c>
      <c r="H11" s="9" t="str">
        <f t="shared" si="1"/>
        <v>N/A</v>
      </c>
      <c r="I11" s="10" t="s">
        <v>1745</v>
      </c>
      <c r="J11" s="10" t="s">
        <v>1745</v>
      </c>
      <c r="K11" s="9" t="str">
        <f t="shared" si="2"/>
        <v>N/A</v>
      </c>
    </row>
    <row r="12" spans="1:11" x14ac:dyDescent="0.25">
      <c r="A12" s="2" t="s">
        <v>936</v>
      </c>
      <c r="B12" s="69" t="s">
        <v>213</v>
      </c>
      <c r="C12" s="9">
        <v>1.4302298106</v>
      </c>
      <c r="D12" s="9" t="str">
        <f t="shared" si="0"/>
        <v>N/A</v>
      </c>
      <c r="E12" s="9">
        <v>1.0655394294</v>
      </c>
      <c r="F12" s="9" t="str">
        <f t="shared" si="0"/>
        <v>N/A</v>
      </c>
      <c r="G12" s="9">
        <v>0.9726914982</v>
      </c>
      <c r="H12" s="9" t="str">
        <f t="shared" si="1"/>
        <v>N/A</v>
      </c>
      <c r="I12" s="10">
        <v>-25.5</v>
      </c>
      <c r="J12" s="10">
        <v>-8.7100000000000009</v>
      </c>
      <c r="K12" s="9" t="str">
        <f t="shared" si="2"/>
        <v>Yes</v>
      </c>
    </row>
    <row r="13" spans="1:11" x14ac:dyDescent="0.25">
      <c r="A13" s="2" t="s">
        <v>51</v>
      </c>
      <c r="B13" s="69" t="s">
        <v>213</v>
      </c>
      <c r="C13" s="9">
        <v>100</v>
      </c>
      <c r="D13" s="9" t="str">
        <f t="shared" si="0"/>
        <v>N/A</v>
      </c>
      <c r="E13" s="9">
        <v>100</v>
      </c>
      <c r="F13" s="9" t="str">
        <f t="shared" si="0"/>
        <v>N/A</v>
      </c>
      <c r="G13" s="9">
        <v>100</v>
      </c>
      <c r="H13" s="9" t="str">
        <f t="shared" si="1"/>
        <v>N/A</v>
      </c>
      <c r="I13" s="10">
        <v>0</v>
      </c>
      <c r="J13" s="10">
        <v>0</v>
      </c>
      <c r="K13" s="9" t="str">
        <f t="shared" si="2"/>
        <v>Yes</v>
      </c>
    </row>
    <row r="14" spans="1:11" x14ac:dyDescent="0.25">
      <c r="A14" s="2" t="s">
        <v>52</v>
      </c>
      <c r="B14" s="69" t="s">
        <v>213</v>
      </c>
      <c r="C14" s="9">
        <v>0</v>
      </c>
      <c r="D14" s="9" t="str">
        <f t="shared" si="0"/>
        <v>N/A</v>
      </c>
      <c r="E14" s="9">
        <v>0</v>
      </c>
      <c r="F14" s="9" t="str">
        <f t="shared" si="0"/>
        <v>N/A</v>
      </c>
      <c r="G14" s="9">
        <v>0</v>
      </c>
      <c r="H14" s="9" t="str">
        <f t="shared" si="1"/>
        <v>N/A</v>
      </c>
      <c r="I14" s="10" t="s">
        <v>1745</v>
      </c>
      <c r="J14" s="10" t="s">
        <v>1745</v>
      </c>
      <c r="K14" s="9" t="str">
        <f t="shared" si="2"/>
        <v>N/A</v>
      </c>
    </row>
    <row r="15" spans="1:11" x14ac:dyDescent="0.25">
      <c r="A15" s="2" t="s">
        <v>164</v>
      </c>
      <c r="B15" s="69" t="s">
        <v>213</v>
      </c>
      <c r="C15" s="9">
        <v>97.458286642000004</v>
      </c>
      <c r="D15" s="9" t="str">
        <f t="shared" si="0"/>
        <v>N/A</v>
      </c>
      <c r="E15" s="9">
        <v>97.948474270000006</v>
      </c>
      <c r="F15" s="9" t="str">
        <f t="shared" si="0"/>
        <v>N/A</v>
      </c>
      <c r="G15" s="9">
        <v>98.521601201999999</v>
      </c>
      <c r="H15" s="9" t="str">
        <f t="shared" si="1"/>
        <v>N/A</v>
      </c>
      <c r="I15" s="10">
        <v>0.503</v>
      </c>
      <c r="J15" s="10">
        <v>0.58509999999999995</v>
      </c>
      <c r="K15" s="9" t="str">
        <f t="shared" si="2"/>
        <v>Yes</v>
      </c>
    </row>
    <row r="16" spans="1:11" x14ac:dyDescent="0.25">
      <c r="A16" s="2" t="s">
        <v>165</v>
      </c>
      <c r="B16" s="69" t="s">
        <v>213</v>
      </c>
      <c r="C16" s="9">
        <v>0</v>
      </c>
      <c r="D16" s="9" t="str">
        <f t="shared" si="0"/>
        <v>N/A</v>
      </c>
      <c r="E16" s="9">
        <v>0</v>
      </c>
      <c r="F16" s="9" t="str">
        <f t="shared" si="0"/>
        <v>N/A</v>
      </c>
      <c r="G16" s="9">
        <v>0</v>
      </c>
      <c r="H16" s="9" t="str">
        <f t="shared" si="1"/>
        <v>N/A</v>
      </c>
      <c r="I16" s="10" t="s">
        <v>1745</v>
      </c>
      <c r="J16" s="10" t="s">
        <v>1745</v>
      </c>
      <c r="K16" s="9" t="str">
        <f t="shared" si="2"/>
        <v>N/A</v>
      </c>
    </row>
    <row r="17" spans="1:11" x14ac:dyDescent="0.25">
      <c r="A17" s="2" t="s">
        <v>21</v>
      </c>
      <c r="B17" s="69" t="s">
        <v>213</v>
      </c>
      <c r="C17" s="9">
        <v>97.827725756000007</v>
      </c>
      <c r="D17" s="9" t="str">
        <f t="shared" si="0"/>
        <v>N/A</v>
      </c>
      <c r="E17" s="9">
        <v>93.422030269000004</v>
      </c>
      <c r="F17" s="9" t="str">
        <f t="shared" si="0"/>
        <v>N/A</v>
      </c>
      <c r="G17" s="9">
        <v>99.176245479000002</v>
      </c>
      <c r="H17" s="9" t="str">
        <f t="shared" si="1"/>
        <v>N/A</v>
      </c>
      <c r="I17" s="10">
        <v>-4.5</v>
      </c>
      <c r="J17" s="10">
        <v>6.1589999999999998</v>
      </c>
      <c r="K17" s="9" t="str">
        <f t="shared" si="2"/>
        <v>Yes</v>
      </c>
    </row>
    <row r="18" spans="1:11" x14ac:dyDescent="0.25">
      <c r="A18" s="2" t="s">
        <v>53</v>
      </c>
      <c r="B18" s="69" t="s">
        <v>213</v>
      </c>
      <c r="C18" s="9">
        <v>99.983038984000004</v>
      </c>
      <c r="D18" s="9" t="str">
        <f t="shared" si="0"/>
        <v>N/A</v>
      </c>
      <c r="E18" s="9">
        <v>99.999949735000001</v>
      </c>
      <c r="F18" s="9" t="str">
        <f t="shared" si="0"/>
        <v>N/A</v>
      </c>
      <c r="G18" s="9">
        <v>99.998889231000007</v>
      </c>
      <c r="H18" s="9" t="str">
        <f t="shared" si="1"/>
        <v>N/A</v>
      </c>
      <c r="I18" s="10">
        <v>1.6899999999999998E-2</v>
      </c>
      <c r="J18" s="10">
        <v>-1E-3</v>
      </c>
      <c r="K18" s="9" t="str">
        <f t="shared" si="2"/>
        <v>Yes</v>
      </c>
    </row>
    <row r="19" spans="1:11" x14ac:dyDescent="0.25">
      <c r="A19" s="3" t="s">
        <v>675</v>
      </c>
      <c r="B19" s="69" t="s">
        <v>213</v>
      </c>
      <c r="C19" s="9">
        <v>99.611138509</v>
      </c>
      <c r="D19" s="9" t="str">
        <f t="shared" ref="D19:D21" si="3">IF($B19="N/A","N/A",IF(C19&lt;0,"No","Yes"))</f>
        <v>N/A</v>
      </c>
      <c r="E19" s="9">
        <v>99.273977170999999</v>
      </c>
      <c r="F19" s="9" t="str">
        <f t="shared" ref="F19:F21" si="4">IF($B19="N/A","N/A",IF(E19&lt;0,"No","Yes"))</f>
        <v>N/A</v>
      </c>
      <c r="G19" s="9">
        <v>99.538689266000006</v>
      </c>
      <c r="H19" s="9" t="str">
        <f t="shared" ref="H19:H21" si="5">IF($B19="N/A","N/A",IF(G19&lt;0,"No","Yes"))</f>
        <v>N/A</v>
      </c>
      <c r="I19" s="10">
        <v>-0.33800000000000002</v>
      </c>
      <c r="J19" s="10">
        <v>0.2666</v>
      </c>
      <c r="K19" s="9" t="str">
        <f>IF(J19="Div by 0", "N/A", IF(J19="N/A","N/A", IF(J19&gt;30, "No", IF(J19&lt;-30, "No", "Yes"))))</f>
        <v>Yes</v>
      </c>
    </row>
    <row r="20" spans="1:11" x14ac:dyDescent="0.25">
      <c r="A20" s="3" t="s">
        <v>676</v>
      </c>
      <c r="B20" s="69" t="s">
        <v>213</v>
      </c>
      <c r="C20" s="9">
        <v>99.88335386</v>
      </c>
      <c r="D20" s="9" t="str">
        <f t="shared" si="3"/>
        <v>N/A</v>
      </c>
      <c r="E20" s="9">
        <v>99.698467170000001</v>
      </c>
      <c r="F20" s="9" t="str">
        <f t="shared" si="4"/>
        <v>N/A</v>
      </c>
      <c r="G20" s="9">
        <v>99.885445582000003</v>
      </c>
      <c r="H20" s="9" t="str">
        <f t="shared" si="5"/>
        <v>N/A</v>
      </c>
      <c r="I20" s="10">
        <v>-0.185</v>
      </c>
      <c r="J20" s="10">
        <v>0.1875</v>
      </c>
      <c r="K20" s="9" t="str">
        <f>IF(J20="Div by 0", "N/A", IF(J20="N/A","N/A", IF(J20&gt;30, "No", IF(J20&lt;-30, "No", "Yes"))))</f>
        <v>Yes</v>
      </c>
    </row>
    <row r="21" spans="1:11" x14ac:dyDescent="0.25">
      <c r="A21" s="3" t="s">
        <v>677</v>
      </c>
      <c r="B21" s="69" t="s">
        <v>213</v>
      </c>
      <c r="C21" s="9">
        <v>99.88335386</v>
      </c>
      <c r="D21" s="9" t="str">
        <f t="shared" si="3"/>
        <v>N/A</v>
      </c>
      <c r="E21" s="9">
        <v>99.698467170000001</v>
      </c>
      <c r="F21" s="9" t="str">
        <f t="shared" si="4"/>
        <v>N/A</v>
      </c>
      <c r="G21" s="9">
        <v>99.885445582000003</v>
      </c>
      <c r="H21" s="9" t="str">
        <f t="shared" si="5"/>
        <v>N/A</v>
      </c>
      <c r="I21" s="10">
        <v>-0.185</v>
      </c>
      <c r="J21" s="10">
        <v>0.1875</v>
      </c>
      <c r="K21" s="9" t="str">
        <f>IF(J21="Div by 0", "N/A", IF(J21="N/A","N/A", IF(J21&gt;30, "No", IF(J21&lt;-30, "No", "Yes"))))</f>
        <v>Yes</v>
      </c>
    </row>
    <row r="22" spans="1:11" ht="16.5" customHeight="1" x14ac:dyDescent="0.25">
      <c r="A22" s="3" t="s">
        <v>1700</v>
      </c>
      <c r="B22" s="69" t="s">
        <v>213</v>
      </c>
      <c r="C22" s="9">
        <v>64.440951052000003</v>
      </c>
      <c r="D22" s="9" t="str">
        <f t="shared" ref="D22:D31" si="6">IF($B22="N/A","N/A",IF(C22&lt;0,"No","Yes"))</f>
        <v>N/A</v>
      </c>
      <c r="E22" s="9">
        <v>62.217826619999997</v>
      </c>
      <c r="F22" s="9" t="str">
        <f t="shared" ref="F22:F31" si="7">IF($B22="N/A","N/A",IF(E22&lt;0,"No","Yes"))</f>
        <v>N/A</v>
      </c>
      <c r="G22" s="9">
        <v>60.849833658000001</v>
      </c>
      <c r="I22" s="10">
        <v>-3.45</v>
      </c>
      <c r="J22" s="10">
        <v>-2.2000000000000002</v>
      </c>
      <c r="K22" s="9" t="str">
        <f t="shared" ref="K22:K31" si="8">IF(J22="Div by 0", "N/A", IF(J22="N/A","N/A", IF(J22&gt;30, "No", IF(J22&lt;-30, "No", "Yes"))))</f>
        <v>Yes</v>
      </c>
    </row>
    <row r="23" spans="1:11" x14ac:dyDescent="0.25">
      <c r="A23" s="3" t="s">
        <v>939</v>
      </c>
      <c r="B23" s="69" t="s">
        <v>213</v>
      </c>
      <c r="C23" s="9">
        <v>35.273296111999997</v>
      </c>
      <c r="D23" s="9" t="str">
        <f t="shared" si="6"/>
        <v>N/A</v>
      </c>
      <c r="E23" s="9">
        <v>37.229079751</v>
      </c>
      <c r="F23" s="9" t="str">
        <f t="shared" si="7"/>
        <v>N/A</v>
      </c>
      <c r="G23" s="9">
        <v>38.642955231999998</v>
      </c>
      <c r="H23" s="9" t="str">
        <f t="shared" ref="H23:H31" si="9">IF($B23="N/A","N/A",IF(G23&lt;0,"No","Yes"))</f>
        <v>N/A</v>
      </c>
      <c r="I23" s="10">
        <v>5.5449999999999999</v>
      </c>
      <c r="J23" s="10">
        <v>3.798</v>
      </c>
      <c r="K23" s="9" t="str">
        <f t="shared" si="8"/>
        <v>Yes</v>
      </c>
    </row>
    <row r="24" spans="1:11" ht="25" x14ac:dyDescent="0.25">
      <c r="A24" s="3" t="s">
        <v>940</v>
      </c>
      <c r="B24" s="69" t="s">
        <v>213</v>
      </c>
      <c r="C24" s="9">
        <v>0.11660138840000001</v>
      </c>
      <c r="D24" s="9" t="str">
        <f t="shared" si="6"/>
        <v>N/A</v>
      </c>
      <c r="E24" s="9">
        <v>0.16392334319999999</v>
      </c>
      <c r="F24" s="9" t="str">
        <f t="shared" si="7"/>
        <v>N/A</v>
      </c>
      <c r="G24" s="9">
        <v>0.2950714002</v>
      </c>
      <c r="H24" s="9" t="str">
        <f t="shared" si="9"/>
        <v>N/A</v>
      </c>
      <c r="I24" s="10">
        <v>40.58</v>
      </c>
      <c r="J24" s="10">
        <v>80.010000000000005</v>
      </c>
      <c r="K24" s="9" t="str">
        <f t="shared" si="8"/>
        <v>No</v>
      </c>
    </row>
    <row r="25" spans="1:11" x14ac:dyDescent="0.25">
      <c r="A25" s="2" t="s">
        <v>166</v>
      </c>
      <c r="B25" s="69" t="s">
        <v>213</v>
      </c>
      <c r="C25" s="9">
        <v>99.88335386</v>
      </c>
      <c r="D25" s="9" t="str">
        <f t="shared" si="6"/>
        <v>N/A</v>
      </c>
      <c r="E25" s="9">
        <v>99.698467170000001</v>
      </c>
      <c r="F25" s="9" t="str">
        <f t="shared" si="7"/>
        <v>N/A</v>
      </c>
      <c r="G25" s="9">
        <v>99.885445582000003</v>
      </c>
      <c r="H25" s="9" t="str">
        <f t="shared" si="9"/>
        <v>N/A</v>
      </c>
      <c r="I25" s="10">
        <v>-0.185</v>
      </c>
      <c r="J25" s="10">
        <v>0.1875</v>
      </c>
      <c r="K25" s="9" t="str">
        <f t="shared" si="8"/>
        <v>Yes</v>
      </c>
    </row>
    <row r="26" spans="1:11" x14ac:dyDescent="0.25">
      <c r="A26" s="2" t="s">
        <v>167</v>
      </c>
      <c r="B26" s="69" t="s">
        <v>213</v>
      </c>
      <c r="C26" s="9">
        <v>99.88335386</v>
      </c>
      <c r="D26" s="9" t="str">
        <f t="shared" si="6"/>
        <v>N/A</v>
      </c>
      <c r="E26" s="9">
        <v>99.698467170000001</v>
      </c>
      <c r="F26" s="9" t="str">
        <f t="shared" si="7"/>
        <v>N/A</v>
      </c>
      <c r="G26" s="9">
        <v>99.885445582000003</v>
      </c>
      <c r="H26" s="9" t="str">
        <f t="shared" si="9"/>
        <v>N/A</v>
      </c>
      <c r="I26" s="10">
        <v>-0.185</v>
      </c>
      <c r="J26" s="10">
        <v>0.1875</v>
      </c>
      <c r="K26" s="9" t="str">
        <f t="shared" si="8"/>
        <v>Yes</v>
      </c>
    </row>
    <row r="27" spans="1:11" x14ac:dyDescent="0.25">
      <c r="A27" s="2" t="s">
        <v>168</v>
      </c>
      <c r="B27" s="69" t="s">
        <v>213</v>
      </c>
      <c r="C27" s="9">
        <v>99.88335386</v>
      </c>
      <c r="D27" s="9" t="str">
        <f t="shared" si="6"/>
        <v>N/A</v>
      </c>
      <c r="E27" s="9">
        <v>99.698467170000001</v>
      </c>
      <c r="F27" s="9" t="str">
        <f t="shared" si="7"/>
        <v>N/A</v>
      </c>
      <c r="G27" s="9">
        <v>99.885445582000003</v>
      </c>
      <c r="H27" s="9" t="str">
        <f t="shared" si="9"/>
        <v>N/A</v>
      </c>
      <c r="I27" s="10">
        <v>-0.185</v>
      </c>
      <c r="J27" s="10">
        <v>0.1875</v>
      </c>
      <c r="K27" s="9" t="str">
        <f t="shared" si="8"/>
        <v>Yes</v>
      </c>
    </row>
    <row r="28" spans="1:11" x14ac:dyDescent="0.25">
      <c r="A28" s="2" t="s">
        <v>54</v>
      </c>
      <c r="B28" s="69" t="s">
        <v>213</v>
      </c>
      <c r="C28" s="9">
        <v>16.628720683000001</v>
      </c>
      <c r="D28" s="9" t="str">
        <f t="shared" si="6"/>
        <v>N/A</v>
      </c>
      <c r="E28" s="9">
        <v>16.569695234000001</v>
      </c>
      <c r="F28" s="9" t="str">
        <f t="shared" si="7"/>
        <v>N/A</v>
      </c>
      <c r="G28" s="9">
        <v>17.552100172999999</v>
      </c>
      <c r="H28" s="9" t="str">
        <f t="shared" si="9"/>
        <v>N/A</v>
      </c>
      <c r="I28" s="10">
        <v>-0.35499999999999998</v>
      </c>
      <c r="J28" s="10">
        <v>5.9290000000000003</v>
      </c>
      <c r="K28" s="9" t="str">
        <f t="shared" si="8"/>
        <v>Yes</v>
      </c>
    </row>
    <row r="29" spans="1:11" x14ac:dyDescent="0.25">
      <c r="A29" s="2" t="s">
        <v>55</v>
      </c>
      <c r="B29" s="69" t="s">
        <v>213</v>
      </c>
      <c r="C29" s="9">
        <v>83.254633177000002</v>
      </c>
      <c r="D29" s="9" t="str">
        <f t="shared" si="6"/>
        <v>N/A</v>
      </c>
      <c r="E29" s="9">
        <v>83.128771935000003</v>
      </c>
      <c r="F29" s="9" t="str">
        <f t="shared" si="7"/>
        <v>N/A</v>
      </c>
      <c r="G29" s="9">
        <v>82.333345409000003</v>
      </c>
      <c r="H29" s="9" t="str">
        <f t="shared" si="9"/>
        <v>N/A</v>
      </c>
      <c r="I29" s="10">
        <v>-0.151</v>
      </c>
      <c r="J29" s="10">
        <v>-0.95699999999999996</v>
      </c>
      <c r="K29" s="9" t="str">
        <f t="shared" si="8"/>
        <v>Yes</v>
      </c>
    </row>
    <row r="30" spans="1:11" x14ac:dyDescent="0.25">
      <c r="A30" s="2" t="s">
        <v>56</v>
      </c>
      <c r="B30" s="69" t="s">
        <v>213</v>
      </c>
      <c r="C30" s="9">
        <v>81.495118001999998</v>
      </c>
      <c r="D30" s="9" t="str">
        <f t="shared" si="6"/>
        <v>N/A</v>
      </c>
      <c r="E30" s="9">
        <v>83.604013077000005</v>
      </c>
      <c r="F30" s="9" t="str">
        <f t="shared" si="7"/>
        <v>N/A</v>
      </c>
      <c r="G30" s="9">
        <v>84.473745190000002</v>
      </c>
      <c r="H30" s="9" t="str">
        <f t="shared" si="9"/>
        <v>N/A</v>
      </c>
      <c r="I30" s="10">
        <v>2.5880000000000001</v>
      </c>
      <c r="J30" s="10">
        <v>1.04</v>
      </c>
      <c r="K30" s="9" t="str">
        <f t="shared" si="8"/>
        <v>Yes</v>
      </c>
    </row>
    <row r="31" spans="1:11" x14ac:dyDescent="0.25">
      <c r="A31" s="2" t="s">
        <v>57</v>
      </c>
      <c r="B31" s="69" t="s">
        <v>213</v>
      </c>
      <c r="C31" s="9">
        <v>13.425046632000001</v>
      </c>
      <c r="D31" s="9" t="str">
        <f t="shared" si="6"/>
        <v>N/A</v>
      </c>
      <c r="E31" s="9">
        <v>12.539117879999999</v>
      </c>
      <c r="F31" s="9" t="str">
        <f t="shared" si="7"/>
        <v>N/A</v>
      </c>
      <c r="G31" s="9">
        <v>12.208910277999999</v>
      </c>
      <c r="H31" s="9" t="str">
        <f t="shared" si="9"/>
        <v>N/A</v>
      </c>
      <c r="I31" s="10">
        <v>-6.6</v>
      </c>
      <c r="J31" s="10">
        <v>-2.63</v>
      </c>
      <c r="K31" s="9" t="str">
        <f t="shared" si="8"/>
        <v>Yes</v>
      </c>
    </row>
    <row r="32" spans="1:11" ht="12" customHeight="1" x14ac:dyDescent="0.25">
      <c r="A32" s="135" t="s">
        <v>1632</v>
      </c>
      <c r="B32" s="136"/>
      <c r="C32" s="136"/>
      <c r="D32" s="136"/>
      <c r="E32" s="136"/>
      <c r="F32" s="136"/>
      <c r="G32" s="136"/>
      <c r="H32" s="136"/>
      <c r="I32" s="136"/>
      <c r="J32" s="136"/>
      <c r="K32" s="137"/>
    </row>
    <row r="33" spans="1:11" x14ac:dyDescent="0.25">
      <c r="A33" s="128" t="s">
        <v>1630</v>
      </c>
      <c r="B33" s="129"/>
      <c r="C33" s="129"/>
      <c r="D33" s="129"/>
      <c r="E33" s="129"/>
      <c r="F33" s="129"/>
      <c r="G33" s="129"/>
      <c r="H33" s="129"/>
      <c r="I33" s="129"/>
      <c r="J33" s="129"/>
      <c r="K33" s="130"/>
    </row>
    <row r="34" spans="1:11" x14ac:dyDescent="0.25">
      <c r="A34" s="131" t="s">
        <v>1731</v>
      </c>
      <c r="B34" s="131"/>
      <c r="C34" s="131"/>
      <c r="D34" s="131"/>
      <c r="E34" s="131"/>
      <c r="F34" s="131"/>
      <c r="G34" s="131"/>
      <c r="H34" s="131"/>
      <c r="I34" s="131"/>
      <c r="J34" s="131"/>
      <c r="K34" s="132"/>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7"/>
  <sheetViews>
    <sheetView zoomScaleNormal="100" zoomScaleSheetLayoutView="90" workbookViewId="0">
      <pane xSplit="2" ySplit="5" topLeftCell="F21" activePane="bottomRight" state="frozen"/>
      <selection activeCell="A11" sqref="A11"/>
      <selection pane="topRight" activeCell="A11" sqref="A11"/>
      <selection pane="bottomLeft" activeCell="A11" sqref="A11"/>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19" t="s">
        <v>1725</v>
      </c>
      <c r="B1" s="120"/>
      <c r="C1" s="120"/>
      <c r="D1" s="120"/>
      <c r="E1" s="120"/>
      <c r="F1" s="120"/>
      <c r="G1" s="120"/>
      <c r="H1" s="120"/>
      <c r="I1" s="120"/>
      <c r="J1" s="120"/>
      <c r="K1" s="120"/>
      <c r="L1" s="121"/>
    </row>
    <row r="2" spans="1:12" s="20" customFormat="1" ht="13" x14ac:dyDescent="0.3">
      <c r="A2" s="125" t="s">
        <v>1589</v>
      </c>
      <c r="B2" s="126"/>
      <c r="C2" s="126"/>
      <c r="D2" s="126"/>
      <c r="E2" s="126"/>
      <c r="F2" s="126"/>
      <c r="G2" s="126"/>
      <c r="H2" s="126"/>
      <c r="I2" s="126"/>
      <c r="J2" s="126"/>
      <c r="K2" s="126"/>
      <c r="L2" s="127"/>
    </row>
    <row r="3" spans="1:12" s="20" customFormat="1" ht="13" x14ac:dyDescent="0.3">
      <c r="A3" s="125" t="s">
        <v>1744</v>
      </c>
      <c r="B3" s="144"/>
      <c r="C3" s="144"/>
      <c r="D3" s="144"/>
      <c r="E3" s="144"/>
      <c r="F3" s="144"/>
      <c r="G3" s="144"/>
      <c r="H3" s="144"/>
      <c r="I3" s="144"/>
      <c r="J3" s="144"/>
      <c r="K3" s="144"/>
      <c r="L3" s="145"/>
    </row>
    <row r="4" spans="1:12" s="20" customFormat="1" ht="13" x14ac:dyDescent="0.3">
      <c r="A4" s="141" t="s">
        <v>648</v>
      </c>
      <c r="B4" s="142"/>
      <c r="C4" s="142"/>
      <c r="D4" s="142"/>
      <c r="E4" s="142"/>
      <c r="F4" s="142"/>
      <c r="G4" s="142"/>
      <c r="H4" s="142"/>
      <c r="I4" s="142"/>
      <c r="J4" s="142"/>
      <c r="K4" s="142"/>
      <c r="L4" s="143"/>
    </row>
    <row r="5" spans="1:12" s="15" customFormat="1" ht="63" customHeight="1"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ht="12.75" customHeight="1" x14ac:dyDescent="0.25">
      <c r="A6" s="2" t="s">
        <v>345</v>
      </c>
      <c r="B6" s="11" t="s">
        <v>213</v>
      </c>
      <c r="C6" s="25">
        <v>7</v>
      </c>
      <c r="D6" s="11" t="s">
        <v>213</v>
      </c>
      <c r="E6" s="25">
        <v>7</v>
      </c>
      <c r="F6" s="11" t="s">
        <v>213</v>
      </c>
      <c r="G6" s="25">
        <v>7</v>
      </c>
      <c r="H6" s="11" t="s">
        <v>213</v>
      </c>
      <c r="I6" s="111" t="s">
        <v>213</v>
      </c>
      <c r="J6" s="111" t="s">
        <v>213</v>
      </c>
      <c r="K6" s="11" t="s">
        <v>213</v>
      </c>
      <c r="L6" s="11" t="s">
        <v>213</v>
      </c>
    </row>
    <row r="7" spans="1:12" x14ac:dyDescent="0.25">
      <c r="A7" s="3" t="s">
        <v>17</v>
      </c>
      <c r="B7" s="28" t="s">
        <v>213</v>
      </c>
      <c r="C7" s="29">
        <v>1125466</v>
      </c>
      <c r="D7" s="66" t="str">
        <f>IF($B7="N/A","N/A",IF(C7&gt;10,"No",IF(C7&lt;-10,"No","Yes")))</f>
        <v>N/A</v>
      </c>
      <c r="E7" s="29">
        <v>1152101</v>
      </c>
      <c r="F7" s="66" t="str">
        <f>IF($B7="N/A","N/A",IF(E7&gt;10,"No",IF(E7&lt;-10,"No","Yes")))</f>
        <v>N/A</v>
      </c>
      <c r="G7" s="29">
        <v>1166390</v>
      </c>
      <c r="H7" s="66" t="str">
        <f>IF($B7="N/A","N/A",IF(G7&gt;10,"No",IF(G7&lt;-10,"No","Yes")))</f>
        <v>N/A</v>
      </c>
      <c r="I7" s="67">
        <v>2.367</v>
      </c>
      <c r="J7" s="67">
        <v>1.24</v>
      </c>
      <c r="K7" s="68" t="s">
        <v>736</v>
      </c>
      <c r="L7" s="30" t="str">
        <f>IF(J7="Div by 0", "N/A", IF(K7="N/A","N/A", IF(J7&gt;VALUE(MID(K7,1,2)), "No", IF(J7&lt;-1*VALUE(MID(K7,1,2)), "No", "Yes"))))</f>
        <v>Yes</v>
      </c>
    </row>
    <row r="8" spans="1:12" x14ac:dyDescent="0.25">
      <c r="A8" s="3" t="s">
        <v>58</v>
      </c>
      <c r="B8" s="33" t="s">
        <v>213</v>
      </c>
      <c r="C8" s="43">
        <v>8204757973</v>
      </c>
      <c r="D8" s="11" t="str">
        <f>IF($B8="N/A","N/A",IF(C8&gt;10,"No",IF(C8&lt;-10,"No","Yes")))</f>
        <v>N/A</v>
      </c>
      <c r="E8" s="43">
        <v>8546600450</v>
      </c>
      <c r="F8" s="11" t="str">
        <f>IF($B8="N/A","N/A",IF(E8&gt;10,"No",IF(E8&lt;-10,"No","Yes")))</f>
        <v>N/A</v>
      </c>
      <c r="G8" s="43">
        <v>8881113462</v>
      </c>
      <c r="H8" s="11" t="str">
        <f>IF($B8="N/A","N/A",IF(G8&gt;10,"No",IF(G8&lt;-10,"No","Yes")))</f>
        <v>N/A</v>
      </c>
      <c r="I8" s="12">
        <v>4.1660000000000004</v>
      </c>
      <c r="J8" s="12">
        <v>3.9140000000000001</v>
      </c>
      <c r="K8" s="41" t="s">
        <v>736</v>
      </c>
      <c r="L8" s="9" t="str">
        <f>IF(J8="Div by 0", "N/A", IF(K8="N/A","N/A", IF(J8&gt;VALUE(MID(K8,1,2)), "No", IF(J8&lt;-1*VALUE(MID(K8,1,2)), "No", "Yes"))))</f>
        <v>Yes</v>
      </c>
    </row>
    <row r="9" spans="1:12" x14ac:dyDescent="0.25">
      <c r="A9" s="4" t="s">
        <v>941</v>
      </c>
      <c r="B9" s="9" t="s">
        <v>213</v>
      </c>
      <c r="C9" s="8">
        <v>7.9183200558999998</v>
      </c>
      <c r="D9" s="11" t="str">
        <f>IF($B9="N/A","N/A",IF(C9&gt;10,"No",IF(C9&lt;-10,"No","Yes")))</f>
        <v>N/A</v>
      </c>
      <c r="E9" s="8">
        <v>7.4733031218999999</v>
      </c>
      <c r="F9" s="11" t="str">
        <f>IF($B9="N/A","N/A",IF(E9&gt;10,"No",IF(E9&lt;-10,"No","Yes")))</f>
        <v>N/A</v>
      </c>
      <c r="G9" s="8">
        <v>7.9371393788000004</v>
      </c>
      <c r="H9" s="11" t="str">
        <f>IF($B9="N/A","N/A",IF(G9&gt;10,"No",IF(G9&lt;-10,"No","Yes")))</f>
        <v>N/A</v>
      </c>
      <c r="I9" s="12">
        <v>-5.62</v>
      </c>
      <c r="J9" s="12">
        <v>6.2069999999999999</v>
      </c>
      <c r="K9" s="9" t="s">
        <v>213</v>
      </c>
      <c r="L9" s="9" t="str">
        <f>IF(J9="Div by 0", "N/A", IF(K9="N/A","N/A", IF(J9&gt;VALUE(MID(K9,1,2)), "No", IF(J9&lt;-1*VALUE(MID(K9,1,2)), "No", "Yes"))))</f>
        <v>N/A</v>
      </c>
    </row>
    <row r="10" spans="1:12" x14ac:dyDescent="0.25">
      <c r="A10" s="4" t="s">
        <v>942</v>
      </c>
      <c r="B10" s="9" t="s">
        <v>213</v>
      </c>
      <c r="C10" s="8">
        <v>20.307143884999999</v>
      </c>
      <c r="D10" s="11" t="str">
        <f t="shared" ref="D10:D20" si="0">IF($B10="N/A","N/A",IF(C10&gt;10,"No",IF(C10&lt;-10,"No","Yes")))</f>
        <v>N/A</v>
      </c>
      <c r="E10" s="8">
        <v>16.193805924999999</v>
      </c>
      <c r="F10" s="11" t="str">
        <f t="shared" ref="F10:F20" si="1">IF($B10="N/A","N/A",IF(E10&gt;10,"No",IF(E10&lt;-10,"No","Yes")))</f>
        <v>N/A</v>
      </c>
      <c r="G10" s="8">
        <v>16.237622065</v>
      </c>
      <c r="H10" s="11" t="str">
        <f t="shared" ref="H10:H20" si="2">IF($B10="N/A","N/A",IF(G10&gt;10,"No",IF(G10&lt;-10,"No","Yes")))</f>
        <v>N/A</v>
      </c>
      <c r="I10" s="12">
        <v>-20.3</v>
      </c>
      <c r="J10" s="12">
        <v>0.27060000000000001</v>
      </c>
      <c r="K10" s="9" t="s">
        <v>213</v>
      </c>
      <c r="L10" s="9" t="str">
        <f t="shared" ref="L10:L27" si="3">IF(J10="Div by 0", "N/A", IF(K10="N/A","N/A", IF(J10&gt;VALUE(MID(K10,1,2)), "No", IF(J10&lt;-1*VALUE(MID(K10,1,2)), "No", "Yes"))))</f>
        <v>N/A</v>
      </c>
    </row>
    <row r="11" spans="1:12" x14ac:dyDescent="0.25">
      <c r="A11" s="4" t="s">
        <v>943</v>
      </c>
      <c r="B11" s="9" t="s">
        <v>213</v>
      </c>
      <c r="C11" s="8">
        <v>8.4679590498999993</v>
      </c>
      <c r="D11" s="11" t="str">
        <f t="shared" si="0"/>
        <v>N/A</v>
      </c>
      <c r="E11" s="8">
        <v>6.9013914579</v>
      </c>
      <c r="F11" s="11" t="str">
        <f t="shared" si="1"/>
        <v>N/A</v>
      </c>
      <c r="G11" s="8">
        <v>6.8286765146999997</v>
      </c>
      <c r="H11" s="11" t="str">
        <f t="shared" si="2"/>
        <v>N/A</v>
      </c>
      <c r="I11" s="12">
        <v>-18.5</v>
      </c>
      <c r="J11" s="12">
        <v>-1.05</v>
      </c>
      <c r="K11" s="9" t="s">
        <v>213</v>
      </c>
      <c r="L11" s="9" t="str">
        <f t="shared" si="3"/>
        <v>N/A</v>
      </c>
    </row>
    <row r="12" spans="1:12" x14ac:dyDescent="0.25">
      <c r="A12" s="4" t="s">
        <v>944</v>
      </c>
      <c r="B12" s="9" t="s">
        <v>213</v>
      </c>
      <c r="C12" s="8">
        <v>5.70430382E-2</v>
      </c>
      <c r="D12" s="11" t="str">
        <f t="shared" si="0"/>
        <v>N/A</v>
      </c>
      <c r="E12" s="8">
        <v>2.68205652E-2</v>
      </c>
      <c r="F12" s="11" t="str">
        <f t="shared" si="1"/>
        <v>N/A</v>
      </c>
      <c r="G12" s="8">
        <v>1.45748849E-2</v>
      </c>
      <c r="H12" s="11" t="str">
        <f t="shared" si="2"/>
        <v>N/A</v>
      </c>
      <c r="I12" s="12">
        <v>-53</v>
      </c>
      <c r="J12" s="12">
        <v>-45.7</v>
      </c>
      <c r="K12" s="9" t="s">
        <v>213</v>
      </c>
      <c r="L12" s="9" t="str">
        <f t="shared" si="3"/>
        <v>N/A</v>
      </c>
    </row>
    <row r="13" spans="1:12" x14ac:dyDescent="0.25">
      <c r="A13" s="4" t="s">
        <v>945</v>
      </c>
      <c r="B13" s="11" t="s">
        <v>213</v>
      </c>
      <c r="C13" s="8">
        <v>2.8075481622999998</v>
      </c>
      <c r="D13" s="11" t="str">
        <f t="shared" si="0"/>
        <v>N/A</v>
      </c>
      <c r="E13" s="8">
        <v>2.6055875309999998</v>
      </c>
      <c r="F13" s="11" t="str">
        <f t="shared" si="1"/>
        <v>N/A</v>
      </c>
      <c r="G13" s="8">
        <v>2.4236318898000002</v>
      </c>
      <c r="H13" s="11" t="str">
        <f t="shared" si="2"/>
        <v>N/A</v>
      </c>
      <c r="I13" s="12">
        <v>-7.19</v>
      </c>
      <c r="J13" s="12">
        <v>-6.98</v>
      </c>
      <c r="K13" s="9" t="s">
        <v>213</v>
      </c>
      <c r="L13" s="9" t="str">
        <f t="shared" si="3"/>
        <v>N/A</v>
      </c>
    </row>
    <row r="14" spans="1:12" ht="12.75" customHeight="1" x14ac:dyDescent="0.25">
      <c r="A14" s="4" t="s">
        <v>946</v>
      </c>
      <c r="B14" s="11" t="s">
        <v>213</v>
      </c>
      <c r="C14" s="8">
        <v>37.059315873999999</v>
      </c>
      <c r="D14" s="11" t="str">
        <f t="shared" si="0"/>
        <v>N/A</v>
      </c>
      <c r="E14" s="8">
        <v>38.866818100000003</v>
      </c>
      <c r="F14" s="11" t="str">
        <f t="shared" si="1"/>
        <v>N/A</v>
      </c>
      <c r="G14" s="8">
        <v>40.828539339000002</v>
      </c>
      <c r="H14" s="11" t="str">
        <f t="shared" si="2"/>
        <v>N/A</v>
      </c>
      <c r="I14" s="12">
        <v>4.8769999999999998</v>
      </c>
      <c r="J14" s="12">
        <v>5.0469999999999997</v>
      </c>
      <c r="K14" s="9" t="s">
        <v>213</v>
      </c>
      <c r="L14" s="9" t="str">
        <f t="shared" si="3"/>
        <v>N/A</v>
      </c>
    </row>
    <row r="15" spans="1:12" x14ac:dyDescent="0.25">
      <c r="A15" s="4" t="s">
        <v>947</v>
      </c>
      <c r="B15" s="11" t="s">
        <v>213</v>
      </c>
      <c r="C15" s="8">
        <v>2.4967435699999999E-2</v>
      </c>
      <c r="D15" s="11" t="str">
        <f t="shared" si="0"/>
        <v>N/A</v>
      </c>
      <c r="E15" s="8">
        <v>2.66469693E-2</v>
      </c>
      <c r="F15" s="11" t="str">
        <f t="shared" si="1"/>
        <v>N/A</v>
      </c>
      <c r="G15" s="8">
        <v>2.10907158E-2</v>
      </c>
      <c r="H15" s="11" t="str">
        <f t="shared" si="2"/>
        <v>N/A</v>
      </c>
      <c r="I15" s="12">
        <v>6.7270000000000003</v>
      </c>
      <c r="J15" s="12">
        <v>-20.9</v>
      </c>
      <c r="K15" s="9" t="s">
        <v>213</v>
      </c>
      <c r="L15" s="9" t="str">
        <f t="shared" si="3"/>
        <v>N/A</v>
      </c>
    </row>
    <row r="16" spans="1:12" ht="12.75" customHeight="1" x14ac:dyDescent="0.25">
      <c r="A16" s="4" t="s">
        <v>948</v>
      </c>
      <c r="B16" s="11" t="s">
        <v>213</v>
      </c>
      <c r="C16" s="8">
        <v>23.357702497999998</v>
      </c>
      <c r="D16" s="11" t="str">
        <f t="shared" si="0"/>
        <v>N/A</v>
      </c>
      <c r="E16" s="8">
        <v>27.90562633</v>
      </c>
      <c r="F16" s="11" t="str">
        <f t="shared" si="1"/>
        <v>N/A</v>
      </c>
      <c r="G16" s="8">
        <v>25.708725212000001</v>
      </c>
      <c r="H16" s="11" t="str">
        <f t="shared" si="2"/>
        <v>N/A</v>
      </c>
      <c r="I16" s="12">
        <v>19.47</v>
      </c>
      <c r="J16" s="12">
        <v>-7.87</v>
      </c>
      <c r="K16" s="9" t="s">
        <v>213</v>
      </c>
      <c r="L16" s="9" t="str">
        <f t="shared" si="3"/>
        <v>N/A</v>
      </c>
    </row>
    <row r="17" spans="1:12" ht="12.75" customHeight="1" x14ac:dyDescent="0.25">
      <c r="A17" s="4" t="s">
        <v>949</v>
      </c>
      <c r="B17" s="11" t="s">
        <v>213</v>
      </c>
      <c r="C17" s="8">
        <v>46.497361982000001</v>
      </c>
      <c r="D17" s="11" t="str">
        <f t="shared" si="0"/>
        <v>N/A</v>
      </c>
      <c r="E17" s="8">
        <v>46.731666754999999</v>
      </c>
      <c r="F17" s="11" t="str">
        <f t="shared" si="1"/>
        <v>N/A</v>
      </c>
      <c r="G17" s="8">
        <v>44.391069881999996</v>
      </c>
      <c r="H17" s="11" t="str">
        <f t="shared" si="2"/>
        <v>N/A</v>
      </c>
      <c r="I17" s="12">
        <v>0.50390000000000001</v>
      </c>
      <c r="J17" s="12">
        <v>-5.01</v>
      </c>
      <c r="K17" s="9" t="s">
        <v>213</v>
      </c>
      <c r="L17" s="9" t="str">
        <f t="shared" si="3"/>
        <v>N/A</v>
      </c>
    </row>
    <row r="18" spans="1:12" ht="12.75" customHeight="1" x14ac:dyDescent="0.25">
      <c r="A18" s="4" t="s">
        <v>1729</v>
      </c>
      <c r="B18" s="11" t="s">
        <v>213</v>
      </c>
      <c r="C18" s="8" t="s">
        <v>213</v>
      </c>
      <c r="D18" s="11" t="str">
        <f t="shared" si="0"/>
        <v>N/A</v>
      </c>
      <c r="E18" s="8" t="s">
        <v>213</v>
      </c>
      <c r="F18" s="11" t="str">
        <f t="shared" si="1"/>
        <v>N/A</v>
      </c>
      <c r="G18" s="8">
        <v>28.153447818</v>
      </c>
      <c r="H18" s="11" t="str">
        <f t="shared" si="2"/>
        <v>N/A</v>
      </c>
      <c r="I18" s="12" t="s">
        <v>213</v>
      </c>
      <c r="J18" s="12" t="s">
        <v>213</v>
      </c>
      <c r="K18" s="9" t="s">
        <v>213</v>
      </c>
      <c r="L18" s="9" t="str">
        <f t="shared" si="3"/>
        <v>N/A</v>
      </c>
    </row>
    <row r="19" spans="1:12" ht="12.75" customHeight="1" x14ac:dyDescent="0.25">
      <c r="A19" s="4" t="s">
        <v>950</v>
      </c>
      <c r="B19" s="11" t="s">
        <v>213</v>
      </c>
      <c r="C19" s="8">
        <v>45.584317962999997</v>
      </c>
      <c r="D19" s="11" t="str">
        <f t="shared" si="0"/>
        <v>N/A</v>
      </c>
      <c r="E19" s="8">
        <v>45.795030122999997</v>
      </c>
      <c r="F19" s="11" t="str">
        <f t="shared" si="1"/>
        <v>N/A</v>
      </c>
      <c r="G19" s="8">
        <v>47.671790739000002</v>
      </c>
      <c r="H19" s="11" t="str">
        <f t="shared" si="2"/>
        <v>N/A</v>
      </c>
      <c r="I19" s="12">
        <v>0.4622</v>
      </c>
      <c r="J19" s="12">
        <v>4.0979999999999999</v>
      </c>
      <c r="K19" s="9" t="s">
        <v>213</v>
      </c>
      <c r="L19" s="9" t="str">
        <f t="shared" si="3"/>
        <v>N/A</v>
      </c>
    </row>
    <row r="20" spans="1:12" ht="12.75" customHeight="1" x14ac:dyDescent="0.25">
      <c r="A20" s="18" t="s">
        <v>132</v>
      </c>
      <c r="B20" s="1" t="s">
        <v>213</v>
      </c>
      <c r="C20" s="34">
        <v>1682</v>
      </c>
      <c r="D20" s="11" t="str">
        <f t="shared" si="0"/>
        <v>N/A</v>
      </c>
      <c r="E20" s="34">
        <v>1409</v>
      </c>
      <c r="F20" s="11" t="str">
        <f t="shared" si="1"/>
        <v>N/A</v>
      </c>
      <c r="G20" s="34">
        <v>1116</v>
      </c>
      <c r="H20" s="11" t="str">
        <f t="shared" si="2"/>
        <v>N/A</v>
      </c>
      <c r="I20" s="12">
        <v>-16.2</v>
      </c>
      <c r="J20" s="12">
        <v>-20.8</v>
      </c>
      <c r="K20" s="34" t="s">
        <v>213</v>
      </c>
      <c r="L20" s="9" t="str">
        <f t="shared" si="3"/>
        <v>N/A</v>
      </c>
    </row>
    <row r="21" spans="1:12" ht="12.75" customHeight="1" x14ac:dyDescent="0.25">
      <c r="A21" s="18" t="s">
        <v>133</v>
      </c>
      <c r="B21" s="41" t="s">
        <v>276</v>
      </c>
      <c r="C21" s="8">
        <v>0.14944920589999999</v>
      </c>
      <c r="D21" s="11" t="str">
        <f>IF($B21="N/A","N/A",IF(C21&gt;=2,"No",IF(C21&lt;0,"No","Yes")))</f>
        <v>Yes</v>
      </c>
      <c r="E21" s="8">
        <v>0.1222983054</v>
      </c>
      <c r="F21" s="11" t="str">
        <f>IF($B21="N/A","N/A",IF(E21&gt;=2,"No",IF(E21&lt;0,"No","Yes")))</f>
        <v>Yes</v>
      </c>
      <c r="G21" s="8">
        <v>9.56798326E-2</v>
      </c>
      <c r="H21" s="11" t="str">
        <f>IF($B21="N/A","N/A",IF(G21&gt;=2,"No",IF(G21&lt;0,"No","Yes")))</f>
        <v>Yes</v>
      </c>
      <c r="I21" s="12">
        <v>-18.2</v>
      </c>
      <c r="J21" s="12">
        <v>-21.8</v>
      </c>
      <c r="K21" s="9" t="s">
        <v>213</v>
      </c>
      <c r="L21" s="9" t="str">
        <f t="shared" si="3"/>
        <v>N/A</v>
      </c>
    </row>
    <row r="22" spans="1:12" x14ac:dyDescent="0.25">
      <c r="A22" s="2" t="s">
        <v>134</v>
      </c>
      <c r="B22" s="41" t="s">
        <v>213</v>
      </c>
      <c r="C22" s="43">
        <v>1909720</v>
      </c>
      <c r="D22" s="11" t="str">
        <f t="shared" ref="D22:D27" si="4">IF($B22="N/A","N/A",IF(C22&gt;10,"No",IF(C22&lt;-10,"No","Yes")))</f>
        <v>N/A</v>
      </c>
      <c r="E22" s="43">
        <v>2755407</v>
      </c>
      <c r="F22" s="11" t="str">
        <f t="shared" ref="F22:F27" si="5">IF($B22="N/A","N/A",IF(E22&gt;10,"No",IF(E22&lt;-10,"No","Yes")))</f>
        <v>N/A</v>
      </c>
      <c r="G22" s="43">
        <v>3252540</v>
      </c>
      <c r="H22" s="11" t="str">
        <f t="shared" ref="H22:H27" si="6">IF($B22="N/A","N/A",IF(G22&gt;10,"No",IF(G22&lt;-10,"No","Yes")))</f>
        <v>N/A</v>
      </c>
      <c r="I22" s="12">
        <v>44.28</v>
      </c>
      <c r="J22" s="12">
        <v>18.04</v>
      </c>
      <c r="K22" s="9" t="s">
        <v>213</v>
      </c>
      <c r="L22" s="9" t="str">
        <f t="shared" si="3"/>
        <v>N/A</v>
      </c>
    </row>
    <row r="23" spans="1:12" x14ac:dyDescent="0.25">
      <c r="A23" s="2" t="s">
        <v>1694</v>
      </c>
      <c r="B23" s="41" t="s">
        <v>213</v>
      </c>
      <c r="C23" s="43">
        <v>1135.3864447000001</v>
      </c>
      <c r="D23" s="11" t="str">
        <f t="shared" si="4"/>
        <v>N/A</v>
      </c>
      <c r="E23" s="43">
        <v>1955.5762952</v>
      </c>
      <c r="F23" s="11" t="str">
        <f t="shared" si="5"/>
        <v>N/A</v>
      </c>
      <c r="G23" s="43">
        <v>2914.4623655999999</v>
      </c>
      <c r="H23" s="11" t="str">
        <f t="shared" si="6"/>
        <v>N/A</v>
      </c>
      <c r="I23" s="12">
        <v>72.239999999999995</v>
      </c>
      <c r="J23" s="12">
        <v>49.03</v>
      </c>
      <c r="K23" s="9" t="s">
        <v>213</v>
      </c>
      <c r="L23" s="9" t="str">
        <f t="shared" si="3"/>
        <v>N/A</v>
      </c>
    </row>
    <row r="24" spans="1:12" ht="12.75" customHeight="1" x14ac:dyDescent="0.25">
      <c r="A24" s="18" t="s">
        <v>135</v>
      </c>
      <c r="B24" s="33" t="s">
        <v>213</v>
      </c>
      <c r="C24" s="1">
        <v>617</v>
      </c>
      <c r="D24" s="11" t="str">
        <f t="shared" si="4"/>
        <v>N/A</v>
      </c>
      <c r="E24" s="1">
        <v>478</v>
      </c>
      <c r="F24" s="11" t="str">
        <f t="shared" si="5"/>
        <v>N/A</v>
      </c>
      <c r="G24" s="1">
        <v>537</v>
      </c>
      <c r="H24" s="11" t="str">
        <f t="shared" si="6"/>
        <v>N/A</v>
      </c>
      <c r="I24" s="12">
        <v>-22.5</v>
      </c>
      <c r="J24" s="12">
        <v>12.34</v>
      </c>
      <c r="K24" s="34" t="s">
        <v>213</v>
      </c>
      <c r="L24" s="9" t="str">
        <f t="shared" si="3"/>
        <v>N/A</v>
      </c>
    </row>
    <row r="25" spans="1:12" ht="12.75" customHeight="1" x14ac:dyDescent="0.25">
      <c r="A25" s="18" t="s">
        <v>136</v>
      </c>
      <c r="B25" s="33" t="s">
        <v>213</v>
      </c>
      <c r="C25" s="13">
        <v>5.4821736099999997E-2</v>
      </c>
      <c r="D25" s="11" t="str">
        <f t="shared" si="4"/>
        <v>N/A</v>
      </c>
      <c r="E25" s="13">
        <v>4.1489418E-2</v>
      </c>
      <c r="F25" s="11" t="str">
        <f t="shared" si="5"/>
        <v>N/A</v>
      </c>
      <c r="G25" s="13">
        <v>4.6039489400000001E-2</v>
      </c>
      <c r="H25" s="11" t="str">
        <f t="shared" si="6"/>
        <v>N/A</v>
      </c>
      <c r="I25" s="12">
        <v>-24.3</v>
      </c>
      <c r="J25" s="12">
        <v>10.97</v>
      </c>
      <c r="K25" s="9" t="s">
        <v>213</v>
      </c>
      <c r="L25" s="9" t="str">
        <f t="shared" si="3"/>
        <v>N/A</v>
      </c>
    </row>
    <row r="26" spans="1:12" ht="25" x14ac:dyDescent="0.25">
      <c r="A26" s="2" t="s">
        <v>137</v>
      </c>
      <c r="B26" s="33" t="s">
        <v>213</v>
      </c>
      <c r="C26" s="14">
        <v>1233287</v>
      </c>
      <c r="D26" s="11" t="str">
        <f t="shared" si="4"/>
        <v>N/A</v>
      </c>
      <c r="E26" s="14">
        <v>1309073</v>
      </c>
      <c r="F26" s="11" t="str">
        <f t="shared" si="5"/>
        <v>N/A</v>
      </c>
      <c r="G26" s="14">
        <v>1993805</v>
      </c>
      <c r="H26" s="11" t="str">
        <f t="shared" si="6"/>
        <v>N/A</v>
      </c>
      <c r="I26" s="12">
        <v>6.1449999999999996</v>
      </c>
      <c r="J26" s="12">
        <v>52.31</v>
      </c>
      <c r="K26" s="9" t="s">
        <v>213</v>
      </c>
      <c r="L26" s="9" t="str">
        <f t="shared" si="3"/>
        <v>N/A</v>
      </c>
    </row>
    <row r="27" spans="1:12" ht="25" x14ac:dyDescent="0.25">
      <c r="A27" s="2" t="s">
        <v>951</v>
      </c>
      <c r="B27" s="33" t="s">
        <v>213</v>
      </c>
      <c r="C27" s="14">
        <v>1998.8444084</v>
      </c>
      <c r="D27" s="11" t="str">
        <f t="shared" si="4"/>
        <v>N/A</v>
      </c>
      <c r="E27" s="14">
        <v>2738.6464434999998</v>
      </c>
      <c r="F27" s="11" t="str">
        <f t="shared" si="5"/>
        <v>N/A</v>
      </c>
      <c r="G27" s="14">
        <v>3712.8584729999998</v>
      </c>
      <c r="H27" s="11" t="str">
        <f t="shared" si="6"/>
        <v>N/A</v>
      </c>
      <c r="I27" s="12">
        <v>37.01</v>
      </c>
      <c r="J27" s="12">
        <v>35.57</v>
      </c>
      <c r="K27" s="9" t="s">
        <v>213</v>
      </c>
      <c r="L27" s="9" t="str">
        <f t="shared" si="3"/>
        <v>N/A</v>
      </c>
    </row>
    <row r="28" spans="1:12" x14ac:dyDescent="0.25">
      <c r="A28" s="18" t="s">
        <v>138</v>
      </c>
      <c r="B28" s="1" t="s">
        <v>213</v>
      </c>
      <c r="C28" s="34">
        <v>4040</v>
      </c>
      <c r="D28" s="11" t="str">
        <f>IF($B28="N/A","N/A",IF(C28&gt;10,"No",IF(C28&lt;-10,"No","Yes")))</f>
        <v>N/A</v>
      </c>
      <c r="E28" s="34">
        <v>3785</v>
      </c>
      <c r="F28" s="11" t="str">
        <f>IF($B28="N/A","N/A",IF(E28&gt;10,"No",IF(E28&lt;-10,"No","Yes")))</f>
        <v>N/A</v>
      </c>
      <c r="G28" s="34">
        <v>3525</v>
      </c>
      <c r="H28" s="11" t="str">
        <f>IF($B28="N/A","N/A",IF(G28&gt;10,"No",IF(G28&lt;-10,"No","Yes")))</f>
        <v>N/A</v>
      </c>
      <c r="I28" s="12">
        <v>-6.31</v>
      </c>
      <c r="J28" s="12">
        <v>-6.87</v>
      </c>
      <c r="K28" s="34" t="s">
        <v>213</v>
      </c>
      <c r="L28" s="9" t="str">
        <f>IF(J28="Div by 0", "N/A", IF(K28="N/A","N/A", IF(J28&gt;VALUE(MID(K28,1,2)), "No", IF(J28&lt;-1*VALUE(MID(K28,1,2)), "No", "Yes"))))</f>
        <v>N/A</v>
      </c>
    </row>
    <row r="29" spans="1:12" x14ac:dyDescent="0.25">
      <c r="A29" s="2" t="s">
        <v>139</v>
      </c>
      <c r="B29" s="41" t="s">
        <v>213</v>
      </c>
      <c r="C29" s="8">
        <v>0.35896242090000002</v>
      </c>
      <c r="D29" s="11" t="str">
        <f>IF($B29="N/A","N/A",IF(C29&gt;10,"No",IF(C29&lt;-10,"No","Yes")))</f>
        <v>N/A</v>
      </c>
      <c r="E29" s="8">
        <v>0.32853022430000001</v>
      </c>
      <c r="F29" s="11" t="str">
        <f>IF($B29="N/A","N/A",IF(E29&gt;10,"No",IF(E29&lt;-10,"No","Yes")))</f>
        <v>N/A</v>
      </c>
      <c r="G29" s="8">
        <v>0.30221452519999997</v>
      </c>
      <c r="H29" s="11" t="str">
        <f>IF($B29="N/A","N/A",IF(G29&gt;10,"No",IF(G29&lt;-10,"No","Yes")))</f>
        <v>N/A</v>
      </c>
      <c r="I29" s="12">
        <v>-8.48</v>
      </c>
      <c r="J29" s="12">
        <v>-8.01</v>
      </c>
      <c r="K29" s="9" t="s">
        <v>213</v>
      </c>
      <c r="L29" s="9" t="str">
        <f>IF(J29="Div by 0", "N/A", IF(K29="N/A","N/A", IF(J29&gt;VALUE(MID(K29,1,2)), "No", IF(J29&lt;-1*VALUE(MID(K29,1,2)), "No", "Yes"))))</f>
        <v>N/A</v>
      </c>
    </row>
    <row r="30" spans="1:12" x14ac:dyDescent="0.25">
      <c r="A30" s="18" t="s">
        <v>140</v>
      </c>
      <c r="B30" s="34" t="s">
        <v>213</v>
      </c>
      <c r="C30" s="34">
        <v>4455</v>
      </c>
      <c r="D30" s="11" t="str">
        <f>IF($B30="N/A","N/A",IF(C30&gt;10,"No",IF(C30&lt;-10,"No","Yes")))</f>
        <v>N/A</v>
      </c>
      <c r="E30" s="34">
        <v>4230</v>
      </c>
      <c r="F30" s="11" t="str">
        <f>IF($B30="N/A","N/A",IF(E30&gt;10,"No",IF(E30&lt;-10,"No","Yes")))</f>
        <v>N/A</v>
      </c>
      <c r="G30" s="34">
        <v>3947</v>
      </c>
      <c r="H30" s="11" t="str">
        <f>IF($B30="N/A","N/A",IF(G30&gt;10,"No",IF(G30&lt;-10,"No","Yes")))</f>
        <v>N/A</v>
      </c>
      <c r="I30" s="12">
        <v>-5.05</v>
      </c>
      <c r="J30" s="12">
        <v>-6.69</v>
      </c>
      <c r="K30" s="34" t="s">
        <v>213</v>
      </c>
      <c r="L30" s="9" t="str">
        <f>IF(J30="Div by 0", "N/A", IF(K30="N/A","N/A", IF(J30&gt;VALUE(MID(K30,1,2)), "No", IF(J30&lt;-1*VALUE(MID(K30,1,2)), "No", "Yes"))))</f>
        <v>N/A</v>
      </c>
    </row>
    <row r="31" spans="1:12" x14ac:dyDescent="0.25">
      <c r="A31" s="2" t="s">
        <v>141</v>
      </c>
      <c r="B31" s="33" t="s">
        <v>213</v>
      </c>
      <c r="C31" s="8">
        <v>0.39583603589999999</v>
      </c>
      <c r="D31" s="11" t="str">
        <f>IF($B31="N/A","N/A",IF(C31&gt;10,"No",IF(C31&lt;-10,"No","Yes")))</f>
        <v>N/A</v>
      </c>
      <c r="E31" s="8">
        <v>0.36715531019999997</v>
      </c>
      <c r="F31" s="11" t="str">
        <f>IF($B31="N/A","N/A",IF(E31&gt;10,"No",IF(E31&lt;-10,"No","Yes")))</f>
        <v>N/A</v>
      </c>
      <c r="G31" s="8">
        <v>0.33839453359999999</v>
      </c>
      <c r="H31" s="11" t="str">
        <f>IF($B31="N/A","N/A",IF(G31&gt;10,"No",IF(G31&lt;-10,"No","Yes")))</f>
        <v>N/A</v>
      </c>
      <c r="I31" s="12">
        <v>-7.25</v>
      </c>
      <c r="J31" s="12">
        <v>-7.83</v>
      </c>
      <c r="K31" s="9" t="s">
        <v>213</v>
      </c>
      <c r="L31" s="9" t="str">
        <f>IF(J31="Div by 0", "N/A", IF(K31="N/A","N/A", IF(J31&gt;VALUE(MID(K31,1,2)), "No", IF(J31&lt;-1*VALUE(MID(K31,1,2)), "No", "Yes"))))</f>
        <v>N/A</v>
      </c>
    </row>
    <row r="32" spans="1:12" ht="12.75" customHeight="1" x14ac:dyDescent="0.25">
      <c r="A32" s="18" t="s">
        <v>142</v>
      </c>
      <c r="B32" s="1" t="s">
        <v>213</v>
      </c>
      <c r="C32" s="1">
        <v>2110.8333333</v>
      </c>
      <c r="D32" s="11" t="str">
        <f>IF($B32="N/A","N/A",IF(C32&gt;10,"No",IF(C32&lt;-10,"No","Yes")))</f>
        <v>N/A</v>
      </c>
      <c r="E32" s="1">
        <v>2041.1666667</v>
      </c>
      <c r="F32" s="11" t="str">
        <f>IF($B32="N/A","N/A",IF(E32&gt;10,"No",IF(E32&lt;-10,"No","Yes")))</f>
        <v>N/A</v>
      </c>
      <c r="G32" s="1">
        <v>1872.9166667</v>
      </c>
      <c r="H32" s="11" t="str">
        <f>IF($B32="N/A","N/A",IF(G32&gt;10,"No",IF(G32&lt;-10,"No","Yes")))</f>
        <v>N/A</v>
      </c>
      <c r="I32" s="12">
        <v>-3.3</v>
      </c>
      <c r="J32" s="12">
        <v>-8.24</v>
      </c>
      <c r="K32" s="1" t="s">
        <v>213</v>
      </c>
      <c r="L32" s="9" t="str">
        <f>IF(J32="Div by 0", "N/A", IF(K32="N/A","N/A", IF(J32&gt;VALUE(MID(K32,1,2)), "No", IF(J32&lt;-1*VALUE(MID(K32,1,2)), "No", "Yes"))))</f>
        <v>N/A</v>
      </c>
    </row>
    <row r="33" spans="1:12" s="20" customFormat="1" ht="12" customHeight="1" x14ac:dyDescent="0.25">
      <c r="A33" s="138" t="s">
        <v>1632</v>
      </c>
      <c r="B33" s="139"/>
      <c r="C33" s="139"/>
      <c r="D33" s="139"/>
      <c r="E33" s="139"/>
      <c r="F33" s="139"/>
      <c r="G33" s="139"/>
      <c r="H33" s="139"/>
      <c r="I33" s="139"/>
      <c r="J33" s="139"/>
      <c r="K33" s="139"/>
      <c r="L33" s="140"/>
    </row>
    <row r="34" spans="1:12" s="20" customFormat="1" ht="12.75" customHeight="1" x14ac:dyDescent="0.25">
      <c r="A34" s="128" t="s">
        <v>1630</v>
      </c>
      <c r="B34" s="129"/>
      <c r="C34" s="129"/>
      <c r="D34" s="129"/>
      <c r="E34" s="129"/>
      <c r="F34" s="129"/>
      <c r="G34" s="129"/>
      <c r="H34" s="129"/>
      <c r="I34" s="129"/>
      <c r="J34" s="129"/>
      <c r="K34" s="129"/>
      <c r="L34" s="130"/>
    </row>
    <row r="35" spans="1:12" s="20" customFormat="1" x14ac:dyDescent="0.25">
      <c r="A35" s="131" t="s">
        <v>1731</v>
      </c>
      <c r="B35" s="131"/>
      <c r="C35" s="131"/>
      <c r="D35" s="131"/>
      <c r="E35" s="131"/>
      <c r="F35" s="131"/>
      <c r="G35" s="131"/>
      <c r="H35" s="131"/>
      <c r="I35" s="131"/>
      <c r="J35" s="131"/>
      <c r="K35" s="131"/>
      <c r="L35" s="132"/>
    </row>
    <row r="36" spans="1:12" x14ac:dyDescent="0.25">
      <c r="B36" s="41"/>
      <c r="C36" s="8"/>
      <c r="D36" s="8"/>
    </row>
    <row r="37" spans="1:12" x14ac:dyDescent="0.25">
      <c r="A37" s="2"/>
      <c r="B37" s="41"/>
      <c r="C37" s="8"/>
      <c r="D37" s="8"/>
    </row>
    <row r="38" spans="1:12" x14ac:dyDescent="0.25">
      <c r="A38" s="2"/>
      <c r="C38" s="8"/>
      <c r="D38" s="8"/>
    </row>
    <row r="39" spans="1:12" x14ac:dyDescent="0.25">
      <c r="B39" s="41"/>
      <c r="C39" s="8"/>
      <c r="D39" s="8"/>
    </row>
    <row r="40" spans="1:12" x14ac:dyDescent="0.25">
      <c r="A40" s="47"/>
      <c r="B40" s="41"/>
      <c r="C40" s="8"/>
      <c r="D40" s="8"/>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c r="B46" s="41"/>
    </row>
    <row r="47" spans="1:12" x14ac:dyDescent="0.25">
      <c r="A47" s="47"/>
    </row>
  </sheetData>
  <mergeCells count="7">
    <mergeCell ref="A35:L35"/>
    <mergeCell ref="A34:L34"/>
    <mergeCell ref="A33:L33"/>
    <mergeCell ref="A1:L1"/>
    <mergeCell ref="A4:L4"/>
    <mergeCell ref="A2:L2"/>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11" sqref="A11"/>
      <selection pane="topRight" activeCell="A11" sqref="A11"/>
      <selection pane="bottomLeft" activeCell="A11" sqref="A11"/>
      <selection pane="bottomRight" activeCell="A55" sqref="A55"/>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19" t="s">
        <v>1725</v>
      </c>
      <c r="B1" s="120"/>
      <c r="C1" s="120"/>
      <c r="D1" s="120"/>
      <c r="E1" s="120"/>
      <c r="F1" s="120"/>
      <c r="G1" s="120"/>
      <c r="H1" s="120"/>
      <c r="I1" s="120"/>
      <c r="J1" s="120"/>
      <c r="K1" s="120"/>
      <c r="L1" s="121"/>
    </row>
    <row r="2" spans="1:12" ht="24.75" customHeight="1" x14ac:dyDescent="0.3">
      <c r="A2" s="146" t="s">
        <v>1590</v>
      </c>
      <c r="B2" s="147"/>
      <c r="C2" s="147"/>
      <c r="D2" s="147"/>
      <c r="E2" s="147"/>
      <c r="F2" s="147"/>
      <c r="G2" s="147"/>
      <c r="H2" s="147"/>
      <c r="I2" s="147"/>
      <c r="J2" s="147"/>
      <c r="K2" s="147"/>
      <c r="L2" s="148"/>
    </row>
    <row r="3" spans="1:12" s="20" customFormat="1" ht="13" x14ac:dyDescent="0.3">
      <c r="A3" s="125" t="s">
        <v>1744</v>
      </c>
      <c r="B3" s="144"/>
      <c r="C3" s="144"/>
      <c r="D3" s="144"/>
      <c r="E3" s="144"/>
      <c r="F3" s="144"/>
      <c r="G3" s="144"/>
      <c r="H3" s="144"/>
      <c r="I3" s="144"/>
      <c r="J3" s="144"/>
      <c r="K3" s="144"/>
      <c r="L3" s="145"/>
    </row>
    <row r="4" spans="1:12" s="20" customFormat="1" ht="13" x14ac:dyDescent="0.3">
      <c r="A4" s="141" t="s">
        <v>648</v>
      </c>
      <c r="B4" s="142"/>
      <c r="C4" s="142"/>
      <c r="D4" s="142"/>
      <c r="E4" s="142"/>
      <c r="F4" s="142"/>
      <c r="G4" s="142"/>
      <c r="H4" s="142"/>
      <c r="I4" s="142"/>
      <c r="J4" s="142"/>
      <c r="K4" s="142"/>
      <c r="L4" s="143"/>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56" t="s">
        <v>0</v>
      </c>
      <c r="B6" s="34" t="s">
        <v>213</v>
      </c>
      <c r="C6" s="34">
        <v>1119744</v>
      </c>
      <c r="D6" s="11" t="str">
        <f>IF($B6="N/A","N/A",IF(C6&gt;10,"No",IF(C6&lt;-10,"No","Yes")))</f>
        <v>N/A</v>
      </c>
      <c r="E6" s="34">
        <v>1146907</v>
      </c>
      <c r="F6" s="11" t="str">
        <f>IF($B6="N/A","N/A",IF(E6&gt;10,"No",IF(E6&lt;-10,"No","Yes")))</f>
        <v>N/A</v>
      </c>
      <c r="G6" s="34">
        <v>1161749</v>
      </c>
      <c r="H6" s="11" t="str">
        <f>IF($B6="N/A","N/A",IF(G6&gt;10,"No",IF(G6&lt;-10,"No","Yes")))</f>
        <v>N/A</v>
      </c>
      <c r="I6" s="12">
        <v>2.4260000000000002</v>
      </c>
      <c r="J6" s="12">
        <v>1.294</v>
      </c>
      <c r="K6" s="1" t="s">
        <v>736</v>
      </c>
      <c r="L6" s="9" t="str">
        <f>IF(J6="Div by 0", "N/A", IF(K6="N/A","N/A", IF(J6&gt;VALUE(MID(K6,1,2)), "No", IF(J6&lt;-1*VALUE(MID(K6,1,2)), "No", "Yes"))))</f>
        <v>Yes</v>
      </c>
    </row>
    <row r="7" spans="1:12" x14ac:dyDescent="0.25">
      <c r="A7" s="18" t="s">
        <v>59</v>
      </c>
      <c r="B7" s="34" t="s">
        <v>213</v>
      </c>
      <c r="C7" s="34">
        <v>851843.63</v>
      </c>
      <c r="D7" s="11" t="str">
        <f>IF($B7="N/A","N/A",IF(C7&gt;10,"No",IF(C7&lt;-10,"No","Yes")))</f>
        <v>N/A</v>
      </c>
      <c r="E7" s="34">
        <v>891210.38</v>
      </c>
      <c r="F7" s="11" t="str">
        <f>IF($B7="N/A","N/A",IF(E7&gt;10,"No",IF(E7&lt;-10,"No","Yes")))</f>
        <v>N/A</v>
      </c>
      <c r="G7" s="34">
        <v>905794.95</v>
      </c>
      <c r="H7" s="11" t="str">
        <f>IF($B7="N/A","N/A",IF(G7&gt;10,"No",IF(G7&lt;-10,"No","Yes")))</f>
        <v>N/A</v>
      </c>
      <c r="I7" s="12">
        <v>4.6210000000000004</v>
      </c>
      <c r="J7" s="12">
        <v>1.6359999999999999</v>
      </c>
      <c r="K7" s="1" t="s">
        <v>737</v>
      </c>
      <c r="L7" s="9" t="str">
        <f>IF(J7="Div by 0", "N/A", IF(K7="N/A","N/A", IF(J7&gt;VALUE(MID(K7,1,2)), "No", IF(J7&lt;-1*VALUE(MID(K7,1,2)), "No", "Yes"))))</f>
        <v>Yes</v>
      </c>
    </row>
    <row r="8" spans="1:12" x14ac:dyDescent="0.25">
      <c r="A8" s="57" t="s">
        <v>143</v>
      </c>
      <c r="B8" s="34" t="s">
        <v>213</v>
      </c>
      <c r="C8" s="34">
        <v>156</v>
      </c>
      <c r="D8" s="11" t="str">
        <f>IF($B8="N/A","N/A",IF(C8&gt;10,"No",IF(C8&lt;-10,"No","Yes")))</f>
        <v>N/A</v>
      </c>
      <c r="E8" s="34">
        <v>118</v>
      </c>
      <c r="F8" s="11" t="str">
        <f>IF($B8="N/A","N/A",IF(E8&gt;10,"No",IF(E8&lt;-10,"No","Yes")))</f>
        <v>N/A</v>
      </c>
      <c r="G8" s="34">
        <v>88</v>
      </c>
      <c r="H8" s="11" t="str">
        <f>IF($B8="N/A","N/A",IF(G8&gt;10,"No",IF(G8&lt;-10,"No","Yes")))</f>
        <v>N/A</v>
      </c>
      <c r="I8" s="12">
        <v>-24.4</v>
      </c>
      <c r="J8" s="12">
        <v>-25.4</v>
      </c>
      <c r="K8" s="34" t="s">
        <v>213</v>
      </c>
      <c r="L8" s="9" t="str">
        <f>IF(J8="Div by 0", "N/A", IF(K8="N/A","N/A", IF(J8&gt;VALUE(MID(K8,1,2)), "No", IF(J8&lt;-1*VALUE(MID(K8,1,2)), "No", "Yes"))))</f>
        <v>N/A</v>
      </c>
    </row>
    <row r="9" spans="1:12" x14ac:dyDescent="0.25">
      <c r="A9" s="18" t="s">
        <v>678</v>
      </c>
      <c r="B9" s="34" t="s">
        <v>213</v>
      </c>
      <c r="C9" s="34">
        <v>156</v>
      </c>
      <c r="D9" s="11" t="str">
        <f t="shared" ref="D9:D11" si="0">IF($B9="N/A","N/A",IF(C9&gt;10,"No",IF(C9&lt;-10,"No","Yes")))</f>
        <v>N/A</v>
      </c>
      <c r="E9" s="34">
        <v>118</v>
      </c>
      <c r="F9" s="11" t="str">
        <f t="shared" ref="F9:F11" si="1">IF($B9="N/A","N/A",IF(E9&gt;10,"No",IF(E9&lt;-10,"No","Yes")))</f>
        <v>N/A</v>
      </c>
      <c r="G9" s="34">
        <v>88</v>
      </c>
      <c r="H9" s="11" t="str">
        <f t="shared" ref="H9:H11" si="2">IF($B9="N/A","N/A",IF(G9&gt;10,"No",IF(G9&lt;-10,"No","Yes")))</f>
        <v>N/A</v>
      </c>
      <c r="I9" s="12">
        <v>-24.4</v>
      </c>
      <c r="J9" s="12">
        <v>-25.4</v>
      </c>
      <c r="K9" s="34" t="s">
        <v>213</v>
      </c>
      <c r="L9" s="9" t="str">
        <f t="shared" ref="L9:L11" si="3">IF(J9="Div by 0", "N/A", IF(K9="N/A","N/A", IF(J9&gt;VALUE(MID(K9,1,2)), "No", IF(J9&lt;-1*VALUE(MID(K9,1,2)), "No", "Yes"))))</f>
        <v>N/A</v>
      </c>
    </row>
    <row r="10" spans="1:12" x14ac:dyDescent="0.25">
      <c r="A10" s="18" t="s">
        <v>423</v>
      </c>
      <c r="B10" s="34" t="s">
        <v>213</v>
      </c>
      <c r="C10" s="34">
        <v>0</v>
      </c>
      <c r="D10" s="11" t="str">
        <f t="shared" si="0"/>
        <v>N/A</v>
      </c>
      <c r="E10" s="34">
        <v>0</v>
      </c>
      <c r="F10" s="11" t="str">
        <f t="shared" si="1"/>
        <v>N/A</v>
      </c>
      <c r="G10" s="34">
        <v>0</v>
      </c>
      <c r="H10" s="11" t="str">
        <f t="shared" si="2"/>
        <v>N/A</v>
      </c>
      <c r="I10" s="12" t="s">
        <v>1745</v>
      </c>
      <c r="J10" s="12" t="s">
        <v>1745</v>
      </c>
      <c r="K10" s="34" t="s">
        <v>213</v>
      </c>
      <c r="L10" s="9" t="str">
        <f t="shared" si="3"/>
        <v>N/A</v>
      </c>
    </row>
    <row r="11" spans="1:12" x14ac:dyDescent="0.25">
      <c r="A11" s="18" t="s">
        <v>169</v>
      </c>
      <c r="B11" s="34" t="s">
        <v>213</v>
      </c>
      <c r="C11" s="8">
        <v>1.3931755800000001E-2</v>
      </c>
      <c r="D11" s="11" t="str">
        <f t="shared" si="0"/>
        <v>N/A</v>
      </c>
      <c r="E11" s="8">
        <v>1.0288541300000001E-2</v>
      </c>
      <c r="F11" s="11" t="str">
        <f t="shared" si="1"/>
        <v>N/A</v>
      </c>
      <c r="G11" s="8">
        <v>7.5747859000000004E-3</v>
      </c>
      <c r="H11" s="11" t="str">
        <f t="shared" si="2"/>
        <v>N/A</v>
      </c>
      <c r="I11" s="12">
        <v>-26.2</v>
      </c>
      <c r="J11" s="12">
        <v>-26.4</v>
      </c>
      <c r="K11" s="34" t="s">
        <v>213</v>
      </c>
      <c r="L11" s="9" t="str">
        <f t="shared" si="3"/>
        <v>N/A</v>
      </c>
    </row>
    <row r="12" spans="1:12" x14ac:dyDescent="0.25">
      <c r="A12" s="18" t="s">
        <v>144</v>
      </c>
      <c r="B12" s="34" t="s">
        <v>213</v>
      </c>
      <c r="C12" s="34">
        <v>46.166666667000001</v>
      </c>
      <c r="D12" s="11" t="str">
        <f>IF($B12="N/A","N/A",IF(C12&gt;10,"No",IF(C12&lt;-10,"No","Yes")))</f>
        <v>N/A</v>
      </c>
      <c r="E12" s="34">
        <v>31.333333332999999</v>
      </c>
      <c r="F12" s="11" t="str">
        <f>IF($B12="N/A","N/A",IF(E12&gt;10,"No",IF(E12&lt;-10,"No","Yes")))</f>
        <v>N/A</v>
      </c>
      <c r="G12" s="34">
        <v>20.583333332999999</v>
      </c>
      <c r="H12" s="11" t="str">
        <f>IF($B12="N/A","N/A",IF(G12&gt;10,"No",IF(G12&lt;-10,"No","Yes")))</f>
        <v>N/A</v>
      </c>
      <c r="I12" s="12">
        <v>-32.1</v>
      </c>
      <c r="J12" s="12">
        <v>-34.299999999999997</v>
      </c>
      <c r="K12" s="34" t="s">
        <v>213</v>
      </c>
      <c r="L12" s="9" t="str">
        <f>IF(J12="Div by 0", "N/A", IF(K12="N/A","N/A", IF(J12&gt;VALUE(MID(K12,1,2)), "No", IF(J12&lt;-1*VALUE(MID(K12,1,2)), "No", "Yes"))))</f>
        <v>N/A</v>
      </c>
    </row>
    <row r="13" spans="1:12" x14ac:dyDescent="0.25">
      <c r="A13" s="3" t="s">
        <v>364</v>
      </c>
      <c r="B13" s="58" t="s">
        <v>213</v>
      </c>
      <c r="C13" s="8">
        <v>98.812407121999996</v>
      </c>
      <c r="D13" s="13" t="str">
        <f>IF($B13="N/A","N/A",IF(C13&gt;=95,"Yes","No"))</f>
        <v>N/A</v>
      </c>
      <c r="E13" s="8">
        <v>98.794060896000005</v>
      </c>
      <c r="F13" s="13" t="str">
        <f>IF($B13="N/A","N/A",IF(E13&gt;=95,"Yes","No"))</f>
        <v>N/A</v>
      </c>
      <c r="G13" s="8">
        <v>98.735355054999999</v>
      </c>
      <c r="H13" s="11" t="str">
        <f>IF($B13="N/A","N/A",IF(G13&gt;=95,"Yes","No"))</f>
        <v>N/A</v>
      </c>
      <c r="I13" s="12">
        <v>-1.9E-2</v>
      </c>
      <c r="J13" s="12">
        <v>-5.8999999999999997E-2</v>
      </c>
      <c r="K13" s="41" t="s">
        <v>737</v>
      </c>
      <c r="L13" s="9" t="str">
        <f t="shared" ref="L13:L70" si="4">IF(J13="Div by 0", "N/A", IF(K13="N/A","N/A", IF(J13&gt;VALUE(MID(K13,1,2)), "No", IF(J13&lt;-1*VALUE(MID(K13,1,2)), "No", "Yes"))))</f>
        <v>Yes</v>
      </c>
    </row>
    <row r="14" spans="1:12" x14ac:dyDescent="0.25">
      <c r="A14" s="16" t="s">
        <v>365</v>
      </c>
      <c r="B14" s="58" t="s">
        <v>213</v>
      </c>
      <c r="C14" s="59">
        <v>1.1875035722</v>
      </c>
      <c r="D14" s="59" t="str">
        <f>IF($B14="N/A","N/A",IF(C14&gt;10,"No",IF(C14&lt;-10,"No","Yes")))</f>
        <v>N/A</v>
      </c>
      <c r="E14" s="59">
        <v>1.205939104</v>
      </c>
      <c r="F14" s="13" t="str">
        <f>IF($B14="N/A","N/A",IF(E14&gt;95,"Yes","No"))</f>
        <v>N/A</v>
      </c>
      <c r="G14" s="59">
        <v>1.2646449447999999</v>
      </c>
      <c r="H14" s="11" t="str">
        <f>IF($B14="N/A","N/A",IF(G14&gt;95,"Yes","No"))</f>
        <v>N/A</v>
      </c>
      <c r="I14" s="60">
        <v>1.552</v>
      </c>
      <c r="J14" s="60">
        <v>4.8680000000000003</v>
      </c>
      <c r="K14" s="61" t="s">
        <v>213</v>
      </c>
      <c r="L14" s="9" t="str">
        <f t="shared" si="4"/>
        <v>N/A</v>
      </c>
    </row>
    <row r="15" spans="1:12" x14ac:dyDescent="0.25">
      <c r="A15" s="16" t="s">
        <v>366</v>
      </c>
      <c r="B15" s="58" t="s">
        <v>213</v>
      </c>
      <c r="C15" s="59">
        <v>8.9306099999999995E-5</v>
      </c>
      <c r="D15" s="59" t="str">
        <f t="shared" ref="D15:D21" si="5">IF($B15="N/A","N/A",IF(C15&gt;10,"No",IF(C15&lt;-10,"No","Yes")))</f>
        <v>N/A</v>
      </c>
      <c r="E15" s="59">
        <v>0</v>
      </c>
      <c r="F15" s="59" t="str">
        <f t="shared" ref="F15:F21" si="6">IF($B15="N/A","N/A",IF(E15&gt;10,"No",IF(E15&lt;-10,"No","Yes")))</f>
        <v>N/A</v>
      </c>
      <c r="G15" s="59">
        <v>0</v>
      </c>
      <c r="H15" s="62" t="str">
        <f t="shared" ref="H15:H21" si="7">IF($B15="N/A","N/A",IF(G15&gt;10,"No",IF(G15&lt;-10,"No","Yes")))</f>
        <v>N/A</v>
      </c>
      <c r="I15" s="60">
        <v>-100</v>
      </c>
      <c r="J15" s="60" t="s">
        <v>1745</v>
      </c>
      <c r="K15" s="61" t="s">
        <v>213</v>
      </c>
      <c r="L15" s="9" t="str">
        <f t="shared" si="4"/>
        <v>N/A</v>
      </c>
    </row>
    <row r="16" spans="1:12" x14ac:dyDescent="0.25">
      <c r="A16" s="16" t="s">
        <v>367</v>
      </c>
      <c r="B16" s="58" t="s">
        <v>213</v>
      </c>
      <c r="C16" s="63">
        <v>13298</v>
      </c>
      <c r="D16" s="63" t="str">
        <f t="shared" si="5"/>
        <v>N/A</v>
      </c>
      <c r="E16" s="63">
        <v>13831</v>
      </c>
      <c r="F16" s="63" t="str">
        <f t="shared" si="6"/>
        <v>N/A</v>
      </c>
      <c r="G16" s="63">
        <v>14692</v>
      </c>
      <c r="H16" s="62" t="str">
        <f t="shared" si="7"/>
        <v>N/A</v>
      </c>
      <c r="I16" s="60">
        <v>4.008</v>
      </c>
      <c r="J16" s="60">
        <v>6.2249999999999996</v>
      </c>
      <c r="K16" s="61" t="s">
        <v>213</v>
      </c>
      <c r="L16" s="9" t="str">
        <f t="shared" si="4"/>
        <v>N/A</v>
      </c>
    </row>
    <row r="17" spans="1:12" x14ac:dyDescent="0.25">
      <c r="A17" s="17" t="s">
        <v>368</v>
      </c>
      <c r="B17" s="58" t="s">
        <v>213</v>
      </c>
      <c r="C17" s="59">
        <v>1.1875928784000001</v>
      </c>
      <c r="D17" s="62" t="str">
        <f t="shared" si="5"/>
        <v>N/A</v>
      </c>
      <c r="E17" s="59">
        <v>1.205939104</v>
      </c>
      <c r="F17" s="62" t="str">
        <f t="shared" si="6"/>
        <v>N/A</v>
      </c>
      <c r="G17" s="59">
        <v>1.2646449447999999</v>
      </c>
      <c r="H17" s="62" t="str">
        <f t="shared" si="7"/>
        <v>N/A</v>
      </c>
      <c r="I17" s="60">
        <v>1.5449999999999999</v>
      </c>
      <c r="J17" s="60">
        <v>4.8680000000000003</v>
      </c>
      <c r="K17" s="61" t="s">
        <v>213</v>
      </c>
      <c r="L17" s="9" t="str">
        <f t="shared" si="4"/>
        <v>N/A</v>
      </c>
    </row>
    <row r="18" spans="1:12" x14ac:dyDescent="0.25">
      <c r="A18" s="16" t="s">
        <v>679</v>
      </c>
      <c r="B18" s="58" t="s">
        <v>213</v>
      </c>
      <c r="C18" s="59">
        <v>63.874266806999998</v>
      </c>
      <c r="D18" s="62" t="str">
        <f t="shared" si="5"/>
        <v>N/A</v>
      </c>
      <c r="E18" s="59">
        <v>63.784252766000002</v>
      </c>
      <c r="F18" s="62" t="str">
        <f t="shared" si="6"/>
        <v>N/A</v>
      </c>
      <c r="G18" s="59">
        <v>66.042744350999996</v>
      </c>
      <c r="H18" s="62" t="str">
        <f t="shared" si="7"/>
        <v>N/A</v>
      </c>
      <c r="I18" s="12">
        <v>-0.14099999999999999</v>
      </c>
      <c r="J18" s="12">
        <v>3.5409999999999999</v>
      </c>
      <c r="K18" s="61" t="s">
        <v>213</v>
      </c>
      <c r="L18" s="9" t="str">
        <f t="shared" si="4"/>
        <v>N/A</v>
      </c>
    </row>
    <row r="19" spans="1:12" x14ac:dyDescent="0.25">
      <c r="A19" s="16" t="s">
        <v>680</v>
      </c>
      <c r="B19" s="58" t="s">
        <v>213</v>
      </c>
      <c r="C19" s="59">
        <v>22.454504437000001</v>
      </c>
      <c r="D19" s="62" t="str">
        <f t="shared" si="5"/>
        <v>N/A</v>
      </c>
      <c r="E19" s="59">
        <v>22.088063046999999</v>
      </c>
      <c r="F19" s="62" t="str">
        <f t="shared" si="6"/>
        <v>N/A</v>
      </c>
      <c r="G19" s="59">
        <v>22.604138306999999</v>
      </c>
      <c r="H19" s="62" t="str">
        <f t="shared" si="7"/>
        <v>N/A</v>
      </c>
      <c r="I19" s="12">
        <v>-1.63</v>
      </c>
      <c r="J19" s="12">
        <v>2.3359999999999999</v>
      </c>
      <c r="K19" s="61" t="s">
        <v>213</v>
      </c>
      <c r="L19" s="9" t="str">
        <f t="shared" si="4"/>
        <v>N/A</v>
      </c>
    </row>
    <row r="20" spans="1:12" ht="25" x14ac:dyDescent="0.25">
      <c r="A20" s="16" t="s">
        <v>681</v>
      </c>
      <c r="B20" s="58" t="s">
        <v>213</v>
      </c>
      <c r="C20" s="59">
        <v>19.521732590999999</v>
      </c>
      <c r="D20" s="62" t="str">
        <f t="shared" si="5"/>
        <v>N/A</v>
      </c>
      <c r="E20" s="59">
        <v>17.713831248999998</v>
      </c>
      <c r="F20" s="62" t="str">
        <f t="shared" si="6"/>
        <v>N/A</v>
      </c>
      <c r="G20" s="59">
        <v>14.831200653</v>
      </c>
      <c r="H20" s="62" t="str">
        <f t="shared" si="7"/>
        <v>N/A</v>
      </c>
      <c r="I20" s="12">
        <v>-9.26</v>
      </c>
      <c r="J20" s="12">
        <v>-16.3</v>
      </c>
      <c r="K20" s="61" t="s">
        <v>213</v>
      </c>
      <c r="L20" s="9" t="str">
        <f t="shared" si="4"/>
        <v>N/A</v>
      </c>
    </row>
    <row r="21" spans="1:12" ht="25" x14ac:dyDescent="0.25">
      <c r="A21" s="16" t="s">
        <v>682</v>
      </c>
      <c r="B21" s="58" t="s">
        <v>213</v>
      </c>
      <c r="C21" s="59">
        <v>20.83020003</v>
      </c>
      <c r="D21" s="62" t="str">
        <f t="shared" si="5"/>
        <v>N/A</v>
      </c>
      <c r="E21" s="59">
        <v>21.372279662</v>
      </c>
      <c r="F21" s="62" t="str">
        <f t="shared" si="6"/>
        <v>N/A</v>
      </c>
      <c r="G21" s="59">
        <v>18.976313640000001</v>
      </c>
      <c r="H21" s="62" t="str">
        <f t="shared" si="7"/>
        <v>N/A</v>
      </c>
      <c r="I21" s="12">
        <v>2.6019999999999999</v>
      </c>
      <c r="J21" s="12">
        <v>-11.2</v>
      </c>
      <c r="K21" s="61" t="s">
        <v>213</v>
      </c>
      <c r="L21" s="9" t="str">
        <f t="shared" si="4"/>
        <v>N/A</v>
      </c>
    </row>
    <row r="22" spans="1:12" x14ac:dyDescent="0.25">
      <c r="A22" s="2" t="s">
        <v>1701</v>
      </c>
      <c r="B22" s="41" t="s">
        <v>217</v>
      </c>
      <c r="C22" s="1">
        <v>0</v>
      </c>
      <c r="D22" s="11" t="str">
        <f>IF($B22="N/A","N/A",IF(C22&gt;0,"No",IF(C22&lt;0,"No","Yes")))</f>
        <v>Yes</v>
      </c>
      <c r="E22" s="1">
        <v>0</v>
      </c>
      <c r="F22" s="11" t="str">
        <f>IF($B22="N/A","N/A",IF(E22&gt;0,"No",IF(E22&lt;0,"No","Yes")))</f>
        <v>Yes</v>
      </c>
      <c r="G22" s="1">
        <v>0</v>
      </c>
      <c r="H22" s="11" t="str">
        <f>IF($B22="N/A","N/A",IF(G22&gt;0,"No",IF(G22&lt;0,"No","Yes")))</f>
        <v>Yes</v>
      </c>
      <c r="I22" s="12" t="s">
        <v>1745</v>
      </c>
      <c r="J22" s="12" t="s">
        <v>1745</v>
      </c>
      <c r="K22" s="41" t="s">
        <v>213</v>
      </c>
      <c r="L22" s="9" t="str">
        <f t="shared" si="4"/>
        <v>N/A</v>
      </c>
    </row>
    <row r="23" spans="1:12" x14ac:dyDescent="0.25">
      <c r="A23" s="6" t="s">
        <v>145</v>
      </c>
      <c r="B23" s="41" t="s">
        <v>279</v>
      </c>
      <c r="C23" s="8">
        <v>0</v>
      </c>
      <c r="D23" s="11" t="str">
        <f>IF($B23="N/A","N/A",IF(C23&gt;=10,"No",IF(C23&lt;0,"No","Yes")))</f>
        <v>Yes</v>
      </c>
      <c r="E23" s="8">
        <v>0</v>
      </c>
      <c r="F23" s="11" t="str">
        <f>IF($B23="N/A","N/A",IF(E23&gt;=10,"No",IF(E23&lt;0,"No","Yes")))</f>
        <v>Yes</v>
      </c>
      <c r="G23" s="8">
        <v>0</v>
      </c>
      <c r="H23" s="11" t="str">
        <f>IF($B23="N/A","N/A",IF(G23&gt;=10,"No",IF(G23&lt;0,"No","Yes")))</f>
        <v>Yes</v>
      </c>
      <c r="I23" s="12" t="s">
        <v>1745</v>
      </c>
      <c r="J23" s="12" t="s">
        <v>1745</v>
      </c>
      <c r="K23" s="41" t="s">
        <v>213</v>
      </c>
      <c r="L23" s="9" t="str">
        <f t="shared" si="4"/>
        <v>N/A</v>
      </c>
    </row>
    <row r="24" spans="1:12" x14ac:dyDescent="0.25">
      <c r="A24" s="2" t="s">
        <v>424</v>
      </c>
      <c r="B24" s="33" t="s">
        <v>213</v>
      </c>
      <c r="C24" s="13" t="s">
        <v>1745</v>
      </c>
      <c r="D24" s="62" t="str">
        <f t="shared" ref="D24:D27" si="8">IF($B24="N/A","N/A",IF(C24&gt;10,"No",IF(C24&lt;-10,"No","Yes")))</f>
        <v>N/A</v>
      </c>
      <c r="E24" s="13" t="s">
        <v>1745</v>
      </c>
      <c r="F24" s="11" t="str">
        <f t="shared" ref="F24:F27" si="9">IF($B24="N/A","N/A",IF(E24&gt;10,"No",IF(E24&lt;-10,"No","Yes")))</f>
        <v>N/A</v>
      </c>
      <c r="G24" s="13" t="s">
        <v>1745</v>
      </c>
      <c r="H24" s="11" t="str">
        <f t="shared" ref="H24:H27" si="10">IF($B24="N/A","N/A",IF(G24&gt;10,"No",IF(G24&lt;-10,"No","Yes")))</f>
        <v>N/A</v>
      </c>
      <c r="I24" s="12" t="s">
        <v>1745</v>
      </c>
      <c r="J24" s="12" t="s">
        <v>1745</v>
      </c>
      <c r="K24" s="41" t="s">
        <v>213</v>
      </c>
      <c r="L24" s="9" t="str">
        <f t="shared" si="4"/>
        <v>N/A</v>
      </c>
    </row>
    <row r="25" spans="1:12" x14ac:dyDescent="0.25">
      <c r="A25" s="2" t="s">
        <v>425</v>
      </c>
      <c r="B25" s="33" t="s">
        <v>213</v>
      </c>
      <c r="C25" s="13" t="s">
        <v>1745</v>
      </c>
      <c r="D25" s="62" t="str">
        <f t="shared" si="8"/>
        <v>N/A</v>
      </c>
      <c r="E25" s="13" t="s">
        <v>1745</v>
      </c>
      <c r="F25" s="11" t="str">
        <f t="shared" si="9"/>
        <v>N/A</v>
      </c>
      <c r="G25" s="13" t="s">
        <v>1745</v>
      </c>
      <c r="H25" s="11" t="str">
        <f t="shared" si="10"/>
        <v>N/A</v>
      </c>
      <c r="I25" s="12" t="s">
        <v>1745</v>
      </c>
      <c r="J25" s="12" t="s">
        <v>1745</v>
      </c>
      <c r="K25" s="41" t="s">
        <v>213</v>
      </c>
      <c r="L25" s="9" t="str">
        <f t="shared" si="4"/>
        <v>N/A</v>
      </c>
    </row>
    <row r="26" spans="1:12" x14ac:dyDescent="0.25">
      <c r="A26" s="2" t="s">
        <v>421</v>
      </c>
      <c r="B26" s="33" t="s">
        <v>213</v>
      </c>
      <c r="C26" s="13" t="s">
        <v>1745</v>
      </c>
      <c r="D26" s="62" t="str">
        <f t="shared" si="8"/>
        <v>N/A</v>
      </c>
      <c r="E26" s="13" t="s">
        <v>1745</v>
      </c>
      <c r="F26" s="11" t="str">
        <f t="shared" si="9"/>
        <v>N/A</v>
      </c>
      <c r="G26" s="13" t="s">
        <v>1745</v>
      </c>
      <c r="H26" s="11" t="str">
        <f t="shared" si="10"/>
        <v>N/A</v>
      </c>
      <c r="I26" s="12" t="s">
        <v>1745</v>
      </c>
      <c r="J26" s="12" t="s">
        <v>1745</v>
      </c>
      <c r="K26" s="41" t="s">
        <v>213</v>
      </c>
      <c r="L26" s="9" t="str">
        <f t="shared" si="4"/>
        <v>N/A</v>
      </c>
    </row>
    <row r="27" spans="1:12" x14ac:dyDescent="0.25">
      <c r="A27" s="2" t="s">
        <v>422</v>
      </c>
      <c r="B27" s="33" t="s">
        <v>213</v>
      </c>
      <c r="C27" s="13" t="s">
        <v>1745</v>
      </c>
      <c r="D27" s="62" t="str">
        <f t="shared" si="8"/>
        <v>N/A</v>
      </c>
      <c r="E27" s="13" t="s">
        <v>1745</v>
      </c>
      <c r="F27" s="11" t="str">
        <f t="shared" si="9"/>
        <v>N/A</v>
      </c>
      <c r="G27" s="13" t="s">
        <v>1745</v>
      </c>
      <c r="H27" s="11" t="str">
        <f t="shared" si="10"/>
        <v>N/A</v>
      </c>
      <c r="I27" s="12" t="s">
        <v>1745</v>
      </c>
      <c r="J27" s="12" t="s">
        <v>1745</v>
      </c>
      <c r="K27" s="41" t="s">
        <v>213</v>
      </c>
      <c r="L27" s="9" t="str">
        <f t="shared" si="4"/>
        <v>N/A</v>
      </c>
    </row>
    <row r="28" spans="1:12" x14ac:dyDescent="0.25">
      <c r="A28" s="2" t="s">
        <v>952</v>
      </c>
      <c r="B28" s="33" t="s">
        <v>213</v>
      </c>
      <c r="C28" s="59">
        <v>16.485375228999999</v>
      </c>
      <c r="D28" s="62" t="str">
        <f>IF($B28="N/A","N/A",IF(C28&gt;10,"No",IF(C28&lt;-10,"No","Yes")))</f>
        <v>N/A</v>
      </c>
      <c r="E28" s="59">
        <v>16.401242647</v>
      </c>
      <c r="F28" s="62" t="str">
        <f>IF($B28="N/A","N/A",IF(E28&gt;10,"No",IF(E28&lt;-10,"No","Yes")))</f>
        <v>N/A</v>
      </c>
      <c r="G28" s="59">
        <v>16.915099561000002</v>
      </c>
      <c r="H28" s="62" t="str">
        <f>IF($B28="N/A","N/A",IF(G28&gt;10,"No",IF(G28&lt;-10,"No","Yes")))</f>
        <v>N/A</v>
      </c>
      <c r="I28" s="12">
        <v>-0.51</v>
      </c>
      <c r="J28" s="12">
        <v>3.133</v>
      </c>
      <c r="K28" s="61" t="s">
        <v>737</v>
      </c>
      <c r="L28" s="9" t="str">
        <f t="shared" si="4"/>
        <v>Yes</v>
      </c>
    </row>
    <row r="29" spans="1:12" x14ac:dyDescent="0.25">
      <c r="A29" s="2" t="s">
        <v>953</v>
      </c>
      <c r="B29" s="33" t="s">
        <v>213</v>
      </c>
      <c r="C29" s="59">
        <v>0</v>
      </c>
      <c r="D29" s="62" t="str">
        <f>IF($B29="N/A","N/A",IF(C29&gt;10,"No",IF(C29&lt;-10,"No","Yes")))</f>
        <v>N/A</v>
      </c>
      <c r="E29" s="59">
        <v>0</v>
      </c>
      <c r="F29" s="62" t="str">
        <f>IF($B29="N/A","N/A",IF(E29&gt;10,"No",IF(E29&lt;-10,"No","Yes")))</f>
        <v>N/A</v>
      </c>
      <c r="G29" s="59">
        <v>0</v>
      </c>
      <c r="H29" s="62" t="str">
        <f>IF($B29="N/A","N/A",IF(G29&gt;10,"No",IF(G29&lt;-10,"No","Yes")))</f>
        <v>N/A</v>
      </c>
      <c r="I29" s="12" t="s">
        <v>1745</v>
      </c>
      <c r="J29" s="12" t="s">
        <v>1745</v>
      </c>
      <c r="K29" s="61" t="s">
        <v>737</v>
      </c>
      <c r="L29" s="9" t="str">
        <f t="shared" si="4"/>
        <v>N/A</v>
      </c>
    </row>
    <row r="30" spans="1:12" x14ac:dyDescent="0.25">
      <c r="A30" s="2" t="s">
        <v>20</v>
      </c>
      <c r="B30" s="41" t="s">
        <v>280</v>
      </c>
      <c r="C30" s="13">
        <v>99.831568644000001</v>
      </c>
      <c r="D30" s="11" t="str">
        <f>IF($B30="N/A","N/A",IF(C30&gt;=98,"Yes","No"))</f>
        <v>Yes</v>
      </c>
      <c r="E30" s="13">
        <v>99.875229638999997</v>
      </c>
      <c r="F30" s="11" t="str">
        <f>IF($B30="N/A","N/A",IF(E30&gt;=98,"Yes","No"))</f>
        <v>Yes</v>
      </c>
      <c r="G30" s="13">
        <v>99.914439349999995</v>
      </c>
      <c r="H30" s="11" t="str">
        <f>IF($B30="N/A","N/A",IF(G30&gt;=98,"Yes","No"))</f>
        <v>Yes</v>
      </c>
      <c r="I30" s="12">
        <v>4.3700000000000003E-2</v>
      </c>
      <c r="J30" s="12">
        <v>3.9300000000000002E-2</v>
      </c>
      <c r="K30" s="41" t="s">
        <v>737</v>
      </c>
      <c r="L30" s="9" t="str">
        <f t="shared" si="4"/>
        <v>Yes</v>
      </c>
    </row>
    <row r="31" spans="1:12" x14ac:dyDescent="0.25">
      <c r="A31" s="2" t="s">
        <v>18</v>
      </c>
      <c r="B31" s="41" t="s">
        <v>277</v>
      </c>
      <c r="C31" s="13">
        <v>97.941672381999993</v>
      </c>
      <c r="D31" s="11" t="str">
        <f>IF($B31="N/A","N/A",IF(C31&gt;=95,"Yes","No"))</f>
        <v>Yes</v>
      </c>
      <c r="E31" s="13">
        <v>98.093045032999996</v>
      </c>
      <c r="F31" s="11" t="str">
        <f>IF($B31="N/A","N/A",IF(E31&gt;=95,"Yes","No"))</f>
        <v>Yes</v>
      </c>
      <c r="G31" s="13">
        <v>97.695457453000003</v>
      </c>
      <c r="H31" s="11" t="str">
        <f>IF($B31="N/A","N/A",IF(G31&gt;=95,"Yes","No"))</f>
        <v>Yes</v>
      </c>
      <c r="I31" s="12">
        <v>0.15459999999999999</v>
      </c>
      <c r="J31" s="12">
        <v>-0.40500000000000003</v>
      </c>
      <c r="K31" s="41" t="s">
        <v>737</v>
      </c>
      <c r="L31" s="9" t="str">
        <f t="shared" si="4"/>
        <v>Yes</v>
      </c>
    </row>
    <row r="32" spans="1:12" x14ac:dyDescent="0.25">
      <c r="A32" s="2" t="s">
        <v>23</v>
      </c>
      <c r="B32" s="33" t="s">
        <v>213</v>
      </c>
      <c r="C32" s="13">
        <v>67.287254943999997</v>
      </c>
      <c r="D32" s="11" t="str">
        <f t="shared" ref="D32:D37" si="11">IF($B32="N/A","N/A",IF(C32&gt;10,"No",IF(C32&lt;-10,"No","Yes")))</f>
        <v>N/A</v>
      </c>
      <c r="E32" s="13">
        <v>66.521697051000004</v>
      </c>
      <c r="F32" s="11" t="str">
        <f t="shared" ref="F32:F37" si="12">IF($B32="N/A","N/A",IF(E32&gt;10,"No",IF(E32&lt;-10,"No","Yes")))</f>
        <v>N/A</v>
      </c>
      <c r="G32" s="13">
        <v>63.310835644999997</v>
      </c>
      <c r="H32" s="11" t="str">
        <f t="shared" ref="H32:H37" si="13">IF($B32="N/A","N/A",IF(G32&gt;10,"No",IF(G32&lt;-10,"No","Yes")))</f>
        <v>N/A</v>
      </c>
      <c r="I32" s="12">
        <v>-1.1399999999999999</v>
      </c>
      <c r="J32" s="12">
        <v>-4.83</v>
      </c>
      <c r="K32" s="41" t="s">
        <v>737</v>
      </c>
      <c r="L32" s="9" t="str">
        <f t="shared" si="4"/>
        <v>Yes</v>
      </c>
    </row>
    <row r="33" spans="1:12" x14ac:dyDescent="0.25">
      <c r="A33" s="2" t="s">
        <v>24</v>
      </c>
      <c r="B33" s="33" t="s">
        <v>213</v>
      </c>
      <c r="C33" s="13">
        <v>19.151073817</v>
      </c>
      <c r="D33" s="11" t="str">
        <f t="shared" si="11"/>
        <v>N/A</v>
      </c>
      <c r="E33" s="13">
        <v>19.777017665999999</v>
      </c>
      <c r="F33" s="11" t="str">
        <f t="shared" si="12"/>
        <v>N/A</v>
      </c>
      <c r="G33" s="13">
        <v>19.702018249999998</v>
      </c>
      <c r="H33" s="11" t="str">
        <f t="shared" si="13"/>
        <v>N/A</v>
      </c>
      <c r="I33" s="12">
        <v>3.2679999999999998</v>
      </c>
      <c r="J33" s="12">
        <v>-0.379</v>
      </c>
      <c r="K33" s="41" t="s">
        <v>737</v>
      </c>
      <c r="L33" s="9" t="str">
        <f t="shared" si="4"/>
        <v>Yes</v>
      </c>
    </row>
    <row r="34" spans="1:12" x14ac:dyDescent="0.25">
      <c r="A34" s="2" t="s">
        <v>25</v>
      </c>
      <c r="B34" s="33" t="s">
        <v>213</v>
      </c>
      <c r="C34" s="13">
        <v>4.4153842307</v>
      </c>
      <c r="D34" s="11" t="str">
        <f t="shared" si="11"/>
        <v>N/A</v>
      </c>
      <c r="E34" s="13">
        <v>4.4797006209000001</v>
      </c>
      <c r="F34" s="11" t="str">
        <f t="shared" si="12"/>
        <v>N/A</v>
      </c>
      <c r="G34" s="13">
        <v>4.6111509457000004</v>
      </c>
      <c r="H34" s="11" t="str">
        <f t="shared" si="13"/>
        <v>N/A</v>
      </c>
      <c r="I34" s="12">
        <v>1.4570000000000001</v>
      </c>
      <c r="J34" s="12">
        <v>2.9340000000000002</v>
      </c>
      <c r="K34" s="41" t="s">
        <v>737</v>
      </c>
      <c r="L34" s="9" t="str">
        <f t="shared" si="4"/>
        <v>Yes</v>
      </c>
    </row>
    <row r="35" spans="1:12" x14ac:dyDescent="0.25">
      <c r="A35" s="2" t="s">
        <v>26</v>
      </c>
      <c r="B35" s="41" t="s">
        <v>213</v>
      </c>
      <c r="C35" s="13">
        <v>6.5701624657000002</v>
      </c>
      <c r="D35" s="11" t="str">
        <f t="shared" si="11"/>
        <v>N/A</v>
      </c>
      <c r="E35" s="13">
        <v>6.6894700267999996</v>
      </c>
      <c r="F35" s="11" t="str">
        <f t="shared" si="12"/>
        <v>N/A</v>
      </c>
      <c r="G35" s="13">
        <v>6.5260224023999998</v>
      </c>
      <c r="H35" s="11" t="str">
        <f t="shared" si="13"/>
        <v>N/A</v>
      </c>
      <c r="I35" s="12">
        <v>1.8160000000000001</v>
      </c>
      <c r="J35" s="12">
        <v>-2.44</v>
      </c>
      <c r="K35" s="41" t="s">
        <v>213</v>
      </c>
      <c r="L35" s="9" t="str">
        <f t="shared" si="4"/>
        <v>N/A</v>
      </c>
    </row>
    <row r="36" spans="1:12" x14ac:dyDescent="0.25">
      <c r="A36" s="2" t="s">
        <v>60</v>
      </c>
      <c r="B36" s="41" t="s">
        <v>213</v>
      </c>
      <c r="C36" s="13">
        <v>0.1892396834</v>
      </c>
      <c r="D36" s="11" t="str">
        <f t="shared" si="11"/>
        <v>N/A</v>
      </c>
      <c r="E36" s="13">
        <v>0.20385262270000001</v>
      </c>
      <c r="F36" s="11" t="str">
        <f t="shared" si="12"/>
        <v>N/A</v>
      </c>
      <c r="G36" s="13">
        <v>0.2217346432</v>
      </c>
      <c r="H36" s="11" t="str">
        <f t="shared" si="13"/>
        <v>N/A</v>
      </c>
      <c r="I36" s="12">
        <v>7.7220000000000004</v>
      </c>
      <c r="J36" s="12">
        <v>8.7720000000000002</v>
      </c>
      <c r="K36" s="41" t="s">
        <v>213</v>
      </c>
      <c r="L36" s="9" t="str">
        <f t="shared" si="4"/>
        <v>N/A</v>
      </c>
    </row>
    <row r="37" spans="1:12" x14ac:dyDescent="0.25">
      <c r="A37" s="2" t="s">
        <v>61</v>
      </c>
      <c r="B37" s="41" t="s">
        <v>213</v>
      </c>
      <c r="C37" s="13">
        <v>2.3865276349000002</v>
      </c>
      <c r="D37" s="11" t="str">
        <f t="shared" si="11"/>
        <v>N/A</v>
      </c>
      <c r="E37" s="13">
        <v>2.6060526267999999</v>
      </c>
      <c r="F37" s="11" t="str">
        <f t="shared" si="12"/>
        <v>N/A</v>
      </c>
      <c r="G37" s="13">
        <v>3.0747605550000001</v>
      </c>
      <c r="H37" s="11" t="str">
        <f t="shared" si="13"/>
        <v>N/A</v>
      </c>
      <c r="I37" s="12">
        <v>9.1989999999999998</v>
      </c>
      <c r="J37" s="12">
        <v>17.989999999999998</v>
      </c>
      <c r="K37" s="41" t="s">
        <v>213</v>
      </c>
      <c r="L37" s="9" t="str">
        <f t="shared" si="4"/>
        <v>N/A</v>
      </c>
    </row>
    <row r="38" spans="1:12" x14ac:dyDescent="0.25">
      <c r="A38" s="2" t="s">
        <v>62</v>
      </c>
      <c r="B38" s="41" t="s">
        <v>278</v>
      </c>
      <c r="C38" s="13">
        <v>4.9609553611999999</v>
      </c>
      <c r="D38" s="11" t="str">
        <f>IF($B38="N/A","N/A",IF(C38&gt;=5,"No",IF(C38&lt;0,"No","Yes")))</f>
        <v>Yes</v>
      </c>
      <c r="E38" s="13">
        <v>5.1356387222000004</v>
      </c>
      <c r="F38" s="11" t="str">
        <f>IF($B38="N/A","N/A",IF(E38&gt;=5,"No",IF(E38&lt;0,"No","Yes")))</f>
        <v>No</v>
      </c>
      <c r="G38" s="13">
        <v>8.9559793035999995</v>
      </c>
      <c r="H38" s="11" t="str">
        <f>IF($B38="N/A","N/A",IF(G38&gt;=5,"No",IF(G38&lt;0,"No","Yes")))</f>
        <v>No</v>
      </c>
      <c r="I38" s="12">
        <v>3.5209999999999999</v>
      </c>
      <c r="J38" s="12">
        <v>74.39</v>
      </c>
      <c r="K38" s="41" t="s">
        <v>737</v>
      </c>
      <c r="L38" s="9" t="str">
        <f t="shared" si="4"/>
        <v>No</v>
      </c>
    </row>
    <row r="39" spans="1:12" x14ac:dyDescent="0.25">
      <c r="A39" s="2" t="s">
        <v>63</v>
      </c>
      <c r="B39" s="41" t="s">
        <v>213</v>
      </c>
      <c r="C39" s="13">
        <v>7.8258066129000001</v>
      </c>
      <c r="D39" s="11" t="str">
        <f>IF($B39="N/A","N/A",IF(C39&gt;10,"No",IF(C39&lt;-10,"No","Yes")))</f>
        <v>N/A</v>
      </c>
      <c r="E39" s="13">
        <v>7.8508545157</v>
      </c>
      <c r="F39" s="11" t="str">
        <f>IF($B39="N/A","N/A",IF(E39&gt;10,"No",IF(E39&lt;-10,"No","Yes")))</f>
        <v>N/A</v>
      </c>
      <c r="G39" s="13">
        <v>7.4662427082000002</v>
      </c>
      <c r="H39" s="11" t="str">
        <f>IF($B39="N/A","N/A",IF(G39&gt;10,"No",IF(G39&lt;-10,"No","Yes")))</f>
        <v>N/A</v>
      </c>
      <c r="I39" s="12">
        <v>0.3201</v>
      </c>
      <c r="J39" s="12">
        <v>-4.9000000000000004</v>
      </c>
      <c r="K39" s="41" t="s">
        <v>737</v>
      </c>
      <c r="L39" s="9" t="str">
        <f t="shared" si="4"/>
        <v>Yes</v>
      </c>
    </row>
    <row r="40" spans="1:12" x14ac:dyDescent="0.25">
      <c r="A40" s="2" t="s">
        <v>64</v>
      </c>
      <c r="B40" s="41" t="s">
        <v>213</v>
      </c>
      <c r="C40" s="13">
        <v>21.517990619999999</v>
      </c>
      <c r="D40" s="11" t="str">
        <f>IF($B40="N/A","N/A",IF(C40&gt;10,"No",IF(C40&lt;-10,"No","Yes")))</f>
        <v>N/A</v>
      </c>
      <c r="E40" s="13">
        <v>20.291641678000001</v>
      </c>
      <c r="F40" s="11" t="str">
        <f>IF($B40="N/A","N/A",IF(E40&gt;10,"No",IF(E40&lt;-10,"No","Yes")))</f>
        <v>N/A</v>
      </c>
      <c r="G40" s="13">
        <v>24.397329921000001</v>
      </c>
      <c r="H40" s="11" t="str">
        <f>IF($B40="N/A","N/A",IF(G40&gt;10,"No",IF(G40&lt;-10,"No","Yes")))</f>
        <v>N/A</v>
      </c>
      <c r="I40" s="12">
        <v>-5.7</v>
      </c>
      <c r="J40" s="12">
        <v>20.23</v>
      </c>
      <c r="K40" s="41" t="s">
        <v>737</v>
      </c>
      <c r="L40" s="9" t="str">
        <f t="shared" si="4"/>
        <v>No</v>
      </c>
    </row>
    <row r="41" spans="1:12" x14ac:dyDescent="0.25">
      <c r="A41" s="3" t="s">
        <v>19</v>
      </c>
      <c r="B41" s="33" t="s">
        <v>281</v>
      </c>
      <c r="C41" s="8">
        <v>2.8119820244999998</v>
      </c>
      <c r="D41" s="11" t="str">
        <f>IF($B41="N/A","N/A",IF(C41&gt;8,"No",IF(C41&lt;2,"No","Yes")))</f>
        <v>Yes</v>
      </c>
      <c r="E41" s="8">
        <v>2.7740697371</v>
      </c>
      <c r="F41" s="11" t="str">
        <f>IF($B41="N/A","N/A",IF(E41&gt;8,"No",IF(E41&lt;2,"No","Yes")))</f>
        <v>Yes</v>
      </c>
      <c r="G41" s="8">
        <v>2.7122898320000002</v>
      </c>
      <c r="H41" s="11" t="str">
        <f>IF($B41="N/A","N/A",IF(G41&gt;8,"No",IF(G41&lt;2,"No","Yes")))</f>
        <v>Yes</v>
      </c>
      <c r="I41" s="12">
        <v>-1.35</v>
      </c>
      <c r="J41" s="12">
        <v>-2.23</v>
      </c>
      <c r="K41" s="41" t="s">
        <v>737</v>
      </c>
      <c r="L41" s="9" t="str">
        <f t="shared" si="4"/>
        <v>Yes</v>
      </c>
    </row>
    <row r="42" spans="1:12" x14ac:dyDescent="0.25">
      <c r="A42" s="3" t="s">
        <v>170</v>
      </c>
      <c r="B42" s="33" t="s">
        <v>213</v>
      </c>
      <c r="C42" s="8">
        <v>13.299468450000001</v>
      </c>
      <c r="D42" s="11" t="str">
        <f t="shared" ref="D42:D49" si="14">IF($B42="N/A","N/A",IF(C42&gt;10,"No",IF(C42&lt;-10,"No","Yes")))</f>
        <v>N/A</v>
      </c>
      <c r="E42" s="8">
        <v>12.801212304</v>
      </c>
      <c r="F42" s="11" t="str">
        <f t="shared" ref="F42:F49" si="15">IF($B42="N/A","N/A",IF(E42&gt;10,"No",IF(E42&lt;-10,"No","Yes")))</f>
        <v>N/A</v>
      </c>
      <c r="G42" s="8">
        <v>12.470852138</v>
      </c>
      <c r="H42" s="11" t="str">
        <f t="shared" ref="H42:H49" si="16">IF($B42="N/A","N/A",IF(G42&gt;10,"No",IF(G42&lt;-10,"No","Yes")))</f>
        <v>N/A</v>
      </c>
      <c r="I42" s="12">
        <v>-3.75</v>
      </c>
      <c r="J42" s="12">
        <v>-2.58</v>
      </c>
      <c r="K42" s="41" t="s">
        <v>737</v>
      </c>
      <c r="L42" s="9" t="str">
        <f>IF(J42="Div by 0", "N/A", IF(OR(J42="N/A",K42="N/A"),"N/A", IF(J42&gt;VALUE(MID(K42,1,2)), "No", IF(J42&lt;-1*VALUE(MID(K42,1,2)), "No", "Yes"))))</f>
        <v>Yes</v>
      </c>
    </row>
    <row r="43" spans="1:12" x14ac:dyDescent="0.25">
      <c r="A43" s="3" t="s">
        <v>171</v>
      </c>
      <c r="B43" s="33" t="s">
        <v>213</v>
      </c>
      <c r="C43" s="8">
        <v>24.483274749</v>
      </c>
      <c r="D43" s="11" t="str">
        <f t="shared" si="14"/>
        <v>N/A</v>
      </c>
      <c r="E43" s="8">
        <v>24.568164637999999</v>
      </c>
      <c r="F43" s="11" t="str">
        <f t="shared" si="15"/>
        <v>N/A</v>
      </c>
      <c r="G43" s="8">
        <v>25.007295034999999</v>
      </c>
      <c r="H43" s="11" t="str">
        <f t="shared" si="16"/>
        <v>N/A</v>
      </c>
      <c r="I43" s="12">
        <v>0.34670000000000001</v>
      </c>
      <c r="J43" s="12">
        <v>1.7869999999999999</v>
      </c>
      <c r="K43" s="41" t="s">
        <v>737</v>
      </c>
      <c r="L43" s="9" t="str">
        <f>IF(J43="Div by 0", "N/A", IF(OR(J43="N/A",K43="N/A"),"N/A", IF(J43&gt;VALUE(MID(K43,1,2)), "No", IF(J43&lt;-1*VALUE(MID(K43,1,2)), "No", "Yes"))))</f>
        <v>Yes</v>
      </c>
    </row>
    <row r="44" spans="1:12" x14ac:dyDescent="0.25">
      <c r="A44" s="3" t="s">
        <v>172</v>
      </c>
      <c r="B44" s="33" t="s">
        <v>213</v>
      </c>
      <c r="C44" s="8">
        <v>3.9467949817000001</v>
      </c>
      <c r="D44" s="11" t="str">
        <f t="shared" si="14"/>
        <v>N/A</v>
      </c>
      <c r="E44" s="8">
        <v>3.7384896945000001</v>
      </c>
      <c r="F44" s="11" t="str">
        <f t="shared" si="15"/>
        <v>N/A</v>
      </c>
      <c r="G44" s="8">
        <v>3.5374250375999998</v>
      </c>
      <c r="H44" s="11" t="str">
        <f t="shared" si="16"/>
        <v>N/A</v>
      </c>
      <c r="I44" s="12">
        <v>-5.28</v>
      </c>
      <c r="J44" s="12">
        <v>-5.38</v>
      </c>
      <c r="K44" s="41" t="s">
        <v>737</v>
      </c>
      <c r="L44" s="9" t="str">
        <f t="shared" ref="L44:L53" si="17">IF(J44="Div by 0", "N/A", IF(OR(J44="N/A",K44="N/A"),"N/A", IF(J44&gt;VALUE(MID(K44,1,2)), "No", IF(J44&lt;-1*VALUE(MID(K44,1,2)), "No", "Yes"))))</f>
        <v>Yes</v>
      </c>
    </row>
    <row r="45" spans="1:12" x14ac:dyDescent="0.25">
      <c r="A45" s="3" t="s">
        <v>173</v>
      </c>
      <c r="B45" s="33" t="s">
        <v>213</v>
      </c>
      <c r="C45" s="8">
        <v>31.435399520000001</v>
      </c>
      <c r="D45" s="11" t="str">
        <f t="shared" si="14"/>
        <v>N/A</v>
      </c>
      <c r="E45" s="8">
        <v>31.661329123000002</v>
      </c>
      <c r="F45" s="11" t="str">
        <f t="shared" si="15"/>
        <v>N/A</v>
      </c>
      <c r="G45" s="8">
        <v>31.167661861999999</v>
      </c>
      <c r="H45" s="11" t="str">
        <f t="shared" si="16"/>
        <v>N/A</v>
      </c>
      <c r="I45" s="12">
        <v>0.71870000000000001</v>
      </c>
      <c r="J45" s="12">
        <v>-1.56</v>
      </c>
      <c r="K45" s="41" t="s">
        <v>737</v>
      </c>
      <c r="L45" s="9" t="str">
        <f t="shared" si="17"/>
        <v>Yes</v>
      </c>
    </row>
    <row r="46" spans="1:12" x14ac:dyDescent="0.25">
      <c r="A46" s="3" t="s">
        <v>174</v>
      </c>
      <c r="B46" s="33" t="s">
        <v>213</v>
      </c>
      <c r="C46" s="8">
        <v>15.106667238</v>
      </c>
      <c r="D46" s="11" t="str">
        <f t="shared" si="14"/>
        <v>N/A</v>
      </c>
      <c r="E46" s="8">
        <v>15.681916668</v>
      </c>
      <c r="F46" s="11" t="str">
        <f t="shared" si="15"/>
        <v>N/A</v>
      </c>
      <c r="G46" s="8">
        <v>15.809611198000001</v>
      </c>
      <c r="H46" s="11" t="str">
        <f t="shared" si="16"/>
        <v>N/A</v>
      </c>
      <c r="I46" s="12">
        <v>3.8079999999999998</v>
      </c>
      <c r="J46" s="12">
        <v>0.81430000000000002</v>
      </c>
      <c r="K46" s="41" t="s">
        <v>737</v>
      </c>
      <c r="L46" s="9" t="str">
        <f t="shared" si="17"/>
        <v>Yes</v>
      </c>
    </row>
    <row r="47" spans="1:12" x14ac:dyDescent="0.25">
      <c r="A47" s="3" t="s">
        <v>175</v>
      </c>
      <c r="B47" s="33" t="s">
        <v>213</v>
      </c>
      <c r="C47" s="8">
        <v>3.0141710963000001</v>
      </c>
      <c r="D47" s="11" t="str">
        <f t="shared" si="14"/>
        <v>N/A</v>
      </c>
      <c r="E47" s="8">
        <v>3.1418414919000002</v>
      </c>
      <c r="F47" s="11" t="str">
        <f t="shared" si="15"/>
        <v>N/A</v>
      </c>
      <c r="G47" s="8">
        <v>3.3625163438999999</v>
      </c>
      <c r="H47" s="11" t="str">
        <f t="shared" si="16"/>
        <v>N/A</v>
      </c>
      <c r="I47" s="12">
        <v>4.2359999999999998</v>
      </c>
      <c r="J47" s="12">
        <v>7.024</v>
      </c>
      <c r="K47" s="41" t="s">
        <v>737</v>
      </c>
      <c r="L47" s="9" t="str">
        <f t="shared" si="17"/>
        <v>Yes</v>
      </c>
    </row>
    <row r="48" spans="1:12" x14ac:dyDescent="0.25">
      <c r="A48" s="3" t="s">
        <v>176</v>
      </c>
      <c r="B48" s="33" t="s">
        <v>213</v>
      </c>
      <c r="C48" s="8">
        <v>2.7955496970999998</v>
      </c>
      <c r="D48" s="11" t="str">
        <f t="shared" si="14"/>
        <v>N/A</v>
      </c>
      <c r="E48" s="8">
        <v>2.6874018556000001</v>
      </c>
      <c r="F48" s="11" t="str">
        <f t="shared" si="15"/>
        <v>N/A</v>
      </c>
      <c r="G48" s="8">
        <v>2.8593956182000002</v>
      </c>
      <c r="H48" s="11" t="str">
        <f t="shared" si="16"/>
        <v>N/A</v>
      </c>
      <c r="I48" s="12">
        <v>-3.87</v>
      </c>
      <c r="J48" s="12">
        <v>6.4</v>
      </c>
      <c r="K48" s="41" t="s">
        <v>737</v>
      </c>
      <c r="L48" s="9" t="str">
        <f t="shared" si="17"/>
        <v>Yes</v>
      </c>
    </row>
    <row r="49" spans="1:12" x14ac:dyDescent="0.25">
      <c r="A49" s="3" t="s">
        <v>954</v>
      </c>
      <c r="B49" s="33" t="s">
        <v>213</v>
      </c>
      <c r="C49" s="8">
        <v>3.1005301211999998</v>
      </c>
      <c r="D49" s="11" t="str">
        <f t="shared" si="14"/>
        <v>N/A</v>
      </c>
      <c r="E49" s="8">
        <v>2.9417380834000002</v>
      </c>
      <c r="F49" s="11" t="str">
        <f t="shared" si="15"/>
        <v>N/A</v>
      </c>
      <c r="G49" s="8">
        <v>3.0705427765</v>
      </c>
      <c r="H49" s="11" t="str">
        <f t="shared" si="16"/>
        <v>N/A</v>
      </c>
      <c r="I49" s="12">
        <v>-5.12</v>
      </c>
      <c r="J49" s="12">
        <v>4.3789999999999996</v>
      </c>
      <c r="K49" s="41" t="s">
        <v>737</v>
      </c>
      <c r="L49" s="9" t="str">
        <f t="shared" si="17"/>
        <v>Yes</v>
      </c>
    </row>
    <row r="50" spans="1:12" x14ac:dyDescent="0.25">
      <c r="A50" s="2" t="s">
        <v>208</v>
      </c>
      <c r="B50" s="33" t="s">
        <v>213</v>
      </c>
      <c r="C50" s="34">
        <v>454196</v>
      </c>
      <c r="D50" s="9" t="str">
        <f t="shared" ref="D50:D53" si="18">IF($B50="N/A","N/A",IF(C50&lt;0,"No","Yes"))</f>
        <v>N/A</v>
      </c>
      <c r="E50" s="34">
        <v>459783</v>
      </c>
      <c r="F50" s="9" t="str">
        <f t="shared" ref="F50:F53" si="19">IF($B50="N/A","N/A",IF(E50&lt;0,"No","Yes"))</f>
        <v>N/A</v>
      </c>
      <c r="G50" s="34">
        <v>466304</v>
      </c>
      <c r="H50" s="9" t="str">
        <f t="shared" ref="H50:H53" si="20">IF($B50="N/A","N/A",IF(G50&lt;0,"No","Yes"))</f>
        <v>N/A</v>
      </c>
      <c r="I50" s="12">
        <v>1.23</v>
      </c>
      <c r="J50" s="12">
        <v>1.4179999999999999</v>
      </c>
      <c r="K50" s="41" t="s">
        <v>737</v>
      </c>
      <c r="L50" s="9" t="str">
        <f t="shared" si="17"/>
        <v>Yes</v>
      </c>
    </row>
    <row r="51" spans="1:12" x14ac:dyDescent="0.25">
      <c r="A51" s="2" t="s">
        <v>209</v>
      </c>
      <c r="B51" s="33" t="s">
        <v>213</v>
      </c>
      <c r="C51" s="34">
        <v>44049</v>
      </c>
      <c r="D51" s="9" t="str">
        <f t="shared" si="18"/>
        <v>N/A</v>
      </c>
      <c r="E51" s="34">
        <v>42734</v>
      </c>
      <c r="F51" s="9" t="str">
        <f t="shared" si="19"/>
        <v>N/A</v>
      </c>
      <c r="G51" s="34">
        <v>40997</v>
      </c>
      <c r="H51" s="9" t="str">
        <f t="shared" si="20"/>
        <v>N/A</v>
      </c>
      <c r="I51" s="12">
        <v>-2.99</v>
      </c>
      <c r="J51" s="12">
        <v>-4.0599999999999996</v>
      </c>
      <c r="K51" s="41" t="s">
        <v>737</v>
      </c>
      <c r="L51" s="9" t="str">
        <f t="shared" si="17"/>
        <v>Yes</v>
      </c>
    </row>
    <row r="52" spans="1:12" x14ac:dyDescent="0.25">
      <c r="A52" s="2" t="s">
        <v>210</v>
      </c>
      <c r="B52" s="33" t="s">
        <v>213</v>
      </c>
      <c r="C52" s="34">
        <v>514151</v>
      </c>
      <c r="D52" s="9" t="str">
        <f t="shared" si="18"/>
        <v>N/A</v>
      </c>
      <c r="E52" s="34">
        <v>535901</v>
      </c>
      <c r="F52" s="9" t="str">
        <f t="shared" si="19"/>
        <v>N/A</v>
      </c>
      <c r="G52" s="34">
        <v>538657</v>
      </c>
      <c r="H52" s="9" t="str">
        <f t="shared" si="20"/>
        <v>N/A</v>
      </c>
      <c r="I52" s="12">
        <v>4.2300000000000004</v>
      </c>
      <c r="J52" s="12">
        <v>0.51429999999999998</v>
      </c>
      <c r="K52" s="41" t="s">
        <v>737</v>
      </c>
      <c r="L52" s="9" t="str">
        <f t="shared" si="17"/>
        <v>Yes</v>
      </c>
    </row>
    <row r="53" spans="1:12" x14ac:dyDescent="0.25">
      <c r="A53" s="2" t="s">
        <v>955</v>
      </c>
      <c r="B53" s="33" t="s">
        <v>213</v>
      </c>
      <c r="C53" s="34">
        <v>75838</v>
      </c>
      <c r="D53" s="9" t="str">
        <f t="shared" si="18"/>
        <v>N/A</v>
      </c>
      <c r="E53" s="34">
        <v>77590</v>
      </c>
      <c r="F53" s="9" t="str">
        <f t="shared" si="19"/>
        <v>N/A</v>
      </c>
      <c r="G53" s="34">
        <v>85682</v>
      </c>
      <c r="H53" s="9" t="str">
        <f t="shared" si="20"/>
        <v>N/A</v>
      </c>
      <c r="I53" s="12">
        <v>2.31</v>
      </c>
      <c r="J53" s="12">
        <v>10.43</v>
      </c>
      <c r="K53" s="41" t="s">
        <v>737</v>
      </c>
      <c r="L53" s="9" t="str">
        <f t="shared" si="17"/>
        <v>No</v>
      </c>
    </row>
    <row r="54" spans="1:12" x14ac:dyDescent="0.25">
      <c r="A54" s="2" t="s">
        <v>956</v>
      </c>
      <c r="B54" s="33" t="s">
        <v>213</v>
      </c>
      <c r="C54" s="8">
        <v>99.993837877000004</v>
      </c>
      <c r="D54" s="11" t="str">
        <f>IF($B54="N/A","N/A",IF(C54&gt;10,"No",IF(C54&lt;-10,"No","Yes")))</f>
        <v>N/A</v>
      </c>
      <c r="E54" s="8">
        <v>99.996163594999999</v>
      </c>
      <c r="F54" s="11" t="str">
        <f>IF($B54="N/A","N/A",IF(E54&gt;10,"No",IF(E54&lt;-10,"No","Yes")))</f>
        <v>N/A</v>
      </c>
      <c r="G54" s="8">
        <v>99.997589841000007</v>
      </c>
      <c r="H54" s="11" t="str">
        <f>IF($B54="N/A","N/A",IF(G54&gt;10,"No",IF(G54&lt;-10,"No","Yes")))</f>
        <v>N/A</v>
      </c>
      <c r="I54" s="12">
        <v>2.3E-3</v>
      </c>
      <c r="J54" s="12">
        <v>1.4E-3</v>
      </c>
      <c r="K54" s="33" t="s">
        <v>213</v>
      </c>
      <c r="L54" s="9" t="str">
        <f t="shared" si="4"/>
        <v>N/A</v>
      </c>
    </row>
    <row r="55" spans="1:12" x14ac:dyDescent="0.25">
      <c r="A55" s="2" t="s">
        <v>1748</v>
      </c>
      <c r="B55" s="33" t="s">
        <v>213</v>
      </c>
      <c r="C55" s="8">
        <v>100</v>
      </c>
      <c r="D55" s="11" t="str">
        <f>IF($B55="N/A","N/A",IF(C55&gt;10,"No",IF(C55&lt;-10,"No","Yes")))</f>
        <v>N/A</v>
      </c>
      <c r="E55" s="8">
        <v>100</v>
      </c>
      <c r="F55" s="11" t="str">
        <f>IF($B55="N/A","N/A",IF(E55&gt;10,"No",IF(E55&lt;-10,"No","Yes")))</f>
        <v>N/A</v>
      </c>
      <c r="G55" s="8">
        <v>100</v>
      </c>
      <c r="H55" s="11" t="str">
        <f>IF($B55="N/A","N/A",IF(G55&gt;10,"No",IF(G55&lt;-10,"No","Yes")))</f>
        <v>N/A</v>
      </c>
      <c r="I55" s="12">
        <v>0</v>
      </c>
      <c r="J55" s="12">
        <v>0</v>
      </c>
      <c r="K55" s="33" t="s">
        <v>213</v>
      </c>
      <c r="L55" s="9" t="str">
        <f t="shared" si="4"/>
        <v>N/A</v>
      </c>
    </row>
    <row r="56" spans="1:12" x14ac:dyDescent="0.25">
      <c r="A56" s="2" t="s">
        <v>177</v>
      </c>
      <c r="B56" s="33" t="s">
        <v>213</v>
      </c>
      <c r="C56" s="8">
        <v>55.910904635000001</v>
      </c>
      <c r="D56" s="11" t="str">
        <f t="shared" ref="D56:D57" si="21">IF($B56="N/A","N/A",IF(C56&gt;10,"No",IF(C56&lt;-10,"No","Yes")))</f>
        <v>N/A</v>
      </c>
      <c r="E56" s="8">
        <v>55.699808267000002</v>
      </c>
      <c r="F56" s="11" t="str">
        <f t="shared" ref="F56:F57" si="22">IF($B56="N/A","N/A",IF(E56&gt;10,"No",IF(E56&lt;-10,"No","Yes")))</f>
        <v>N/A</v>
      </c>
      <c r="G56" s="8">
        <v>55.575343727000003</v>
      </c>
      <c r="H56" s="11" t="str">
        <f t="shared" ref="H56:H57" si="23">IF($B56="N/A","N/A",IF(G56&gt;10,"No",IF(G56&lt;-10,"No","Yes")))</f>
        <v>N/A</v>
      </c>
      <c r="I56" s="12">
        <v>-0.378</v>
      </c>
      <c r="J56" s="12">
        <v>-0.223</v>
      </c>
      <c r="K56" s="41" t="s">
        <v>737</v>
      </c>
      <c r="L56" s="9" t="str">
        <f>IF(J56="Div by 0", "N/A", IF(OR(J56="N/A",K56="N/A"),"N/A", IF(J56&gt;VALUE(MID(K56,1,2)), "No", IF(J56&lt;-1*VALUE(MID(K56,1,2)), "No", "Yes"))))</f>
        <v>Yes</v>
      </c>
    </row>
    <row r="57" spans="1:12" x14ac:dyDescent="0.25">
      <c r="A57" s="6" t="s">
        <v>178</v>
      </c>
      <c r="B57" s="33" t="s">
        <v>213</v>
      </c>
      <c r="C57" s="8">
        <v>44.089095364999999</v>
      </c>
      <c r="D57" s="11" t="str">
        <f t="shared" si="21"/>
        <v>N/A</v>
      </c>
      <c r="E57" s="8">
        <v>44.300191732999998</v>
      </c>
      <c r="F57" s="11" t="str">
        <f t="shared" si="22"/>
        <v>N/A</v>
      </c>
      <c r="G57" s="8">
        <v>44.424656272999997</v>
      </c>
      <c r="H57" s="11" t="str">
        <f t="shared" si="23"/>
        <v>N/A</v>
      </c>
      <c r="I57" s="12">
        <v>0.4788</v>
      </c>
      <c r="J57" s="12">
        <v>0.28100000000000003</v>
      </c>
      <c r="K57" s="41" t="s">
        <v>737</v>
      </c>
      <c r="L57" s="9" t="str">
        <f>IF(J57="Div by 0", "N/A", IF(OR(J57="N/A",K57="N/A"),"N/A", IF(J57&gt;VALUE(MID(K57,1,2)), "No", IF(J57&lt;-1*VALUE(MID(K57,1,2)), "No", "Yes"))))</f>
        <v>Yes</v>
      </c>
    </row>
    <row r="58" spans="1:12" x14ac:dyDescent="0.25">
      <c r="A58" s="7" t="s">
        <v>683</v>
      </c>
      <c r="B58" s="33" t="s">
        <v>282</v>
      </c>
      <c r="C58" s="8">
        <v>50.526727538000003</v>
      </c>
      <c r="D58" s="11" t="str">
        <f>IF($B58="N/A","N/A",IF(C58&gt;70,"No",IF(C58&lt;40,"No","Yes")))</f>
        <v>Yes</v>
      </c>
      <c r="E58" s="8">
        <v>54.905323623000001</v>
      </c>
      <c r="F58" s="11" t="str">
        <f>IF($B58="N/A","N/A",IF(E58&gt;70,"No",IF(E58&lt;40,"No","Yes")))</f>
        <v>Yes</v>
      </c>
      <c r="G58" s="8">
        <v>55.589202143000001</v>
      </c>
      <c r="H58" s="11" t="str">
        <f>IF($B58="N/A","N/A",IF(G58&gt;70,"No",IF(G58&lt;40,"No","Yes")))</f>
        <v>Yes</v>
      </c>
      <c r="I58" s="12">
        <v>8.6660000000000004</v>
      </c>
      <c r="J58" s="12">
        <v>1.246</v>
      </c>
      <c r="K58" s="41" t="s">
        <v>737</v>
      </c>
      <c r="L58" s="9" t="str">
        <f t="shared" si="4"/>
        <v>Yes</v>
      </c>
    </row>
    <row r="59" spans="1:12" x14ac:dyDescent="0.25">
      <c r="A59" s="2" t="s">
        <v>684</v>
      </c>
      <c r="B59" s="33" t="s">
        <v>213</v>
      </c>
      <c r="C59" s="8">
        <v>57.982055883000001</v>
      </c>
      <c r="D59" s="11" t="str">
        <f>IF($B59="N/A","N/A",IF(C59&gt;10,"No",IF(C59&lt;-10,"No","Yes")))</f>
        <v>N/A</v>
      </c>
      <c r="E59" s="8">
        <v>59.110348088999999</v>
      </c>
      <c r="F59" s="11" t="str">
        <f>IF($B59="N/A","N/A",IF(E59&gt;10,"No",IF(E59&lt;-10,"No","Yes")))</f>
        <v>N/A</v>
      </c>
      <c r="G59" s="8">
        <v>55.415460142000001</v>
      </c>
      <c r="H59" s="11" t="str">
        <f>IF($B59="N/A","N/A",IF(G59&gt;10,"No",IF(G59&lt;-10,"No","Yes")))</f>
        <v>N/A</v>
      </c>
      <c r="I59" s="12">
        <v>1.946</v>
      </c>
      <c r="J59" s="12">
        <v>-6.25</v>
      </c>
      <c r="K59" s="33" t="s">
        <v>213</v>
      </c>
      <c r="L59" s="9" t="str">
        <f t="shared" si="4"/>
        <v>N/A</v>
      </c>
    </row>
    <row r="60" spans="1:12" x14ac:dyDescent="0.25">
      <c r="A60" s="2" t="s">
        <v>685</v>
      </c>
      <c r="B60" s="33" t="s">
        <v>213</v>
      </c>
      <c r="C60" s="8">
        <v>80.018948910000006</v>
      </c>
      <c r="D60" s="11" t="str">
        <f t="shared" ref="D60:D66" si="24">IF($B60="N/A","N/A",IF(C60&gt;10,"No",IF(C60&lt;-10,"No","Yes")))</f>
        <v>N/A</v>
      </c>
      <c r="E60" s="8">
        <v>82.494795522999993</v>
      </c>
      <c r="F60" s="11" t="str">
        <f t="shared" ref="F60:F66" si="25">IF($B60="N/A","N/A",IF(E60&gt;10,"No",IF(E60&lt;-10,"No","Yes")))</f>
        <v>N/A</v>
      </c>
      <c r="G60" s="8">
        <v>83.104192079000001</v>
      </c>
      <c r="H60" s="11" t="str">
        <f t="shared" ref="H60:H66" si="26">IF($B60="N/A","N/A",IF(G60&gt;10,"No",IF(G60&lt;-10,"No","Yes")))</f>
        <v>N/A</v>
      </c>
      <c r="I60" s="12">
        <v>3.0939999999999999</v>
      </c>
      <c r="J60" s="12">
        <v>0.73870000000000002</v>
      </c>
      <c r="K60" s="33" t="s">
        <v>213</v>
      </c>
      <c r="L60" s="9" t="str">
        <f t="shared" si="4"/>
        <v>N/A</v>
      </c>
    </row>
    <row r="61" spans="1:12" x14ac:dyDescent="0.25">
      <c r="A61" s="2" t="s">
        <v>1747</v>
      </c>
      <c r="B61" s="33" t="s">
        <v>213</v>
      </c>
      <c r="C61" s="8">
        <v>59.196995090000001</v>
      </c>
      <c r="D61" s="11" t="str">
        <f t="shared" si="24"/>
        <v>N/A</v>
      </c>
      <c r="E61" s="8">
        <v>58.762476935999999</v>
      </c>
      <c r="F61" s="11" t="str">
        <f t="shared" si="25"/>
        <v>N/A</v>
      </c>
      <c r="G61" s="8">
        <v>59.816507154</v>
      </c>
      <c r="H61" s="11" t="str">
        <f t="shared" si="26"/>
        <v>N/A</v>
      </c>
      <c r="I61" s="12">
        <v>-0.73399999999999999</v>
      </c>
      <c r="J61" s="12">
        <v>1.794</v>
      </c>
      <c r="K61" s="33" t="s">
        <v>213</v>
      </c>
      <c r="L61" s="9" t="str">
        <f t="shared" si="4"/>
        <v>N/A</v>
      </c>
    </row>
    <row r="62" spans="1:12" x14ac:dyDescent="0.25">
      <c r="A62" s="2" t="s">
        <v>686</v>
      </c>
      <c r="B62" s="33" t="s">
        <v>213</v>
      </c>
      <c r="C62" s="8">
        <v>29.657088802000001</v>
      </c>
      <c r="D62" s="11" t="str">
        <f t="shared" si="24"/>
        <v>N/A</v>
      </c>
      <c r="E62" s="8">
        <v>40.948182015999997</v>
      </c>
      <c r="F62" s="11" t="str">
        <f t="shared" si="25"/>
        <v>N/A</v>
      </c>
      <c r="G62" s="8">
        <v>42.029726132999997</v>
      </c>
      <c r="H62" s="11" t="str">
        <f t="shared" si="26"/>
        <v>N/A</v>
      </c>
      <c r="I62" s="12">
        <v>38.07</v>
      </c>
      <c r="J62" s="12">
        <v>2.641</v>
      </c>
      <c r="K62" s="33" t="s">
        <v>213</v>
      </c>
      <c r="L62" s="9" t="str">
        <f t="shared" si="4"/>
        <v>N/A</v>
      </c>
    </row>
    <row r="63" spans="1:12" x14ac:dyDescent="0.25">
      <c r="A63" s="2" t="s">
        <v>179</v>
      </c>
      <c r="B63" s="58" t="s">
        <v>217</v>
      </c>
      <c r="C63" s="34">
        <v>0</v>
      </c>
      <c r="D63" s="11" t="str">
        <f>IF(OR($B63="N/A",$C63="N/A"),"N/A",IF(C63&gt;0,"No",IF(C63&lt;0,"No","Yes")))</f>
        <v>Yes</v>
      </c>
      <c r="E63" s="34">
        <v>0</v>
      </c>
      <c r="F63" s="11" t="str">
        <f>IF(OR($B63="N/A",$E63="N/A"),"N/A",IF(E63&gt;0,"No",IF(E63&lt;0,"No","Yes")))</f>
        <v>Yes</v>
      </c>
      <c r="G63" s="34">
        <v>0</v>
      </c>
      <c r="H63" s="11" t="str">
        <f>IF($B63="N/A","N/A",IF(G63&gt;0,"No",IF(G63&lt;0,"No","Yes")))</f>
        <v>Yes</v>
      </c>
      <c r="I63" s="12" t="s">
        <v>1745</v>
      </c>
      <c r="J63" s="12" t="s">
        <v>1745</v>
      </c>
      <c r="K63" s="33" t="s">
        <v>213</v>
      </c>
      <c r="L63" s="9" t="str">
        <f>IF(J63="Div by 0", "N/A", IF(K63="N/A","N/A", IF(J63&gt;VALUE(MID(K63,1,2)), "No", IF(J63&lt;-1*VALUE(MID(K63,1,2)), "No", "Yes"))))</f>
        <v>N/A</v>
      </c>
    </row>
    <row r="64" spans="1:12" x14ac:dyDescent="0.25">
      <c r="A64" s="3" t="s">
        <v>146</v>
      </c>
      <c r="B64" s="33" t="s">
        <v>213</v>
      </c>
      <c r="C64" s="8">
        <v>1.1077532006999999</v>
      </c>
      <c r="D64" s="11" t="str">
        <f t="shared" si="24"/>
        <v>N/A</v>
      </c>
      <c r="E64" s="8">
        <v>1.0752397535</v>
      </c>
      <c r="F64" s="11" t="str">
        <f t="shared" si="25"/>
        <v>N/A</v>
      </c>
      <c r="G64" s="8">
        <v>1.0711435947000001</v>
      </c>
      <c r="H64" s="11" t="str">
        <f t="shared" si="26"/>
        <v>N/A</v>
      </c>
      <c r="I64" s="12">
        <v>-2.94</v>
      </c>
      <c r="J64" s="12">
        <v>-0.38100000000000001</v>
      </c>
      <c r="K64" s="33" t="s">
        <v>213</v>
      </c>
      <c r="L64" s="9" t="str">
        <f t="shared" si="4"/>
        <v>N/A</v>
      </c>
    </row>
    <row r="65" spans="1:12" x14ac:dyDescent="0.25">
      <c r="A65" s="3" t="s">
        <v>147</v>
      </c>
      <c r="B65" s="33" t="s">
        <v>213</v>
      </c>
      <c r="C65" s="8">
        <v>1.5075767318</v>
      </c>
      <c r="D65" s="11" t="str">
        <f t="shared" si="24"/>
        <v>N/A</v>
      </c>
      <c r="E65" s="8">
        <v>1.4628910627</v>
      </c>
      <c r="F65" s="11" t="str">
        <f t="shared" si="25"/>
        <v>N/A</v>
      </c>
      <c r="G65" s="8">
        <v>1.4588349117999999</v>
      </c>
      <c r="H65" s="11" t="str">
        <f t="shared" si="26"/>
        <v>N/A</v>
      </c>
      <c r="I65" s="12">
        <v>-2.96</v>
      </c>
      <c r="J65" s="12">
        <v>-0.27700000000000002</v>
      </c>
      <c r="K65" s="33" t="s">
        <v>213</v>
      </c>
      <c r="L65" s="9" t="str">
        <f t="shared" si="4"/>
        <v>N/A</v>
      </c>
    </row>
    <row r="66" spans="1:12" x14ac:dyDescent="0.25">
      <c r="A66" s="3" t="s">
        <v>148</v>
      </c>
      <c r="B66" s="33" t="s">
        <v>213</v>
      </c>
      <c r="C66" s="8">
        <v>1.5760745313</v>
      </c>
      <c r="D66" s="11" t="str">
        <f t="shared" si="24"/>
        <v>N/A</v>
      </c>
      <c r="E66" s="8">
        <v>1.5226169166000001</v>
      </c>
      <c r="F66" s="11" t="str">
        <f t="shared" si="25"/>
        <v>N/A</v>
      </c>
      <c r="G66" s="8">
        <v>1.5423297115000001</v>
      </c>
      <c r="H66" s="11" t="str">
        <f t="shared" si="26"/>
        <v>N/A</v>
      </c>
      <c r="I66" s="12">
        <v>-3.39</v>
      </c>
      <c r="J66" s="12">
        <v>1.2949999999999999</v>
      </c>
      <c r="K66" s="33" t="s">
        <v>213</v>
      </c>
      <c r="L66" s="9" t="str">
        <f t="shared" si="4"/>
        <v>N/A</v>
      </c>
    </row>
    <row r="67" spans="1:12" x14ac:dyDescent="0.25">
      <c r="A67" s="2" t="s">
        <v>957</v>
      </c>
      <c r="B67" s="41" t="s">
        <v>213</v>
      </c>
      <c r="C67" s="1">
        <v>6131</v>
      </c>
      <c r="D67" s="11" t="str">
        <f>IF($B67="N/A","N/A",IF(C67&gt;10,"No",IF(C67&lt;-10,"No","Yes")))</f>
        <v>N/A</v>
      </c>
      <c r="E67" s="1">
        <v>6099</v>
      </c>
      <c r="F67" s="11" t="str">
        <f>IF($B67="N/A","N/A",IF(E67&gt;10,"No",IF(E67&lt;-10,"No","Yes")))</f>
        <v>N/A</v>
      </c>
      <c r="G67" s="1">
        <v>6485</v>
      </c>
      <c r="H67" s="11" t="str">
        <f>IF($B67="N/A","N/A",IF(G67&gt;10,"No",IF(G67&lt;-10,"No","Yes")))</f>
        <v>N/A</v>
      </c>
      <c r="I67" s="12">
        <v>-0.52200000000000002</v>
      </c>
      <c r="J67" s="12">
        <v>6.3289999999999997</v>
      </c>
      <c r="K67" s="33" t="s">
        <v>213</v>
      </c>
      <c r="L67" s="9" t="str">
        <f t="shared" si="4"/>
        <v>N/A</v>
      </c>
    </row>
    <row r="68" spans="1:12" x14ac:dyDescent="0.25">
      <c r="A68" s="3" t="s">
        <v>201</v>
      </c>
      <c r="B68" s="41" t="s">
        <v>217</v>
      </c>
      <c r="C68" s="1">
        <v>11</v>
      </c>
      <c r="D68" s="11" t="str">
        <f t="shared" ref="D68:D69" si="27">IF($B68="N/A","N/A",IF(C68&gt;0,"No",IF(C68&lt;0,"No","Yes")))</f>
        <v>No</v>
      </c>
      <c r="E68" s="1">
        <v>11</v>
      </c>
      <c r="F68" s="11" t="str">
        <f t="shared" ref="F68:F69" si="28">IF($B68="N/A","N/A",IF(E68&gt;0,"No",IF(E68&lt;0,"No","Yes")))</f>
        <v>No</v>
      </c>
      <c r="G68" s="1">
        <v>11</v>
      </c>
      <c r="H68" s="11" t="str">
        <f t="shared" ref="H68:H69" si="29">IF($B68="N/A","N/A",IF(G68&gt;0,"No",IF(G68&lt;0,"No","Yes")))</f>
        <v>No</v>
      </c>
      <c r="I68" s="12">
        <v>100</v>
      </c>
      <c r="J68" s="12">
        <v>-33.299999999999997</v>
      </c>
      <c r="K68" s="33" t="s">
        <v>213</v>
      </c>
      <c r="L68" s="9" t="str">
        <f t="shared" si="4"/>
        <v>N/A</v>
      </c>
    </row>
    <row r="69" spans="1:12" x14ac:dyDescent="0.25">
      <c r="A69" s="3" t="s">
        <v>202</v>
      </c>
      <c r="B69" s="41" t="s">
        <v>217</v>
      </c>
      <c r="C69" s="1">
        <v>192</v>
      </c>
      <c r="D69" s="11" t="str">
        <f t="shared" si="27"/>
        <v>No</v>
      </c>
      <c r="E69" s="1">
        <v>169</v>
      </c>
      <c r="F69" s="11" t="str">
        <f t="shared" si="28"/>
        <v>No</v>
      </c>
      <c r="G69" s="1">
        <v>179</v>
      </c>
      <c r="H69" s="11" t="str">
        <f t="shared" si="29"/>
        <v>No</v>
      </c>
      <c r="I69" s="12">
        <v>-12</v>
      </c>
      <c r="J69" s="12">
        <v>5.9169999999999998</v>
      </c>
      <c r="K69" s="33" t="s">
        <v>213</v>
      </c>
      <c r="L69" s="9" t="str">
        <f t="shared" si="4"/>
        <v>N/A</v>
      </c>
    </row>
    <row r="70" spans="1:12" x14ac:dyDescent="0.25">
      <c r="A70" s="3" t="s">
        <v>203</v>
      </c>
      <c r="B70" s="58" t="s">
        <v>213</v>
      </c>
      <c r="C70" s="13">
        <v>90.625</v>
      </c>
      <c r="D70" s="11" t="str">
        <f>IF($B70="N/A","N/A",IF(C70&gt;10,"No",IF(C70&lt;-10,"No","Yes")))</f>
        <v>N/A</v>
      </c>
      <c r="E70" s="13">
        <v>76.331360946999993</v>
      </c>
      <c r="F70" s="11" t="str">
        <f>IF($B70="N/A","N/A",IF(E70&gt;10,"No",IF(E70&lt;-10,"No","Yes")))</f>
        <v>N/A</v>
      </c>
      <c r="G70" s="13">
        <v>69.832402235000004</v>
      </c>
      <c r="H70" s="11" t="str">
        <f>IF($B70="N/A","N/A",IF(G70&gt;10,"No",IF(G70&lt;-10,"No","Yes")))</f>
        <v>N/A</v>
      </c>
      <c r="I70" s="12">
        <v>-15.8</v>
      </c>
      <c r="J70" s="12">
        <v>-8.51</v>
      </c>
      <c r="K70" s="58" t="s">
        <v>213</v>
      </c>
      <c r="L70" s="9" t="str">
        <f t="shared" si="4"/>
        <v>N/A</v>
      </c>
    </row>
    <row r="71" spans="1:12" x14ac:dyDescent="0.25">
      <c r="A71" s="2" t="s">
        <v>65</v>
      </c>
      <c r="B71" s="41" t="s">
        <v>213</v>
      </c>
      <c r="C71" s="1">
        <v>165985</v>
      </c>
      <c r="D71" s="11" t="str">
        <f>IF($B71="N/A","N/A",IF(C71&gt;10,"No",IF(C71&lt;-10,"No","Yes")))</f>
        <v>N/A</v>
      </c>
      <c r="E71" s="1">
        <v>168991</v>
      </c>
      <c r="F71" s="11" t="str">
        <f>IF($B71="N/A","N/A",IF(E71&gt;10,"No",IF(E71&lt;-10,"No","Yes")))</f>
        <v>N/A</v>
      </c>
      <c r="G71" s="1">
        <v>178069</v>
      </c>
      <c r="H71" s="11" t="str">
        <f>IF($B71="N/A","N/A",IF(G71&gt;10,"No",IF(G71&lt;-10,"No","Yes")))</f>
        <v>N/A</v>
      </c>
      <c r="I71" s="12">
        <v>1.8109999999999999</v>
      </c>
      <c r="J71" s="12">
        <v>5.3719999999999999</v>
      </c>
      <c r="K71" s="41" t="s">
        <v>737</v>
      </c>
      <c r="L71" s="9" t="str">
        <f t="shared" ref="L71:L103" si="30">IF(J71="Div by 0", "N/A", IF(K71="N/A","N/A", IF(J71&gt;VALUE(MID(K71,1,2)), "No", IF(J71&lt;-1*VALUE(MID(K71,1,2)), "No", "Yes"))))</f>
        <v>Yes</v>
      </c>
    </row>
    <row r="72" spans="1:12" x14ac:dyDescent="0.25">
      <c r="A72" s="4" t="s">
        <v>66</v>
      </c>
      <c r="B72" s="41" t="s">
        <v>213</v>
      </c>
      <c r="C72" s="1">
        <v>133978.57</v>
      </c>
      <c r="D72" s="11" t="str">
        <f>IF($B72="N/A","N/A",IF(C72&gt;10,"No",IF(C72&lt;-10,"No","Yes")))</f>
        <v>N/A</v>
      </c>
      <c r="E72" s="1">
        <v>138038.47</v>
      </c>
      <c r="F72" s="11" t="str">
        <f>IF($B72="N/A","N/A",IF(E72&gt;10,"No",IF(E72&lt;-10,"No","Yes")))</f>
        <v>N/A</v>
      </c>
      <c r="G72" s="1">
        <v>141477.93</v>
      </c>
      <c r="H72" s="11" t="str">
        <f>IF($B72="N/A","N/A",IF(G72&gt;10,"No",IF(G72&lt;-10,"No","Yes")))</f>
        <v>N/A</v>
      </c>
      <c r="I72" s="12">
        <v>3.03</v>
      </c>
      <c r="J72" s="12">
        <v>2.492</v>
      </c>
      <c r="K72" s="41" t="s">
        <v>738</v>
      </c>
      <c r="L72" s="9" t="str">
        <f t="shared" si="30"/>
        <v>Yes</v>
      </c>
    </row>
    <row r="73" spans="1:12" x14ac:dyDescent="0.25">
      <c r="A73" s="3" t="s">
        <v>67</v>
      </c>
      <c r="B73" s="33" t="s">
        <v>283</v>
      </c>
      <c r="C73" s="8">
        <v>94.742011786999996</v>
      </c>
      <c r="D73" s="11" t="str">
        <f>IF($B73="N/A","N/A",IF(C73&gt;=90,"Yes","No"))</f>
        <v>Yes</v>
      </c>
      <c r="E73" s="8">
        <v>94.231323623999998</v>
      </c>
      <c r="F73" s="11" t="str">
        <f>IF($B73="N/A","N/A",IF(E73&gt;=90,"Yes","No"))</f>
        <v>Yes</v>
      </c>
      <c r="G73" s="8">
        <v>94.275392525000001</v>
      </c>
      <c r="H73" s="11" t="str">
        <f>IF($B73="N/A","N/A",IF(G73&gt;=90,"Yes","No"))</f>
        <v>Yes</v>
      </c>
      <c r="I73" s="12">
        <v>-0.53900000000000003</v>
      </c>
      <c r="J73" s="12">
        <v>4.6800000000000001E-2</v>
      </c>
      <c r="K73" s="41" t="s">
        <v>737</v>
      </c>
      <c r="L73" s="9" t="str">
        <f t="shared" si="30"/>
        <v>Yes</v>
      </c>
    </row>
    <row r="74" spans="1:12" x14ac:dyDescent="0.25">
      <c r="A74" s="2" t="s">
        <v>958</v>
      </c>
      <c r="B74" s="33" t="s">
        <v>283</v>
      </c>
      <c r="C74" s="8">
        <v>95.300692130000002</v>
      </c>
      <c r="D74" s="11" t="str">
        <f>IF($B74="N/A","N/A",IF(C74&gt;=90,"Yes","No"))</f>
        <v>Yes</v>
      </c>
      <c r="E74" s="8">
        <v>95.280342125999994</v>
      </c>
      <c r="F74" s="11" t="str">
        <f>IF($B74="N/A","N/A",IF(E74&gt;=90,"Yes","No"))</f>
        <v>Yes</v>
      </c>
      <c r="G74" s="8">
        <v>95.250925269000007</v>
      </c>
      <c r="H74" s="11" t="str">
        <f>IF($B74="N/A","N/A",IF(G74&gt;=90,"Yes","No"))</f>
        <v>Yes</v>
      </c>
      <c r="I74" s="12">
        <v>-2.1000000000000001E-2</v>
      </c>
      <c r="J74" s="12">
        <v>-3.1E-2</v>
      </c>
      <c r="K74" s="41" t="s">
        <v>737</v>
      </c>
      <c r="L74" s="9" t="str">
        <f t="shared" si="30"/>
        <v>Yes</v>
      </c>
    </row>
    <row r="75" spans="1:12" x14ac:dyDescent="0.25">
      <c r="A75" s="6" t="s">
        <v>959</v>
      </c>
      <c r="B75" s="41" t="s">
        <v>284</v>
      </c>
      <c r="C75" s="13">
        <v>49.246350182</v>
      </c>
      <c r="D75" s="11" t="str">
        <f>IF($B75="N/A","N/A",IF(C75&gt;55,"No",IF(C75&lt;30,"No","Yes")))</f>
        <v>Yes</v>
      </c>
      <c r="E75" s="13">
        <v>49.857488158999999</v>
      </c>
      <c r="F75" s="11" t="str">
        <f>IF($B75="N/A","N/A",IF(E75&gt;55,"No",IF(E75&lt;30,"No","Yes")))</f>
        <v>Yes</v>
      </c>
      <c r="G75" s="13">
        <v>50.635737765999998</v>
      </c>
      <c r="H75" s="11" t="str">
        <f>IF($B75="N/A","N/A",IF(G75&gt;55,"No",IF(G75&lt;30,"No","Yes")))</f>
        <v>Yes</v>
      </c>
      <c r="I75" s="12">
        <v>1.2410000000000001</v>
      </c>
      <c r="J75" s="12">
        <v>1.5609999999999999</v>
      </c>
      <c r="K75" s="41" t="s">
        <v>737</v>
      </c>
      <c r="L75" s="9" t="str">
        <f t="shared" si="30"/>
        <v>Yes</v>
      </c>
    </row>
    <row r="76" spans="1:12" ht="13" customHeight="1" x14ac:dyDescent="0.25">
      <c r="A76" s="2" t="s">
        <v>1732</v>
      </c>
      <c r="B76" s="41" t="s">
        <v>278</v>
      </c>
      <c r="C76" s="13">
        <v>9.8093201193000006</v>
      </c>
      <c r="D76" s="11" t="str">
        <f>IF($B76="N/A","N/A",IF(C76&gt;=5,"No",IF(C76&lt;0,"No","Yes")))</f>
        <v>No</v>
      </c>
      <c r="E76" s="13">
        <v>9.3360001419999996</v>
      </c>
      <c r="F76" s="11" t="str">
        <f>IF($B76="N/A","N/A",IF(E76&gt;=5,"No",IF(E76&lt;0,"No","Yes")))</f>
        <v>No</v>
      </c>
      <c r="G76" s="13">
        <v>11.831930319</v>
      </c>
      <c r="H76" s="11" t="str">
        <f>IF($B76="N/A","N/A",IF(G76&gt;=5,"No",IF(G76&lt;0,"No","Yes")))</f>
        <v>No</v>
      </c>
      <c r="I76" s="12">
        <v>-4.83</v>
      </c>
      <c r="J76" s="12">
        <v>26.73</v>
      </c>
      <c r="K76" s="41" t="s">
        <v>213</v>
      </c>
      <c r="L76" s="9" t="str">
        <f t="shared" si="30"/>
        <v>N/A</v>
      </c>
    </row>
    <row r="77" spans="1:12" ht="13" customHeight="1" x14ac:dyDescent="0.25">
      <c r="A77" s="2" t="s">
        <v>1733</v>
      </c>
      <c r="B77" s="41" t="s">
        <v>213</v>
      </c>
      <c r="C77" s="13">
        <v>1.2965026959999999</v>
      </c>
      <c r="D77" s="41" t="s">
        <v>213</v>
      </c>
      <c r="E77" s="13">
        <v>1.2456284654000001</v>
      </c>
      <c r="F77" s="41" t="s">
        <v>213</v>
      </c>
      <c r="G77" s="13">
        <v>1.3522847885</v>
      </c>
      <c r="H77" s="41" t="s">
        <v>213</v>
      </c>
      <c r="I77" s="12">
        <v>-3.92</v>
      </c>
      <c r="J77" s="12">
        <v>8.5619999999999994</v>
      </c>
      <c r="K77" s="41" t="s">
        <v>213</v>
      </c>
      <c r="L77" s="9" t="str">
        <f t="shared" si="30"/>
        <v>N/A</v>
      </c>
    </row>
    <row r="78" spans="1:12" ht="13" customHeight="1" x14ac:dyDescent="0.25">
      <c r="A78" s="2" t="s">
        <v>1734</v>
      </c>
      <c r="B78" s="41" t="s">
        <v>213</v>
      </c>
      <c r="C78" s="13">
        <v>46.574088019999998</v>
      </c>
      <c r="D78" s="41" t="s">
        <v>213</v>
      </c>
      <c r="E78" s="13">
        <v>46.435017248999998</v>
      </c>
      <c r="F78" s="41" t="s">
        <v>213</v>
      </c>
      <c r="G78" s="13">
        <v>45.319510975999997</v>
      </c>
      <c r="H78" s="41" t="s">
        <v>213</v>
      </c>
      <c r="I78" s="12">
        <v>-0.29899999999999999</v>
      </c>
      <c r="J78" s="12">
        <v>-2.4</v>
      </c>
      <c r="K78" s="41" t="s">
        <v>213</v>
      </c>
      <c r="L78" s="9" t="str">
        <f t="shared" si="30"/>
        <v>N/A</v>
      </c>
    </row>
    <row r="79" spans="1:12" ht="13" customHeight="1" x14ac:dyDescent="0.25">
      <c r="A79" s="2" t="s">
        <v>1735</v>
      </c>
      <c r="B79" s="41" t="s">
        <v>213</v>
      </c>
      <c r="C79" s="13">
        <v>4.6516251468999998</v>
      </c>
      <c r="D79" s="41" t="s">
        <v>213</v>
      </c>
      <c r="E79" s="13">
        <v>4.9257061027000004</v>
      </c>
      <c r="F79" s="41" t="s">
        <v>213</v>
      </c>
      <c r="G79" s="13">
        <v>4.9143871195999997</v>
      </c>
      <c r="H79" s="41" t="s">
        <v>213</v>
      </c>
      <c r="I79" s="12">
        <v>5.8920000000000003</v>
      </c>
      <c r="J79" s="12">
        <v>-0.23</v>
      </c>
      <c r="K79" s="41" t="s">
        <v>213</v>
      </c>
      <c r="L79" s="9" t="str">
        <f t="shared" si="30"/>
        <v>N/A</v>
      </c>
    </row>
    <row r="80" spans="1:12" ht="13" customHeight="1" x14ac:dyDescent="0.25">
      <c r="A80" s="2" t="s">
        <v>1736</v>
      </c>
      <c r="B80" s="41" t="s">
        <v>213</v>
      </c>
      <c r="C80" s="13">
        <v>8.5351085942000005</v>
      </c>
      <c r="D80" s="41" t="s">
        <v>213</v>
      </c>
      <c r="E80" s="13">
        <v>8.5477924860000005</v>
      </c>
      <c r="F80" s="41" t="s">
        <v>213</v>
      </c>
      <c r="G80" s="13">
        <v>7.6880310440999997</v>
      </c>
      <c r="H80" s="41" t="s">
        <v>213</v>
      </c>
      <c r="I80" s="12">
        <v>0.14860000000000001</v>
      </c>
      <c r="J80" s="12">
        <v>-10.1</v>
      </c>
      <c r="K80" s="41" t="s">
        <v>213</v>
      </c>
      <c r="L80" s="9" t="str">
        <f t="shared" si="30"/>
        <v>N/A</v>
      </c>
    </row>
    <row r="81" spans="1:12" ht="13" customHeight="1" x14ac:dyDescent="0.25">
      <c r="A81" s="2" t="s">
        <v>1737</v>
      </c>
      <c r="B81" s="41" t="s">
        <v>213</v>
      </c>
      <c r="C81" s="13">
        <v>0</v>
      </c>
      <c r="D81" s="41" t="s">
        <v>213</v>
      </c>
      <c r="E81" s="13">
        <v>0</v>
      </c>
      <c r="F81" s="41" t="s">
        <v>213</v>
      </c>
      <c r="G81" s="13">
        <v>0</v>
      </c>
      <c r="H81" s="41" t="s">
        <v>213</v>
      </c>
      <c r="I81" s="12" t="s">
        <v>1745</v>
      </c>
      <c r="J81" s="12" t="s">
        <v>1745</v>
      </c>
      <c r="K81" s="41" t="s">
        <v>213</v>
      </c>
      <c r="L81" s="9" t="str">
        <f t="shared" si="30"/>
        <v>N/A</v>
      </c>
    </row>
    <row r="82" spans="1:12" ht="13" customHeight="1" x14ac:dyDescent="0.25">
      <c r="A82" s="2" t="s">
        <v>1738</v>
      </c>
      <c r="B82" s="41" t="s">
        <v>213</v>
      </c>
      <c r="C82" s="13">
        <v>3.0550953398999998</v>
      </c>
      <c r="D82" s="41" t="s">
        <v>213</v>
      </c>
      <c r="E82" s="13">
        <v>3.3617174879</v>
      </c>
      <c r="F82" s="41" t="s">
        <v>213</v>
      </c>
      <c r="G82" s="13">
        <v>3.1195772425000001</v>
      </c>
      <c r="H82" s="41" t="s">
        <v>213</v>
      </c>
      <c r="I82" s="12">
        <v>10.039999999999999</v>
      </c>
      <c r="J82" s="12">
        <v>-7.2</v>
      </c>
      <c r="K82" s="41" t="s">
        <v>213</v>
      </c>
      <c r="L82" s="9" t="str">
        <f t="shared" si="30"/>
        <v>N/A</v>
      </c>
    </row>
    <row r="83" spans="1:12" ht="13" customHeight="1" x14ac:dyDescent="0.25">
      <c r="A83" s="2" t="s">
        <v>1739</v>
      </c>
      <c r="B83" s="41" t="s">
        <v>213</v>
      </c>
      <c r="C83" s="13">
        <v>0</v>
      </c>
      <c r="D83" s="41" t="s">
        <v>213</v>
      </c>
      <c r="E83" s="13">
        <v>0</v>
      </c>
      <c r="F83" s="41" t="s">
        <v>213</v>
      </c>
      <c r="G83" s="13">
        <v>0</v>
      </c>
      <c r="H83" s="41" t="s">
        <v>213</v>
      </c>
      <c r="I83" s="12" t="s">
        <v>1745</v>
      </c>
      <c r="J83" s="12" t="s">
        <v>1745</v>
      </c>
      <c r="K83" s="41" t="s">
        <v>213</v>
      </c>
      <c r="L83" s="9" t="str">
        <f t="shared" si="30"/>
        <v>N/A</v>
      </c>
    </row>
    <row r="84" spans="1:12" ht="13" customHeight="1" x14ac:dyDescent="0.25">
      <c r="A84" s="2" t="s">
        <v>1740</v>
      </c>
      <c r="B84" s="41" t="s">
        <v>213</v>
      </c>
      <c r="C84" s="13">
        <v>26.078260084</v>
      </c>
      <c r="D84" s="41" t="s">
        <v>213</v>
      </c>
      <c r="E84" s="13">
        <v>26.148138067000001</v>
      </c>
      <c r="F84" s="41" t="s">
        <v>213</v>
      </c>
      <c r="G84" s="13">
        <v>25.774278509999998</v>
      </c>
      <c r="H84" s="41" t="s">
        <v>213</v>
      </c>
      <c r="I84" s="12">
        <v>0.26800000000000002</v>
      </c>
      <c r="J84" s="12">
        <v>-1.43</v>
      </c>
      <c r="K84" s="41" t="s">
        <v>213</v>
      </c>
      <c r="L84" s="9" t="str">
        <f t="shared" si="30"/>
        <v>N/A</v>
      </c>
    </row>
    <row r="85" spans="1:12" ht="13" customHeight="1" x14ac:dyDescent="0.25">
      <c r="A85" s="2" t="s">
        <v>1741</v>
      </c>
      <c r="B85" s="41" t="s">
        <v>213</v>
      </c>
      <c r="C85" s="13">
        <v>0</v>
      </c>
      <c r="D85" s="41" t="s">
        <v>213</v>
      </c>
      <c r="E85" s="13">
        <v>0</v>
      </c>
      <c r="F85" s="41" t="s">
        <v>213</v>
      </c>
      <c r="G85" s="13">
        <v>0</v>
      </c>
      <c r="H85" s="41" t="s">
        <v>213</v>
      </c>
      <c r="I85" s="12" t="s">
        <v>1745</v>
      </c>
      <c r="J85" s="12" t="s">
        <v>1745</v>
      </c>
      <c r="K85" s="41" t="s">
        <v>213</v>
      </c>
      <c r="L85" s="9" t="str">
        <f t="shared" si="30"/>
        <v>N/A</v>
      </c>
    </row>
    <row r="86" spans="1:12" ht="13" customHeight="1" x14ac:dyDescent="0.25">
      <c r="A86" s="2" t="s">
        <v>1742</v>
      </c>
      <c r="B86" s="41" t="s">
        <v>213</v>
      </c>
      <c r="C86" s="13">
        <v>0</v>
      </c>
      <c r="D86" s="41" t="s">
        <v>213</v>
      </c>
      <c r="E86" s="13">
        <v>0</v>
      </c>
      <c r="F86" s="41" t="s">
        <v>213</v>
      </c>
      <c r="G86" s="13">
        <v>0</v>
      </c>
      <c r="H86" s="41" t="s">
        <v>213</v>
      </c>
      <c r="I86" s="12" t="s">
        <v>1745</v>
      </c>
      <c r="J86" s="12" t="s">
        <v>1745</v>
      </c>
      <c r="K86" s="41" t="s">
        <v>213</v>
      </c>
      <c r="L86" s="9" t="str">
        <f t="shared" si="30"/>
        <v>N/A</v>
      </c>
    </row>
    <row r="87" spans="1:12" x14ac:dyDescent="0.25">
      <c r="A87" s="2" t="s">
        <v>960</v>
      </c>
      <c r="B87" s="41" t="s">
        <v>213</v>
      </c>
      <c r="C87" s="13">
        <v>90.996776816999997</v>
      </c>
      <c r="D87" s="41" t="s">
        <v>213</v>
      </c>
      <c r="E87" s="13">
        <v>90.466947943999998</v>
      </c>
      <c r="F87" s="41" t="s">
        <v>213</v>
      </c>
      <c r="G87" s="13">
        <v>90.613750848999999</v>
      </c>
      <c r="H87" s="41" t="s">
        <v>213</v>
      </c>
      <c r="I87" s="12">
        <v>-0.58199999999999996</v>
      </c>
      <c r="J87" s="12">
        <v>0.1623</v>
      </c>
      <c r="K87" s="41" t="s">
        <v>213</v>
      </c>
      <c r="L87" s="9" t="str">
        <f t="shared" si="30"/>
        <v>N/A</v>
      </c>
    </row>
    <row r="88" spans="1:12" x14ac:dyDescent="0.25">
      <c r="A88" s="2" t="s">
        <v>961</v>
      </c>
      <c r="B88" s="41" t="s">
        <v>213</v>
      </c>
      <c r="C88" s="13">
        <v>9.0032231827999993</v>
      </c>
      <c r="D88" s="41" t="s">
        <v>213</v>
      </c>
      <c r="E88" s="13">
        <v>9.5330520560000007</v>
      </c>
      <c r="F88" s="41" t="s">
        <v>213</v>
      </c>
      <c r="G88" s="13">
        <v>9.3862491505999994</v>
      </c>
      <c r="H88" s="41" t="s">
        <v>213</v>
      </c>
      <c r="I88" s="12">
        <v>5.8849999999999998</v>
      </c>
      <c r="J88" s="12">
        <v>-1.54</v>
      </c>
      <c r="K88" s="41" t="s">
        <v>213</v>
      </c>
      <c r="L88" s="9" t="str">
        <f t="shared" si="30"/>
        <v>N/A</v>
      </c>
    </row>
    <row r="89" spans="1:12" x14ac:dyDescent="0.25">
      <c r="A89" s="6" t="s">
        <v>68</v>
      </c>
      <c r="B89" s="41" t="s">
        <v>213</v>
      </c>
      <c r="C89" s="1">
        <v>417</v>
      </c>
      <c r="D89" s="11" t="str">
        <f>IF($B89="N/A","N/A",IF(C89&gt;10,"No",IF(C89&lt;-10,"No","Yes")))</f>
        <v>N/A</v>
      </c>
      <c r="E89" s="1">
        <v>441</v>
      </c>
      <c r="F89" s="11" t="str">
        <f>IF($B89="N/A","N/A",IF(E89&gt;10,"No",IF(E89&lt;-10,"No","Yes")))</f>
        <v>N/A</v>
      </c>
      <c r="G89" s="1">
        <v>593</v>
      </c>
      <c r="H89" s="11" t="str">
        <f>IF($B89="N/A","N/A",IF(G89&gt;10,"No",IF(G89&lt;-10,"No","Yes")))</f>
        <v>N/A</v>
      </c>
      <c r="I89" s="12">
        <v>5.7549999999999999</v>
      </c>
      <c r="J89" s="12">
        <v>34.47</v>
      </c>
      <c r="K89" s="41" t="s">
        <v>737</v>
      </c>
      <c r="L89" s="9" t="str">
        <f t="shared" si="30"/>
        <v>No</v>
      </c>
    </row>
    <row r="90" spans="1:12" x14ac:dyDescent="0.25">
      <c r="A90" s="2" t="s">
        <v>109</v>
      </c>
      <c r="B90" s="41" t="s">
        <v>213</v>
      </c>
      <c r="C90" s="13">
        <v>1.1990407674000001</v>
      </c>
      <c r="D90" s="11" t="str">
        <f>IF($B90="N/A","N/A",IF(C90&gt;10,"No",IF(C90&lt;-10,"No","Yes")))</f>
        <v>N/A</v>
      </c>
      <c r="E90" s="13">
        <v>0.90702947850000004</v>
      </c>
      <c r="F90" s="11" t="str">
        <f>IF($B90="N/A","N/A",IF(E90&gt;10,"No",IF(E90&lt;-10,"No","Yes")))</f>
        <v>N/A</v>
      </c>
      <c r="G90" s="13">
        <v>0.84317032039999995</v>
      </c>
      <c r="H90" s="11" t="str">
        <f>IF($B90="N/A","N/A",IF(G90&gt;10,"No",IF(G90&lt;-10,"No","Yes")))</f>
        <v>N/A</v>
      </c>
      <c r="I90" s="12">
        <v>-24.4</v>
      </c>
      <c r="J90" s="12">
        <v>-7.04</v>
      </c>
      <c r="K90" s="41" t="s">
        <v>737</v>
      </c>
      <c r="L90" s="9" t="str">
        <f t="shared" si="30"/>
        <v>Yes</v>
      </c>
    </row>
    <row r="91" spans="1:12" x14ac:dyDescent="0.25">
      <c r="A91" s="2" t="s">
        <v>110</v>
      </c>
      <c r="B91" s="41" t="s">
        <v>213</v>
      </c>
      <c r="C91" s="13">
        <v>9.8321342925999993</v>
      </c>
      <c r="D91" s="11" t="str">
        <f>IF($B91="N/A","N/A",IF(C91&gt;10,"No",IF(C91&lt;-10,"No","Yes")))</f>
        <v>N/A</v>
      </c>
      <c r="E91" s="13">
        <v>11.564625850000001</v>
      </c>
      <c r="F91" s="11" t="str">
        <f>IF($B91="N/A","N/A",IF(E91&gt;10,"No",IF(E91&lt;-10,"No","Yes")))</f>
        <v>N/A</v>
      </c>
      <c r="G91" s="13">
        <v>16.357504215999999</v>
      </c>
      <c r="H91" s="11" t="str">
        <f>IF($B91="N/A","N/A",IF(G91&gt;10,"No",IF(G91&lt;-10,"No","Yes")))</f>
        <v>N/A</v>
      </c>
      <c r="I91" s="12">
        <v>17.62</v>
      </c>
      <c r="J91" s="12">
        <v>41.44</v>
      </c>
      <c r="K91" s="41" t="s">
        <v>737</v>
      </c>
      <c r="L91" s="9" t="str">
        <f t="shared" si="30"/>
        <v>No</v>
      </c>
    </row>
    <row r="92" spans="1:12" x14ac:dyDescent="0.25">
      <c r="A92" s="4" t="s">
        <v>7</v>
      </c>
      <c r="B92" s="41" t="s">
        <v>213</v>
      </c>
      <c r="C92" s="13">
        <v>0.46028255569999998</v>
      </c>
      <c r="D92" s="11" t="str">
        <f>IF($B92="N/A","N/A",IF(C92&gt;10,"No",IF(C92&lt;-10,"No","Yes")))</f>
        <v>N/A</v>
      </c>
      <c r="E92" s="13">
        <v>0.47754022400000001</v>
      </c>
      <c r="F92" s="11" t="str">
        <f>IF($B92="N/A","N/A",IF(E92&gt;10,"No",IF(E92&lt;-10,"No","Yes")))</f>
        <v>N/A</v>
      </c>
      <c r="G92" s="13">
        <v>0.51553049660000005</v>
      </c>
      <c r="H92" s="11" t="str">
        <f>IF($B92="N/A","N/A",IF(G92&gt;10,"No",IF(G92&lt;-10,"No","Yes")))</f>
        <v>N/A</v>
      </c>
      <c r="I92" s="12">
        <v>3.7490000000000001</v>
      </c>
      <c r="J92" s="12">
        <v>7.9550000000000001</v>
      </c>
      <c r="K92" s="41" t="s">
        <v>738</v>
      </c>
      <c r="L92" s="9" t="str">
        <f t="shared" si="30"/>
        <v>Yes</v>
      </c>
    </row>
    <row r="93" spans="1:12" x14ac:dyDescent="0.25">
      <c r="A93" s="4" t="s">
        <v>180</v>
      </c>
      <c r="B93" s="41" t="s">
        <v>213</v>
      </c>
      <c r="C93" s="13">
        <v>60.196403289000003</v>
      </c>
      <c r="D93" s="11" t="str">
        <f t="shared" ref="D93:D94" si="31">IF($B93="N/A","N/A",IF(C93&gt;10,"No",IF(C93&lt;-10,"No","Yes")))</f>
        <v>N/A</v>
      </c>
      <c r="E93" s="13">
        <v>60.018580870999998</v>
      </c>
      <c r="F93" s="11" t="str">
        <f t="shared" ref="F93:F94" si="32">IF($B93="N/A","N/A",IF(E93&gt;10,"No",IF(E93&lt;-10,"No","Yes")))</f>
        <v>N/A</v>
      </c>
      <c r="G93" s="13">
        <v>59.884651454999997</v>
      </c>
      <c r="H93" s="11" t="str">
        <f t="shared" ref="H93:H94" si="33">IF($B93="N/A","N/A",IF(G93&gt;10,"No",IF(G93&lt;-10,"No","Yes")))</f>
        <v>N/A</v>
      </c>
      <c r="I93" s="12">
        <v>-0.29499999999999998</v>
      </c>
      <c r="J93" s="12">
        <v>-0.223</v>
      </c>
      <c r="K93" s="41" t="s">
        <v>737</v>
      </c>
      <c r="L93" s="9" t="str">
        <f>IF(J93="Div by 0", "N/A", IF(OR(J93="N/A",K93="N/A"),"N/A", IF(J93&gt;VALUE(MID(K93,1,2)), "No", IF(J93&lt;-1*VALUE(MID(K93,1,2)), "No", "Yes"))))</f>
        <v>Yes</v>
      </c>
    </row>
    <row r="94" spans="1:12" x14ac:dyDescent="0.25">
      <c r="A94" s="4" t="s">
        <v>181</v>
      </c>
      <c r="B94" s="41" t="s">
        <v>213</v>
      </c>
      <c r="C94" s="13">
        <v>39.803596710999997</v>
      </c>
      <c r="D94" s="11" t="str">
        <f t="shared" si="31"/>
        <v>N/A</v>
      </c>
      <c r="E94" s="13">
        <v>39.981419129000002</v>
      </c>
      <c r="F94" s="11" t="str">
        <f t="shared" si="32"/>
        <v>N/A</v>
      </c>
      <c r="G94" s="13">
        <v>40.115348545000003</v>
      </c>
      <c r="H94" s="11" t="str">
        <f t="shared" si="33"/>
        <v>N/A</v>
      </c>
      <c r="I94" s="12">
        <v>0.44669999999999999</v>
      </c>
      <c r="J94" s="12">
        <v>0.33500000000000002</v>
      </c>
      <c r="K94" s="41" t="s">
        <v>737</v>
      </c>
      <c r="L94" s="9" t="str">
        <f>IF(J94="Div by 0", "N/A", IF(OR(J94="N/A",K94="N/A"),"N/A", IF(J94&gt;VALUE(MID(K94,1,2)), "No", IF(J94&lt;-1*VALUE(MID(K94,1,2)), "No", "Yes"))))</f>
        <v>Yes</v>
      </c>
    </row>
    <row r="95" spans="1:12" x14ac:dyDescent="0.25">
      <c r="A95" s="2" t="s">
        <v>8</v>
      </c>
      <c r="B95" s="41" t="s">
        <v>285</v>
      </c>
      <c r="C95" s="13">
        <v>9.0622646625000005</v>
      </c>
      <c r="D95" s="11" t="str">
        <f>IF($B95="N/A","N/A",IF(C95&gt;10,"No",IF(C95&lt;5,"No","Yes")))</f>
        <v>Yes</v>
      </c>
      <c r="E95" s="13">
        <v>8.7081560555999999</v>
      </c>
      <c r="F95" s="11" t="str">
        <f>IF($B95="N/A","N/A",IF(E95&gt;10,"No",IF(E95&lt;5,"No","Yes")))</f>
        <v>Yes</v>
      </c>
      <c r="G95" s="13">
        <v>8.4652578495000004</v>
      </c>
      <c r="H95" s="11" t="str">
        <f t="shared" ref="H95:H98" si="34">IF($B95="N/A","N/A",IF(G95&gt;10,"No",IF(G95&lt;5,"No","Yes")))</f>
        <v>Yes</v>
      </c>
      <c r="I95" s="12">
        <v>-3.91</v>
      </c>
      <c r="J95" s="12">
        <v>-2.79</v>
      </c>
      <c r="K95" s="41" t="s">
        <v>738</v>
      </c>
      <c r="L95" s="9" t="str">
        <f t="shared" si="30"/>
        <v>Yes</v>
      </c>
    </row>
    <row r="96" spans="1:12" x14ac:dyDescent="0.25">
      <c r="A96" s="2" t="s">
        <v>149</v>
      </c>
      <c r="B96" s="41" t="s">
        <v>285</v>
      </c>
      <c r="C96" s="13">
        <v>6.2216465342999996</v>
      </c>
      <c r="D96" s="11" t="str">
        <f>IF($B96="N/A","N/A",IF(C96&gt;10,"No",IF(C96&lt;5,"No","Yes")))</f>
        <v>Yes</v>
      </c>
      <c r="E96" s="13">
        <v>6.0139297358999997</v>
      </c>
      <c r="F96" s="11" t="str">
        <f t="shared" ref="F96:F98" si="35">IF($B96="N/A","N/A",IF(E96&gt;10,"No",IF(E96&lt;5,"No","Yes")))</f>
        <v>Yes</v>
      </c>
      <c r="G96" s="13">
        <v>5.7354171696999998</v>
      </c>
      <c r="H96" s="11" t="str">
        <f t="shared" si="34"/>
        <v>Yes</v>
      </c>
      <c r="I96" s="12">
        <v>-3.34</v>
      </c>
      <c r="J96" s="12">
        <v>-4.63</v>
      </c>
      <c r="K96" s="41" t="s">
        <v>738</v>
      </c>
      <c r="L96" s="9" t="str">
        <f t="shared" si="30"/>
        <v>Yes</v>
      </c>
    </row>
    <row r="97" spans="1:12" x14ac:dyDescent="0.25">
      <c r="A97" s="2" t="s">
        <v>150</v>
      </c>
      <c r="B97" s="41" t="s">
        <v>285</v>
      </c>
      <c r="C97" s="13">
        <v>8.7598276953000003</v>
      </c>
      <c r="D97" s="11" t="str">
        <f>IF($B97="N/A","N/A",IF(C97&gt;10,"No",IF(C97&lt;5,"No","Yes")))</f>
        <v>Yes</v>
      </c>
      <c r="E97" s="13">
        <v>8.4507458976999992</v>
      </c>
      <c r="F97" s="11" t="str">
        <f t="shared" si="35"/>
        <v>Yes</v>
      </c>
      <c r="G97" s="13">
        <v>8.0749597065999996</v>
      </c>
      <c r="H97" s="11" t="str">
        <f t="shared" si="34"/>
        <v>Yes</v>
      </c>
      <c r="I97" s="12">
        <v>-3.53</v>
      </c>
      <c r="J97" s="12">
        <v>-4.45</v>
      </c>
      <c r="K97" s="41" t="s">
        <v>738</v>
      </c>
      <c r="L97" s="9" t="str">
        <f t="shared" si="30"/>
        <v>Yes</v>
      </c>
    </row>
    <row r="98" spans="1:12" x14ac:dyDescent="0.25">
      <c r="A98" s="2" t="s">
        <v>151</v>
      </c>
      <c r="B98" s="41" t="s">
        <v>285</v>
      </c>
      <c r="C98" s="13">
        <v>9.0731090159000001</v>
      </c>
      <c r="D98" s="11" t="str">
        <f>IF($B98="N/A","N/A",IF(C98&gt;10,"No",IF(C98&lt;5,"No","Yes")))</f>
        <v>Yes</v>
      </c>
      <c r="E98" s="13">
        <v>8.7170322680000005</v>
      </c>
      <c r="F98" s="11" t="str">
        <f t="shared" si="35"/>
        <v>Yes</v>
      </c>
      <c r="G98" s="13">
        <v>8.4708736500999997</v>
      </c>
      <c r="H98" s="11" t="str">
        <f t="shared" si="34"/>
        <v>Yes</v>
      </c>
      <c r="I98" s="12">
        <v>-3.92</v>
      </c>
      <c r="J98" s="12">
        <v>-2.82</v>
      </c>
      <c r="K98" s="41" t="s">
        <v>738</v>
      </c>
      <c r="L98" s="9" t="str">
        <f t="shared" si="30"/>
        <v>Yes</v>
      </c>
    </row>
    <row r="99" spans="1:12" x14ac:dyDescent="0.25">
      <c r="A99" s="2" t="s">
        <v>962</v>
      </c>
      <c r="B99" s="41" t="s">
        <v>213</v>
      </c>
      <c r="C99" s="1">
        <v>5179</v>
      </c>
      <c r="D99" s="11" t="str">
        <f t="shared" ref="D99:D110" si="36">IF($B99="N/A","N/A",IF(C99&gt;10,"No",IF(C99&lt;-10,"No","Yes")))</f>
        <v>N/A</v>
      </c>
      <c r="E99" s="1">
        <v>5026</v>
      </c>
      <c r="F99" s="11" t="str">
        <f t="shared" ref="F99:F110" si="37">IF($B99="N/A","N/A",IF(E99&gt;10,"No",IF(E99&lt;-10,"No","Yes")))</f>
        <v>N/A</v>
      </c>
      <c r="G99" s="1">
        <v>5213</v>
      </c>
      <c r="H99" s="11" t="str">
        <f t="shared" ref="H99:H110" si="38">IF($B99="N/A","N/A",IF(G99&gt;10,"No",IF(G99&lt;-10,"No","Yes")))</f>
        <v>N/A</v>
      </c>
      <c r="I99" s="12">
        <v>-2.95</v>
      </c>
      <c r="J99" s="12">
        <v>3.7210000000000001</v>
      </c>
      <c r="K99" s="41" t="s">
        <v>737</v>
      </c>
      <c r="L99" s="9" t="str">
        <f t="shared" si="30"/>
        <v>Yes</v>
      </c>
    </row>
    <row r="100" spans="1:12" x14ac:dyDescent="0.25">
      <c r="A100" s="2" t="s">
        <v>963</v>
      </c>
      <c r="B100" s="41" t="s">
        <v>213</v>
      </c>
      <c r="C100" s="1">
        <v>778</v>
      </c>
      <c r="D100" s="11" t="str">
        <f t="shared" si="36"/>
        <v>N/A</v>
      </c>
      <c r="E100" s="1">
        <v>630</v>
      </c>
      <c r="F100" s="11" t="str">
        <f t="shared" si="37"/>
        <v>N/A</v>
      </c>
      <c r="G100" s="1">
        <v>742</v>
      </c>
      <c r="H100" s="11" t="str">
        <f t="shared" si="38"/>
        <v>N/A</v>
      </c>
      <c r="I100" s="12">
        <v>-19</v>
      </c>
      <c r="J100" s="12">
        <v>17.78</v>
      </c>
      <c r="K100" s="41" t="s">
        <v>737</v>
      </c>
      <c r="L100" s="9" t="str">
        <f t="shared" si="30"/>
        <v>No</v>
      </c>
    </row>
    <row r="101" spans="1:12" x14ac:dyDescent="0.25">
      <c r="A101" s="2" t="s">
        <v>1</v>
      </c>
      <c r="B101" s="41" t="s">
        <v>213</v>
      </c>
      <c r="C101" s="13">
        <v>90.062957495999996</v>
      </c>
      <c r="D101" s="11" t="str">
        <f t="shared" si="36"/>
        <v>N/A</v>
      </c>
      <c r="E101" s="13">
        <v>90.523755703000006</v>
      </c>
      <c r="F101" s="11" t="str">
        <f t="shared" si="37"/>
        <v>N/A</v>
      </c>
      <c r="G101" s="13">
        <v>88.936311204999996</v>
      </c>
      <c r="H101" s="11" t="str">
        <f t="shared" si="38"/>
        <v>N/A</v>
      </c>
      <c r="I101" s="12">
        <v>0.51160000000000005</v>
      </c>
      <c r="J101" s="12">
        <v>-1.75</v>
      </c>
      <c r="K101" s="41" t="s">
        <v>738</v>
      </c>
      <c r="L101" s="9" t="str">
        <f t="shared" si="30"/>
        <v>Yes</v>
      </c>
    </row>
    <row r="102" spans="1:12" x14ac:dyDescent="0.25">
      <c r="A102" s="2" t="s">
        <v>69</v>
      </c>
      <c r="B102" s="41" t="s">
        <v>213</v>
      </c>
      <c r="C102" s="13">
        <v>98.767818797999993</v>
      </c>
      <c r="D102" s="11" t="str">
        <f t="shared" si="36"/>
        <v>N/A</v>
      </c>
      <c r="E102" s="13">
        <v>98.858651953999995</v>
      </c>
      <c r="F102" s="11" t="str">
        <f t="shared" si="37"/>
        <v>N/A</v>
      </c>
      <c r="G102" s="13">
        <v>98.539477672000004</v>
      </c>
      <c r="H102" s="11" t="str">
        <f t="shared" si="38"/>
        <v>N/A</v>
      </c>
      <c r="I102" s="12">
        <v>9.1999999999999998E-2</v>
      </c>
      <c r="J102" s="12">
        <v>-0.32300000000000001</v>
      </c>
      <c r="K102" s="41" t="s">
        <v>738</v>
      </c>
      <c r="L102" s="9" t="str">
        <f t="shared" si="30"/>
        <v>Yes</v>
      </c>
    </row>
    <row r="103" spans="1:12" x14ac:dyDescent="0.25">
      <c r="A103" s="4" t="s">
        <v>70</v>
      </c>
      <c r="B103" s="41" t="s">
        <v>213</v>
      </c>
      <c r="C103" s="1">
        <v>155232</v>
      </c>
      <c r="D103" s="11" t="str">
        <f t="shared" si="36"/>
        <v>N/A</v>
      </c>
      <c r="E103" s="1">
        <v>159117</v>
      </c>
      <c r="F103" s="11" t="str">
        <f t="shared" si="37"/>
        <v>N/A</v>
      </c>
      <c r="G103" s="1">
        <v>167983</v>
      </c>
      <c r="H103" s="11" t="str">
        <f t="shared" si="38"/>
        <v>N/A</v>
      </c>
      <c r="I103" s="12">
        <v>2.5030000000000001</v>
      </c>
      <c r="J103" s="12">
        <v>5.5720000000000001</v>
      </c>
      <c r="K103" s="41" t="s">
        <v>737</v>
      </c>
      <c r="L103" s="9" t="str">
        <f t="shared" si="30"/>
        <v>Yes</v>
      </c>
    </row>
    <row r="104" spans="1:12" x14ac:dyDescent="0.25">
      <c r="A104" s="2" t="s">
        <v>689</v>
      </c>
      <c r="B104" s="41" t="s">
        <v>213</v>
      </c>
      <c r="C104" s="13">
        <v>1.8417594310000001</v>
      </c>
      <c r="D104" s="11" t="str">
        <f t="shared" si="36"/>
        <v>N/A</v>
      </c>
      <c r="E104" s="13">
        <v>1.8407838257</v>
      </c>
      <c r="F104" s="11" t="str">
        <f t="shared" si="37"/>
        <v>N/A</v>
      </c>
      <c r="G104" s="13">
        <v>1.806730443</v>
      </c>
      <c r="H104" s="11" t="str">
        <f t="shared" si="38"/>
        <v>N/A</v>
      </c>
      <c r="I104" s="12">
        <v>-5.2999999999999999E-2</v>
      </c>
      <c r="J104" s="12">
        <v>-1.85</v>
      </c>
      <c r="K104" s="41" t="s">
        <v>738</v>
      </c>
      <c r="L104" s="9" t="str">
        <f t="shared" ref="L104:L110" si="39">IF(J104="Div by 0", "N/A", IF(K104="N/A","N/A", IF(J104&gt;VALUE(MID(K104,1,2)), "No", IF(J104&lt;-1*VALUE(MID(K104,1,2)), "No", "Yes"))))</f>
        <v>Yes</v>
      </c>
    </row>
    <row r="105" spans="1:12" x14ac:dyDescent="0.25">
      <c r="A105" s="2" t="s">
        <v>688</v>
      </c>
      <c r="B105" s="41" t="s">
        <v>213</v>
      </c>
      <c r="C105" s="13">
        <v>0.35624098119999997</v>
      </c>
      <c r="D105" s="11" t="str">
        <f t="shared" si="36"/>
        <v>N/A</v>
      </c>
      <c r="E105" s="13">
        <v>0.34502912949999998</v>
      </c>
      <c r="F105" s="11" t="str">
        <f t="shared" si="37"/>
        <v>N/A</v>
      </c>
      <c r="G105" s="13">
        <v>0.3940874969</v>
      </c>
      <c r="H105" s="11" t="str">
        <f t="shared" si="38"/>
        <v>N/A</v>
      </c>
      <c r="I105" s="12">
        <v>-3.15</v>
      </c>
      <c r="J105" s="12">
        <v>14.22</v>
      </c>
      <c r="K105" s="41" t="s">
        <v>738</v>
      </c>
      <c r="L105" s="9" t="str">
        <f t="shared" si="39"/>
        <v>Yes</v>
      </c>
    </row>
    <row r="106" spans="1:12" x14ac:dyDescent="0.25">
      <c r="A106" s="2" t="s">
        <v>687</v>
      </c>
      <c r="B106" s="41" t="s">
        <v>213</v>
      </c>
      <c r="C106" s="13">
        <v>97.801999588000001</v>
      </c>
      <c r="D106" s="11" t="str">
        <f t="shared" si="36"/>
        <v>N/A</v>
      </c>
      <c r="E106" s="13">
        <v>97.814187044999997</v>
      </c>
      <c r="F106" s="11" t="str">
        <f t="shared" si="37"/>
        <v>N/A</v>
      </c>
      <c r="G106" s="13">
        <v>97.799182060000007</v>
      </c>
      <c r="H106" s="11" t="str">
        <f t="shared" si="38"/>
        <v>N/A</v>
      </c>
      <c r="I106" s="12">
        <v>1.2500000000000001E-2</v>
      </c>
      <c r="J106" s="12">
        <v>-1.4999999999999999E-2</v>
      </c>
      <c r="K106" s="41" t="s">
        <v>738</v>
      </c>
      <c r="L106" s="9" t="str">
        <f t="shared" si="39"/>
        <v>Yes</v>
      </c>
    </row>
    <row r="107" spans="1:12" ht="25" x14ac:dyDescent="0.25">
      <c r="A107" s="4" t="s">
        <v>964</v>
      </c>
      <c r="B107" s="41" t="s">
        <v>213</v>
      </c>
      <c r="C107" s="13">
        <v>47.559719252000001</v>
      </c>
      <c r="D107" s="11" t="str">
        <f t="shared" si="36"/>
        <v>N/A</v>
      </c>
      <c r="E107" s="13">
        <v>46.346255126000003</v>
      </c>
      <c r="F107" s="11" t="str">
        <f t="shared" si="37"/>
        <v>N/A</v>
      </c>
      <c r="G107" s="13">
        <v>47.012113282000001</v>
      </c>
      <c r="H107" s="11" t="str">
        <f t="shared" si="38"/>
        <v>N/A</v>
      </c>
      <c r="I107" s="12">
        <v>-2.5499999999999998</v>
      </c>
      <c r="J107" s="12">
        <v>1.4370000000000001</v>
      </c>
      <c r="K107" s="41" t="s">
        <v>738</v>
      </c>
      <c r="L107" s="9" t="str">
        <f t="shared" si="39"/>
        <v>Yes</v>
      </c>
    </row>
    <row r="108" spans="1:12" ht="25" x14ac:dyDescent="0.25">
      <c r="A108" s="4" t="s">
        <v>965</v>
      </c>
      <c r="B108" s="41" t="s">
        <v>213</v>
      </c>
      <c r="C108" s="13">
        <v>51.444407626999997</v>
      </c>
      <c r="D108" s="11" t="str">
        <f t="shared" si="36"/>
        <v>N/A</v>
      </c>
      <c r="E108" s="13">
        <v>52.655466859000001</v>
      </c>
      <c r="F108" s="11" t="str">
        <f t="shared" si="37"/>
        <v>N/A</v>
      </c>
      <c r="G108" s="13">
        <v>52.024776912</v>
      </c>
      <c r="H108" s="11" t="str">
        <f t="shared" si="38"/>
        <v>N/A</v>
      </c>
      <c r="I108" s="12">
        <v>2.3540000000000001</v>
      </c>
      <c r="J108" s="12">
        <v>-1.2</v>
      </c>
      <c r="K108" s="41" t="s">
        <v>738</v>
      </c>
      <c r="L108" s="9" t="str">
        <f t="shared" si="39"/>
        <v>Yes</v>
      </c>
    </row>
    <row r="109" spans="1:12" ht="25" x14ac:dyDescent="0.25">
      <c r="A109" s="4" t="s">
        <v>966</v>
      </c>
      <c r="B109" s="41" t="s">
        <v>213</v>
      </c>
      <c r="C109" s="13">
        <v>0.36147844680000002</v>
      </c>
      <c r="D109" s="11" t="str">
        <f t="shared" si="36"/>
        <v>N/A</v>
      </c>
      <c r="E109" s="13">
        <v>0.36333295859999998</v>
      </c>
      <c r="F109" s="11" t="str">
        <f t="shared" si="37"/>
        <v>N/A</v>
      </c>
      <c r="G109" s="13">
        <v>0.3493027984</v>
      </c>
      <c r="H109" s="11" t="str">
        <f t="shared" si="38"/>
        <v>N/A</v>
      </c>
      <c r="I109" s="12">
        <v>0.51300000000000001</v>
      </c>
      <c r="J109" s="12">
        <v>-3.86</v>
      </c>
      <c r="K109" s="41" t="s">
        <v>738</v>
      </c>
      <c r="L109" s="9" t="str">
        <f t="shared" si="39"/>
        <v>Yes</v>
      </c>
    </row>
    <row r="110" spans="1:12" ht="25" x14ac:dyDescent="0.25">
      <c r="A110" s="4" t="s">
        <v>967</v>
      </c>
      <c r="B110" s="41" t="s">
        <v>213</v>
      </c>
      <c r="C110" s="13">
        <v>0.63439467419999995</v>
      </c>
      <c r="D110" s="11" t="str">
        <f t="shared" si="36"/>
        <v>N/A</v>
      </c>
      <c r="E110" s="13">
        <v>0.63494505619999997</v>
      </c>
      <c r="F110" s="11" t="str">
        <f t="shared" si="37"/>
        <v>N/A</v>
      </c>
      <c r="G110" s="13">
        <v>0.61380700740000005</v>
      </c>
      <c r="H110" s="11" t="str">
        <f t="shared" si="38"/>
        <v>N/A</v>
      </c>
      <c r="I110" s="12">
        <v>8.6800000000000002E-2</v>
      </c>
      <c r="J110" s="12">
        <v>-3.33</v>
      </c>
      <c r="K110" s="41" t="s">
        <v>738</v>
      </c>
      <c r="L110" s="9" t="str">
        <f t="shared" si="39"/>
        <v>Yes</v>
      </c>
    </row>
    <row r="111" spans="1:12" x14ac:dyDescent="0.25">
      <c r="A111" s="2" t="s">
        <v>968</v>
      </c>
      <c r="B111" s="41" t="s">
        <v>286</v>
      </c>
      <c r="C111" s="13">
        <v>99.988720841000003</v>
      </c>
      <c r="D111" s="11" t="str">
        <f>IF($B111="N/A","N/A",IF(C111&gt;=99,"Yes","No"))</f>
        <v>Yes</v>
      </c>
      <c r="E111" s="13">
        <v>99.987663713000003</v>
      </c>
      <c r="F111" s="11" t="str">
        <f>IF($B111="N/A","N/A",IF(E111&gt;=99,"Yes","No"))</f>
        <v>Yes</v>
      </c>
      <c r="G111" s="13">
        <v>99.964523366999998</v>
      </c>
      <c r="H111" s="11" t="str">
        <f>IF($B111="N/A","N/A",IF(G111&gt;=99,"Yes","No"))</f>
        <v>Yes</v>
      </c>
      <c r="I111" s="12">
        <v>-1E-3</v>
      </c>
      <c r="J111" s="12">
        <v>-2.3E-2</v>
      </c>
      <c r="K111" s="41" t="s">
        <v>737</v>
      </c>
      <c r="L111" s="9" t="str">
        <f t="shared" ref="L111:L145" si="40">IF(J111="Div by 0", "N/A", IF(K111="N/A","N/A", IF(J111&gt;VALUE(MID(K111,1,2)), "No", IF(J111&lt;-1*VALUE(MID(K111,1,2)), "No", "Yes"))))</f>
        <v>Yes</v>
      </c>
    </row>
    <row r="112" spans="1:12" x14ac:dyDescent="0.25">
      <c r="A112" s="2" t="s">
        <v>969</v>
      </c>
      <c r="B112" s="41" t="s">
        <v>213</v>
      </c>
      <c r="C112" s="13">
        <v>1.1986620921</v>
      </c>
      <c r="D112" s="11" t="str">
        <f>IF($B112="N/A","N/A",IF(C112&gt;10,"No",IF(C112&lt;-10,"No","Yes")))</f>
        <v>N/A</v>
      </c>
      <c r="E112" s="13">
        <v>1.4858955193000001</v>
      </c>
      <c r="F112" s="11" t="str">
        <f>IF($B112="N/A","N/A",IF(E112&gt;10,"No",IF(E112&lt;-10,"No","Yes")))</f>
        <v>N/A</v>
      </c>
      <c r="G112" s="13">
        <v>1.8062533165000001</v>
      </c>
      <c r="H112" s="11" t="str">
        <f>IF($B112="N/A","N/A",IF(G112&gt;10,"No",IF(G112&lt;-10,"No","Yes")))</f>
        <v>N/A</v>
      </c>
      <c r="I112" s="12">
        <v>23.96</v>
      </c>
      <c r="J112" s="12">
        <v>21.56</v>
      </c>
      <c r="K112" s="41" t="s">
        <v>737</v>
      </c>
      <c r="L112" s="9" t="str">
        <f t="shared" si="40"/>
        <v>No</v>
      </c>
    </row>
    <row r="113" spans="1:12" x14ac:dyDescent="0.25">
      <c r="A113" s="3" t="s">
        <v>970</v>
      </c>
      <c r="B113" s="41" t="s">
        <v>280</v>
      </c>
      <c r="C113" s="8">
        <v>99.151391054000001</v>
      </c>
      <c r="D113" s="11" t="str">
        <f>IF($B113="N/A","N/A",IF(C113&gt;=98,"Yes","No"))</f>
        <v>Yes</v>
      </c>
      <c r="E113" s="8">
        <v>99.172392758000001</v>
      </c>
      <c r="F113" s="11" t="str">
        <f>IF($B113="N/A","N/A",IF(E113&gt;=98,"Yes","No"))</f>
        <v>Yes</v>
      </c>
      <c r="G113" s="8">
        <v>99.157949591000005</v>
      </c>
      <c r="H113" s="11" t="str">
        <f>IF($B113="N/A","N/A",IF(G113&gt;=98,"Yes","No"))</f>
        <v>Yes</v>
      </c>
      <c r="I113" s="12">
        <v>2.12E-2</v>
      </c>
      <c r="J113" s="12">
        <v>-1.4999999999999999E-2</v>
      </c>
      <c r="K113" s="41" t="s">
        <v>737</v>
      </c>
      <c r="L113" s="9" t="str">
        <f t="shared" si="40"/>
        <v>Yes</v>
      </c>
    </row>
    <row r="114" spans="1:12" x14ac:dyDescent="0.25">
      <c r="A114" s="3" t="s">
        <v>971</v>
      </c>
      <c r="B114" s="41" t="s">
        <v>287</v>
      </c>
      <c r="C114" s="8">
        <v>95.508336288999999</v>
      </c>
      <c r="D114" s="11" t="str">
        <f>IF($B114="N/A","N/A",IF(C114&gt;=80,"Yes","No"))</f>
        <v>Yes</v>
      </c>
      <c r="E114" s="8">
        <v>95.961698962</v>
      </c>
      <c r="F114" s="11" t="str">
        <f>IF($B114="N/A","N/A",IF(E114&gt;=80,"Yes","No"))</f>
        <v>Yes</v>
      </c>
      <c r="G114" s="8">
        <v>96.322163321000005</v>
      </c>
      <c r="H114" s="11" t="str">
        <f>IF($B114="N/A","N/A",IF(G114&gt;=80,"Yes","No"))</f>
        <v>Yes</v>
      </c>
      <c r="I114" s="12">
        <v>0.47470000000000001</v>
      </c>
      <c r="J114" s="12">
        <v>0.37559999999999999</v>
      </c>
      <c r="K114" s="41" t="s">
        <v>737</v>
      </c>
      <c r="L114" s="9" t="str">
        <f t="shared" si="40"/>
        <v>Yes</v>
      </c>
    </row>
    <row r="115" spans="1:12" ht="25" x14ac:dyDescent="0.25">
      <c r="A115" s="2" t="s">
        <v>972</v>
      </c>
      <c r="B115" s="41" t="s">
        <v>288</v>
      </c>
      <c r="C115" s="13">
        <v>99.911547079000002</v>
      </c>
      <c r="D115" s="11" t="str">
        <f>IF($B115="N/A","N/A",IF(C115&gt;=100,"Yes","No"))</f>
        <v>No</v>
      </c>
      <c r="E115" s="13">
        <v>99.912082138000002</v>
      </c>
      <c r="F115" s="11" t="str">
        <f t="shared" ref="F115:F116" si="41">IF($B115="N/A","N/A",IF(E115&gt;=100,"Yes","No"))</f>
        <v>No</v>
      </c>
      <c r="G115" s="13">
        <v>99.963155463999996</v>
      </c>
      <c r="H115" s="11" t="str">
        <f t="shared" ref="H115:H116" si="42">IF($B115="N/A","N/A",IF(G115&gt;=100,"Yes","No"))</f>
        <v>No</v>
      </c>
      <c r="I115" s="12">
        <v>5.0000000000000001E-4</v>
      </c>
      <c r="J115" s="12">
        <v>5.11E-2</v>
      </c>
      <c r="K115" s="41" t="s">
        <v>736</v>
      </c>
      <c r="L115" s="9" t="str">
        <f t="shared" si="40"/>
        <v>Yes</v>
      </c>
    </row>
    <row r="116" spans="1:12" ht="25" x14ac:dyDescent="0.25">
      <c r="A116" s="3" t="s">
        <v>973</v>
      </c>
      <c r="B116" s="41" t="s">
        <v>288</v>
      </c>
      <c r="C116" s="13">
        <v>100</v>
      </c>
      <c r="D116" s="11" t="str">
        <f>IF($B116="N/A","N/A",IF(C116&gt;=100,"Yes","No"))</f>
        <v>Yes</v>
      </c>
      <c r="E116" s="13">
        <v>95.656867102999996</v>
      </c>
      <c r="F116" s="11" t="str">
        <f t="shared" si="41"/>
        <v>No</v>
      </c>
      <c r="G116" s="13">
        <v>99.453616654000001</v>
      </c>
      <c r="H116" s="11" t="str">
        <f t="shared" si="42"/>
        <v>No</v>
      </c>
      <c r="I116" s="12">
        <v>-4.34</v>
      </c>
      <c r="J116" s="12">
        <v>3.9689999999999999</v>
      </c>
      <c r="K116" s="41" t="s">
        <v>736</v>
      </c>
      <c r="L116" s="9" t="str">
        <f t="shared" si="40"/>
        <v>Yes</v>
      </c>
    </row>
    <row r="117" spans="1:12" ht="25" x14ac:dyDescent="0.25">
      <c r="A117" s="2" t="s">
        <v>974</v>
      </c>
      <c r="B117" s="41" t="s">
        <v>213</v>
      </c>
      <c r="C117" s="13">
        <v>27.007207305000001</v>
      </c>
      <c r="D117" s="34" t="s">
        <v>739</v>
      </c>
      <c r="E117" s="13">
        <v>27.556153860999999</v>
      </c>
      <c r="F117" s="34" t="s">
        <v>739</v>
      </c>
      <c r="G117" s="13">
        <v>28.312135720000001</v>
      </c>
      <c r="H117" s="11" t="str">
        <f>IF($B117="N/A","N/A",IF(G117&lt;100,"No",IF(G117=100,"No","Yes")))</f>
        <v>N/A</v>
      </c>
      <c r="I117" s="12">
        <v>2.0329999999999999</v>
      </c>
      <c r="J117" s="12">
        <v>2.7429999999999999</v>
      </c>
      <c r="K117" s="41" t="s">
        <v>736</v>
      </c>
      <c r="L117" s="9" t="str">
        <f t="shared" si="40"/>
        <v>Yes</v>
      </c>
    </row>
    <row r="118" spans="1:12" ht="25" x14ac:dyDescent="0.25">
      <c r="A118" s="2" t="s">
        <v>975</v>
      </c>
      <c r="B118" s="33" t="s">
        <v>213</v>
      </c>
      <c r="C118" s="13">
        <v>23.443765412000001</v>
      </c>
      <c r="D118" s="11" t="str">
        <f>IF($B118="N/A","N/A",IF(C118&gt;10,"No",IF(C118&lt;-10,"No","Yes")))</f>
        <v>N/A</v>
      </c>
      <c r="E118" s="13">
        <v>27.598314606999999</v>
      </c>
      <c r="F118" s="11" t="str">
        <f>IF($B118="N/A","N/A",IF(E118&gt;10,"No",IF(E118&lt;-10,"No","Yes")))</f>
        <v>N/A</v>
      </c>
      <c r="G118" s="13">
        <v>28.454441589000002</v>
      </c>
      <c r="H118" s="11" t="str">
        <f>IF($B118="N/A","N/A",IF(G118&gt;10,"No",IF(G118&lt;-10,"No","Yes")))</f>
        <v>N/A</v>
      </c>
      <c r="I118" s="12">
        <v>17.72</v>
      </c>
      <c r="J118" s="12">
        <v>3.1019999999999999</v>
      </c>
      <c r="K118" s="41" t="s">
        <v>736</v>
      </c>
      <c r="L118" s="9" t="str">
        <f>IF(J118="Div by 0", "N/A", IF(OR(J118="N/A",K118="N/A"),"N/A", IF(J118&gt;VALUE(MID(K118,1,2)), "No", IF(J118&lt;-1*VALUE(MID(K118,1,2)), "No", "Yes"))))</f>
        <v>Yes</v>
      </c>
    </row>
    <row r="119" spans="1:12" x14ac:dyDescent="0.25">
      <c r="A119" s="7" t="s">
        <v>100</v>
      </c>
      <c r="B119" s="33" t="s">
        <v>213</v>
      </c>
      <c r="C119" s="34">
        <v>97525</v>
      </c>
      <c r="D119" s="11" t="str">
        <f t="shared" ref="D119:D145" si="43">IF($B119="N/A","N/A",IF(C119&gt;10,"No",IF(C119&lt;-10,"No","Yes")))</f>
        <v>N/A</v>
      </c>
      <c r="E119" s="34">
        <v>97274</v>
      </c>
      <c r="F119" s="11" t="str">
        <f t="shared" ref="F119:F145" si="44">IF($B119="N/A","N/A",IF(E119&gt;10,"No",IF(E119&lt;-10,"No","Yes")))</f>
        <v>N/A</v>
      </c>
      <c r="G119" s="34">
        <v>104294</v>
      </c>
      <c r="H119" s="11" t="str">
        <f t="shared" ref="H119:H145" si="45">IF($B119="N/A","N/A",IF(G119&gt;10,"No",IF(G119&lt;-10,"No","Yes")))</f>
        <v>N/A</v>
      </c>
      <c r="I119" s="12">
        <v>-0.25700000000000001</v>
      </c>
      <c r="J119" s="12">
        <v>7.2169999999999996</v>
      </c>
      <c r="K119" s="41" t="s">
        <v>737</v>
      </c>
      <c r="L119" s="9" t="str">
        <f t="shared" si="40"/>
        <v>Yes</v>
      </c>
    </row>
    <row r="120" spans="1:12" x14ac:dyDescent="0.25">
      <c r="A120" s="2" t="s">
        <v>976</v>
      </c>
      <c r="B120" s="33" t="s">
        <v>213</v>
      </c>
      <c r="C120" s="34">
        <v>20518</v>
      </c>
      <c r="D120" s="11" t="str">
        <f t="shared" si="43"/>
        <v>N/A</v>
      </c>
      <c r="E120" s="34">
        <v>20937</v>
      </c>
      <c r="F120" s="11" t="str">
        <f t="shared" si="44"/>
        <v>N/A</v>
      </c>
      <c r="G120" s="34">
        <v>21435</v>
      </c>
      <c r="H120" s="11" t="str">
        <f t="shared" si="45"/>
        <v>N/A</v>
      </c>
      <c r="I120" s="12">
        <v>2.0419999999999998</v>
      </c>
      <c r="J120" s="12">
        <v>2.379</v>
      </c>
      <c r="K120" s="41" t="s">
        <v>737</v>
      </c>
      <c r="L120" s="9" t="str">
        <f t="shared" si="40"/>
        <v>Yes</v>
      </c>
    </row>
    <row r="121" spans="1:12" x14ac:dyDescent="0.25">
      <c r="A121" s="2" t="s">
        <v>977</v>
      </c>
      <c r="B121" s="33" t="s">
        <v>213</v>
      </c>
      <c r="C121" s="34">
        <v>16002</v>
      </c>
      <c r="D121" s="11" t="str">
        <f t="shared" si="43"/>
        <v>N/A</v>
      </c>
      <c r="E121" s="34">
        <v>16043</v>
      </c>
      <c r="F121" s="11" t="str">
        <f t="shared" si="44"/>
        <v>N/A</v>
      </c>
      <c r="G121" s="34">
        <v>15552</v>
      </c>
      <c r="H121" s="11" t="str">
        <f t="shared" si="45"/>
        <v>N/A</v>
      </c>
      <c r="I121" s="12">
        <v>0.25619999999999998</v>
      </c>
      <c r="J121" s="12">
        <v>-3.06</v>
      </c>
      <c r="K121" s="41" t="s">
        <v>737</v>
      </c>
      <c r="L121" s="9" t="str">
        <f t="shared" si="40"/>
        <v>Yes</v>
      </c>
    </row>
    <row r="122" spans="1:12" x14ac:dyDescent="0.25">
      <c r="A122" s="2" t="s">
        <v>978</v>
      </c>
      <c r="B122" s="33" t="s">
        <v>213</v>
      </c>
      <c r="C122" s="34">
        <v>21226</v>
      </c>
      <c r="D122" s="11" t="str">
        <f t="shared" si="43"/>
        <v>N/A</v>
      </c>
      <c r="E122" s="34">
        <v>21551</v>
      </c>
      <c r="F122" s="11" t="str">
        <f t="shared" si="44"/>
        <v>N/A</v>
      </c>
      <c r="G122" s="34">
        <v>22133</v>
      </c>
      <c r="H122" s="11" t="str">
        <f t="shared" si="45"/>
        <v>N/A</v>
      </c>
      <c r="I122" s="12">
        <v>1.5309999999999999</v>
      </c>
      <c r="J122" s="12">
        <v>2.7010000000000001</v>
      </c>
      <c r="K122" s="41" t="s">
        <v>737</v>
      </c>
      <c r="L122" s="9" t="str">
        <f t="shared" si="40"/>
        <v>Yes</v>
      </c>
    </row>
    <row r="123" spans="1:12" x14ac:dyDescent="0.25">
      <c r="A123" s="2" t="s">
        <v>979</v>
      </c>
      <c r="B123" s="33" t="s">
        <v>213</v>
      </c>
      <c r="C123" s="34">
        <v>39779</v>
      </c>
      <c r="D123" s="11" t="str">
        <f t="shared" si="43"/>
        <v>N/A</v>
      </c>
      <c r="E123" s="34">
        <v>38743</v>
      </c>
      <c r="F123" s="11" t="str">
        <f t="shared" si="44"/>
        <v>N/A</v>
      </c>
      <c r="G123" s="34">
        <v>42750</v>
      </c>
      <c r="H123" s="11" t="str">
        <f t="shared" si="45"/>
        <v>N/A</v>
      </c>
      <c r="I123" s="12">
        <v>-2.6</v>
      </c>
      <c r="J123" s="12">
        <v>10.34</v>
      </c>
      <c r="K123" s="41" t="s">
        <v>737</v>
      </c>
      <c r="L123" s="9" t="str">
        <f t="shared" si="40"/>
        <v>No</v>
      </c>
    </row>
    <row r="124" spans="1:12" x14ac:dyDescent="0.25">
      <c r="A124" s="2" t="s">
        <v>980</v>
      </c>
      <c r="B124" s="33" t="s">
        <v>213</v>
      </c>
      <c r="C124" s="34">
        <v>0</v>
      </c>
      <c r="D124" s="11" t="str">
        <f t="shared" si="43"/>
        <v>N/A</v>
      </c>
      <c r="E124" s="34">
        <v>0</v>
      </c>
      <c r="F124" s="11" t="str">
        <f t="shared" si="44"/>
        <v>N/A</v>
      </c>
      <c r="G124" s="34">
        <v>2424</v>
      </c>
      <c r="H124" s="11" t="str">
        <f t="shared" si="45"/>
        <v>N/A</v>
      </c>
      <c r="I124" s="12" t="s">
        <v>1745</v>
      </c>
      <c r="J124" s="12" t="s">
        <v>1745</v>
      </c>
      <c r="K124" s="41" t="s">
        <v>737</v>
      </c>
      <c r="L124" s="9" t="str">
        <f t="shared" si="40"/>
        <v>N/A</v>
      </c>
    </row>
    <row r="125" spans="1:12" x14ac:dyDescent="0.25">
      <c r="A125" s="7" t="s">
        <v>101</v>
      </c>
      <c r="B125" s="33" t="s">
        <v>213</v>
      </c>
      <c r="C125" s="34">
        <v>139322</v>
      </c>
      <c r="D125" s="11" t="str">
        <f t="shared" si="43"/>
        <v>N/A</v>
      </c>
      <c r="E125" s="34">
        <v>143146</v>
      </c>
      <c r="F125" s="11" t="str">
        <f t="shared" si="44"/>
        <v>N/A</v>
      </c>
      <c r="G125" s="34">
        <v>145107</v>
      </c>
      <c r="H125" s="11" t="str">
        <f t="shared" si="45"/>
        <v>N/A</v>
      </c>
      <c r="I125" s="12">
        <v>2.7450000000000001</v>
      </c>
      <c r="J125" s="12">
        <v>1.37</v>
      </c>
      <c r="K125" s="41" t="s">
        <v>737</v>
      </c>
      <c r="L125" s="9" t="str">
        <f t="shared" si="40"/>
        <v>Yes</v>
      </c>
    </row>
    <row r="126" spans="1:12" x14ac:dyDescent="0.25">
      <c r="A126" s="2" t="s">
        <v>981</v>
      </c>
      <c r="B126" s="33" t="s">
        <v>213</v>
      </c>
      <c r="C126" s="34">
        <v>74925</v>
      </c>
      <c r="D126" s="11" t="str">
        <f t="shared" si="43"/>
        <v>N/A</v>
      </c>
      <c r="E126" s="34">
        <v>76611</v>
      </c>
      <c r="F126" s="11" t="str">
        <f t="shared" si="44"/>
        <v>N/A</v>
      </c>
      <c r="G126" s="34">
        <v>77872</v>
      </c>
      <c r="H126" s="11" t="str">
        <f t="shared" si="45"/>
        <v>N/A</v>
      </c>
      <c r="I126" s="12">
        <v>2.25</v>
      </c>
      <c r="J126" s="12">
        <v>1.6459999999999999</v>
      </c>
      <c r="K126" s="41" t="s">
        <v>737</v>
      </c>
      <c r="L126" s="9" t="str">
        <f t="shared" si="40"/>
        <v>Yes</v>
      </c>
    </row>
    <row r="127" spans="1:12" x14ac:dyDescent="0.25">
      <c r="A127" s="2" t="s">
        <v>982</v>
      </c>
      <c r="B127" s="33" t="s">
        <v>213</v>
      </c>
      <c r="C127" s="34">
        <v>11147</v>
      </c>
      <c r="D127" s="11" t="str">
        <f t="shared" si="43"/>
        <v>N/A</v>
      </c>
      <c r="E127" s="34">
        <v>11464</v>
      </c>
      <c r="F127" s="11" t="str">
        <f t="shared" si="44"/>
        <v>N/A</v>
      </c>
      <c r="G127" s="34">
        <v>11166</v>
      </c>
      <c r="H127" s="11" t="str">
        <f t="shared" si="45"/>
        <v>N/A</v>
      </c>
      <c r="I127" s="12">
        <v>2.8439999999999999</v>
      </c>
      <c r="J127" s="12">
        <v>-2.6</v>
      </c>
      <c r="K127" s="41" t="s">
        <v>737</v>
      </c>
      <c r="L127" s="9" t="str">
        <f t="shared" si="40"/>
        <v>Yes</v>
      </c>
    </row>
    <row r="128" spans="1:12" x14ac:dyDescent="0.25">
      <c r="A128" s="2" t="s">
        <v>983</v>
      </c>
      <c r="B128" s="33" t="s">
        <v>213</v>
      </c>
      <c r="C128" s="34">
        <v>23750</v>
      </c>
      <c r="D128" s="11" t="str">
        <f t="shared" si="43"/>
        <v>N/A</v>
      </c>
      <c r="E128" s="34">
        <v>24961</v>
      </c>
      <c r="F128" s="11" t="str">
        <f t="shared" si="44"/>
        <v>N/A</v>
      </c>
      <c r="G128" s="34">
        <v>26144</v>
      </c>
      <c r="H128" s="11" t="str">
        <f t="shared" si="45"/>
        <v>N/A</v>
      </c>
      <c r="I128" s="12">
        <v>5.0990000000000002</v>
      </c>
      <c r="J128" s="12">
        <v>4.7389999999999999</v>
      </c>
      <c r="K128" s="41" t="s">
        <v>737</v>
      </c>
      <c r="L128" s="9" t="str">
        <f t="shared" si="40"/>
        <v>Yes</v>
      </c>
    </row>
    <row r="129" spans="1:12" x14ac:dyDescent="0.25">
      <c r="A129" s="2" t="s">
        <v>984</v>
      </c>
      <c r="B129" s="33" t="s">
        <v>213</v>
      </c>
      <c r="C129" s="34">
        <v>29500</v>
      </c>
      <c r="D129" s="11" t="str">
        <f t="shared" si="43"/>
        <v>N/A</v>
      </c>
      <c r="E129" s="34">
        <v>30110</v>
      </c>
      <c r="F129" s="11" t="str">
        <f t="shared" si="44"/>
        <v>N/A</v>
      </c>
      <c r="G129" s="34">
        <v>29925</v>
      </c>
      <c r="H129" s="11" t="str">
        <f t="shared" si="45"/>
        <v>N/A</v>
      </c>
      <c r="I129" s="12">
        <v>2.0680000000000001</v>
      </c>
      <c r="J129" s="12">
        <v>-0.61399999999999999</v>
      </c>
      <c r="K129" s="41" t="s">
        <v>737</v>
      </c>
      <c r="L129" s="9" t="str">
        <f t="shared" si="40"/>
        <v>Yes</v>
      </c>
    </row>
    <row r="130" spans="1:12" x14ac:dyDescent="0.25">
      <c r="A130" s="2" t="s">
        <v>985</v>
      </c>
      <c r="B130" s="33" t="s">
        <v>213</v>
      </c>
      <c r="C130" s="34">
        <v>0</v>
      </c>
      <c r="D130" s="11" t="str">
        <f t="shared" si="43"/>
        <v>N/A</v>
      </c>
      <c r="E130" s="34">
        <v>0</v>
      </c>
      <c r="F130" s="11" t="str">
        <f t="shared" si="44"/>
        <v>N/A</v>
      </c>
      <c r="G130" s="34">
        <v>0</v>
      </c>
      <c r="H130" s="11" t="str">
        <f t="shared" si="45"/>
        <v>N/A</v>
      </c>
      <c r="I130" s="12" t="s">
        <v>1745</v>
      </c>
      <c r="J130" s="12" t="s">
        <v>1745</v>
      </c>
      <c r="K130" s="41" t="s">
        <v>737</v>
      </c>
      <c r="L130" s="9" t="str">
        <f t="shared" si="40"/>
        <v>N/A</v>
      </c>
    </row>
    <row r="131" spans="1:12" x14ac:dyDescent="0.25">
      <c r="A131" s="7" t="s">
        <v>104</v>
      </c>
      <c r="B131" s="33" t="s">
        <v>213</v>
      </c>
      <c r="C131" s="34">
        <v>460047</v>
      </c>
      <c r="D131" s="11" t="str">
        <f t="shared" si="43"/>
        <v>N/A</v>
      </c>
      <c r="E131" s="34">
        <v>465559</v>
      </c>
      <c r="F131" s="11" t="str">
        <f t="shared" si="44"/>
        <v>N/A</v>
      </c>
      <c r="G131" s="34">
        <v>472062</v>
      </c>
      <c r="H131" s="11" t="str">
        <f t="shared" si="45"/>
        <v>N/A</v>
      </c>
      <c r="I131" s="12">
        <v>1.198</v>
      </c>
      <c r="J131" s="12">
        <v>1.397</v>
      </c>
      <c r="K131" s="41" t="s">
        <v>737</v>
      </c>
      <c r="L131" s="9" t="str">
        <f t="shared" si="40"/>
        <v>Yes</v>
      </c>
    </row>
    <row r="132" spans="1:12" x14ac:dyDescent="0.25">
      <c r="A132" s="2" t="s">
        <v>986</v>
      </c>
      <c r="B132" s="33" t="s">
        <v>213</v>
      </c>
      <c r="C132" s="34">
        <v>284005</v>
      </c>
      <c r="D132" s="11" t="str">
        <f t="shared" si="43"/>
        <v>N/A</v>
      </c>
      <c r="E132" s="34">
        <v>287361</v>
      </c>
      <c r="F132" s="11" t="str">
        <f t="shared" si="44"/>
        <v>N/A</v>
      </c>
      <c r="G132" s="34">
        <v>285262</v>
      </c>
      <c r="H132" s="11" t="str">
        <f t="shared" si="45"/>
        <v>N/A</v>
      </c>
      <c r="I132" s="12">
        <v>1.1819999999999999</v>
      </c>
      <c r="J132" s="12">
        <v>-0.73</v>
      </c>
      <c r="K132" s="41" t="s">
        <v>737</v>
      </c>
      <c r="L132" s="9" t="str">
        <f t="shared" si="40"/>
        <v>Yes</v>
      </c>
    </row>
    <row r="133" spans="1:12" x14ac:dyDescent="0.25">
      <c r="A133" s="2" t="s">
        <v>987</v>
      </c>
      <c r="B133" s="33" t="s">
        <v>213</v>
      </c>
      <c r="C133" s="34">
        <v>0</v>
      </c>
      <c r="D133" s="11" t="str">
        <f t="shared" si="43"/>
        <v>N/A</v>
      </c>
      <c r="E133" s="34">
        <v>0</v>
      </c>
      <c r="F133" s="11" t="str">
        <f t="shared" si="44"/>
        <v>N/A</v>
      </c>
      <c r="G133" s="34">
        <v>0</v>
      </c>
      <c r="H133" s="11" t="str">
        <f t="shared" si="45"/>
        <v>N/A</v>
      </c>
      <c r="I133" s="12" t="s">
        <v>1745</v>
      </c>
      <c r="J133" s="12" t="s">
        <v>1745</v>
      </c>
      <c r="K133" s="41" t="s">
        <v>737</v>
      </c>
      <c r="L133" s="9" t="str">
        <f t="shared" si="40"/>
        <v>N/A</v>
      </c>
    </row>
    <row r="134" spans="1:12" x14ac:dyDescent="0.25">
      <c r="A134" s="2" t="s">
        <v>988</v>
      </c>
      <c r="B134" s="33" t="s">
        <v>213</v>
      </c>
      <c r="C134" s="34">
        <v>4092</v>
      </c>
      <c r="D134" s="11" t="str">
        <f t="shared" si="43"/>
        <v>N/A</v>
      </c>
      <c r="E134" s="34">
        <v>3951</v>
      </c>
      <c r="F134" s="11" t="str">
        <f t="shared" si="44"/>
        <v>N/A</v>
      </c>
      <c r="G134" s="34">
        <v>3231</v>
      </c>
      <c r="H134" s="11" t="str">
        <f t="shared" si="45"/>
        <v>N/A</v>
      </c>
      <c r="I134" s="12">
        <v>-3.45</v>
      </c>
      <c r="J134" s="12">
        <v>-18.2</v>
      </c>
      <c r="K134" s="41" t="s">
        <v>737</v>
      </c>
      <c r="L134" s="9" t="str">
        <f t="shared" si="40"/>
        <v>No</v>
      </c>
    </row>
    <row r="135" spans="1:12" x14ac:dyDescent="0.25">
      <c r="A135" s="2" t="s">
        <v>989</v>
      </c>
      <c r="B135" s="33" t="s">
        <v>213</v>
      </c>
      <c r="C135" s="34">
        <v>65677</v>
      </c>
      <c r="D135" s="11" t="str">
        <f t="shared" si="43"/>
        <v>N/A</v>
      </c>
      <c r="E135" s="34">
        <v>65739</v>
      </c>
      <c r="F135" s="11" t="str">
        <f t="shared" si="44"/>
        <v>N/A</v>
      </c>
      <c r="G135" s="34">
        <v>68098</v>
      </c>
      <c r="H135" s="11" t="str">
        <f t="shared" si="45"/>
        <v>N/A</v>
      </c>
      <c r="I135" s="12">
        <v>9.4399999999999998E-2</v>
      </c>
      <c r="J135" s="12">
        <v>3.5880000000000001</v>
      </c>
      <c r="K135" s="41" t="s">
        <v>737</v>
      </c>
      <c r="L135" s="9" t="str">
        <f t="shared" si="40"/>
        <v>Yes</v>
      </c>
    </row>
    <row r="136" spans="1:12" x14ac:dyDescent="0.25">
      <c r="A136" s="2" t="s">
        <v>990</v>
      </c>
      <c r="B136" s="33" t="s">
        <v>213</v>
      </c>
      <c r="C136" s="34">
        <v>33557</v>
      </c>
      <c r="D136" s="11" t="str">
        <f t="shared" si="43"/>
        <v>N/A</v>
      </c>
      <c r="E136" s="34">
        <v>33989</v>
      </c>
      <c r="F136" s="11" t="str">
        <f t="shared" si="44"/>
        <v>N/A</v>
      </c>
      <c r="G136" s="34">
        <v>34310</v>
      </c>
      <c r="H136" s="11" t="str">
        <f t="shared" si="45"/>
        <v>N/A</v>
      </c>
      <c r="I136" s="12">
        <v>1.2869999999999999</v>
      </c>
      <c r="J136" s="12">
        <v>0.94440000000000002</v>
      </c>
      <c r="K136" s="41" t="s">
        <v>737</v>
      </c>
      <c r="L136" s="9" t="str">
        <f t="shared" si="40"/>
        <v>Yes</v>
      </c>
    </row>
    <row r="137" spans="1:12" x14ac:dyDescent="0.25">
      <c r="A137" s="2" t="s">
        <v>991</v>
      </c>
      <c r="B137" s="33" t="s">
        <v>213</v>
      </c>
      <c r="C137" s="34">
        <v>10877</v>
      </c>
      <c r="D137" s="11" t="str">
        <f t="shared" si="43"/>
        <v>N/A</v>
      </c>
      <c r="E137" s="34">
        <v>11241</v>
      </c>
      <c r="F137" s="11" t="str">
        <f t="shared" si="44"/>
        <v>N/A</v>
      </c>
      <c r="G137" s="34">
        <v>11758</v>
      </c>
      <c r="H137" s="11" t="str">
        <f t="shared" si="45"/>
        <v>N/A</v>
      </c>
      <c r="I137" s="12">
        <v>3.347</v>
      </c>
      <c r="J137" s="12">
        <v>4.5990000000000002</v>
      </c>
      <c r="K137" s="41" t="s">
        <v>737</v>
      </c>
      <c r="L137" s="9" t="str">
        <f t="shared" si="40"/>
        <v>Yes</v>
      </c>
    </row>
    <row r="138" spans="1:12" x14ac:dyDescent="0.25">
      <c r="A138" s="2" t="s">
        <v>992</v>
      </c>
      <c r="B138" s="33" t="s">
        <v>213</v>
      </c>
      <c r="C138" s="34">
        <v>61839</v>
      </c>
      <c r="D138" s="11" t="str">
        <f t="shared" si="43"/>
        <v>N/A</v>
      </c>
      <c r="E138" s="34">
        <v>63278</v>
      </c>
      <c r="F138" s="11" t="str">
        <f t="shared" si="44"/>
        <v>N/A</v>
      </c>
      <c r="G138" s="34">
        <v>69403</v>
      </c>
      <c r="H138" s="11" t="str">
        <f t="shared" si="45"/>
        <v>N/A</v>
      </c>
      <c r="I138" s="12">
        <v>2.327</v>
      </c>
      <c r="J138" s="12">
        <v>9.68</v>
      </c>
      <c r="K138" s="41" t="s">
        <v>737</v>
      </c>
      <c r="L138" s="9" t="str">
        <f t="shared" si="40"/>
        <v>Yes</v>
      </c>
    </row>
    <row r="139" spans="1:12" x14ac:dyDescent="0.25">
      <c r="A139" s="7" t="s">
        <v>105</v>
      </c>
      <c r="B139" s="33" t="s">
        <v>213</v>
      </c>
      <c r="C139" s="34">
        <v>422850</v>
      </c>
      <c r="D139" s="11" t="str">
        <f t="shared" si="43"/>
        <v>N/A</v>
      </c>
      <c r="E139" s="34">
        <v>440928</v>
      </c>
      <c r="F139" s="11" t="str">
        <f t="shared" si="44"/>
        <v>N/A</v>
      </c>
      <c r="G139" s="34">
        <v>440286</v>
      </c>
      <c r="H139" s="11" t="str">
        <f t="shared" si="45"/>
        <v>N/A</v>
      </c>
      <c r="I139" s="12">
        <v>4.2750000000000004</v>
      </c>
      <c r="J139" s="12">
        <v>-0.14599999999999999</v>
      </c>
      <c r="K139" s="41" t="s">
        <v>737</v>
      </c>
      <c r="L139" s="9" t="str">
        <f t="shared" si="40"/>
        <v>Yes</v>
      </c>
    </row>
    <row r="140" spans="1:12" x14ac:dyDescent="0.25">
      <c r="A140" s="2" t="s">
        <v>993</v>
      </c>
      <c r="B140" s="33" t="s">
        <v>213</v>
      </c>
      <c r="C140" s="34">
        <v>150583</v>
      </c>
      <c r="D140" s="11" t="str">
        <f t="shared" si="43"/>
        <v>N/A</v>
      </c>
      <c r="E140" s="34">
        <v>150887</v>
      </c>
      <c r="F140" s="11" t="str">
        <f t="shared" si="44"/>
        <v>N/A</v>
      </c>
      <c r="G140" s="34">
        <v>150124</v>
      </c>
      <c r="H140" s="11" t="str">
        <f t="shared" si="45"/>
        <v>N/A</v>
      </c>
      <c r="I140" s="12">
        <v>0.2019</v>
      </c>
      <c r="J140" s="12">
        <v>-0.50600000000000001</v>
      </c>
      <c r="K140" s="41" t="s">
        <v>737</v>
      </c>
      <c r="L140" s="9" t="str">
        <f t="shared" si="40"/>
        <v>Yes</v>
      </c>
    </row>
    <row r="141" spans="1:12" x14ac:dyDescent="0.25">
      <c r="A141" s="2" t="s">
        <v>994</v>
      </c>
      <c r="B141" s="33" t="s">
        <v>213</v>
      </c>
      <c r="C141" s="34">
        <v>0</v>
      </c>
      <c r="D141" s="11" t="str">
        <f t="shared" si="43"/>
        <v>N/A</v>
      </c>
      <c r="E141" s="34">
        <v>0</v>
      </c>
      <c r="F141" s="11" t="str">
        <f t="shared" si="44"/>
        <v>N/A</v>
      </c>
      <c r="G141" s="34">
        <v>0</v>
      </c>
      <c r="H141" s="11" t="str">
        <f t="shared" si="45"/>
        <v>N/A</v>
      </c>
      <c r="I141" s="12" t="s">
        <v>1745</v>
      </c>
      <c r="J141" s="12" t="s">
        <v>1745</v>
      </c>
      <c r="K141" s="41" t="s">
        <v>737</v>
      </c>
      <c r="L141" s="9" t="str">
        <f t="shared" si="40"/>
        <v>N/A</v>
      </c>
    </row>
    <row r="142" spans="1:12" x14ac:dyDescent="0.25">
      <c r="A142" s="2" t="s">
        <v>995</v>
      </c>
      <c r="B142" s="33" t="s">
        <v>213</v>
      </c>
      <c r="C142" s="34">
        <v>8174</v>
      </c>
      <c r="D142" s="11" t="str">
        <f t="shared" si="43"/>
        <v>N/A</v>
      </c>
      <c r="E142" s="34">
        <v>7983</v>
      </c>
      <c r="F142" s="11" t="str">
        <f t="shared" si="44"/>
        <v>N/A</v>
      </c>
      <c r="G142" s="34">
        <v>8176</v>
      </c>
      <c r="H142" s="11" t="str">
        <f t="shared" si="45"/>
        <v>N/A</v>
      </c>
      <c r="I142" s="12">
        <v>-2.34</v>
      </c>
      <c r="J142" s="12">
        <v>2.4180000000000001</v>
      </c>
      <c r="K142" s="41" t="s">
        <v>737</v>
      </c>
      <c r="L142" s="9" t="str">
        <f t="shared" si="40"/>
        <v>Yes</v>
      </c>
    </row>
    <row r="143" spans="1:12" x14ac:dyDescent="0.25">
      <c r="A143" s="2" t="s">
        <v>996</v>
      </c>
      <c r="B143" s="33" t="s">
        <v>213</v>
      </c>
      <c r="C143" s="34">
        <v>5374</v>
      </c>
      <c r="D143" s="11" t="str">
        <f t="shared" si="43"/>
        <v>N/A</v>
      </c>
      <c r="E143" s="34">
        <v>5569</v>
      </c>
      <c r="F143" s="11" t="str">
        <f t="shared" si="44"/>
        <v>N/A</v>
      </c>
      <c r="G143" s="34">
        <v>5172</v>
      </c>
      <c r="H143" s="11" t="str">
        <f t="shared" si="45"/>
        <v>N/A</v>
      </c>
      <c r="I143" s="12">
        <v>3.629</v>
      </c>
      <c r="J143" s="12">
        <v>-7.13</v>
      </c>
      <c r="K143" s="41" t="s">
        <v>737</v>
      </c>
      <c r="L143" s="9" t="str">
        <f t="shared" si="40"/>
        <v>Yes</v>
      </c>
    </row>
    <row r="144" spans="1:12" x14ac:dyDescent="0.25">
      <c r="A144" s="2" t="s">
        <v>997</v>
      </c>
      <c r="B144" s="33" t="s">
        <v>213</v>
      </c>
      <c r="C144" s="34">
        <v>131757</v>
      </c>
      <c r="D144" s="11" t="str">
        <f t="shared" si="43"/>
        <v>N/A</v>
      </c>
      <c r="E144" s="34">
        <v>141855</v>
      </c>
      <c r="F144" s="11" t="str">
        <f t="shared" si="44"/>
        <v>N/A</v>
      </c>
      <c r="G144" s="34">
        <v>145083</v>
      </c>
      <c r="H144" s="11" t="str">
        <f t="shared" si="45"/>
        <v>N/A</v>
      </c>
      <c r="I144" s="12">
        <v>7.6639999999999997</v>
      </c>
      <c r="J144" s="12">
        <v>2.2759999999999998</v>
      </c>
      <c r="K144" s="41" t="s">
        <v>737</v>
      </c>
      <c r="L144" s="9" t="str">
        <f t="shared" si="40"/>
        <v>Yes</v>
      </c>
    </row>
    <row r="145" spans="1:12" x14ac:dyDescent="0.25">
      <c r="A145" s="2" t="s">
        <v>998</v>
      </c>
      <c r="B145" s="33" t="s">
        <v>213</v>
      </c>
      <c r="C145" s="34">
        <v>126962</v>
      </c>
      <c r="D145" s="11" t="str">
        <f t="shared" si="43"/>
        <v>N/A</v>
      </c>
      <c r="E145" s="34">
        <v>134634</v>
      </c>
      <c r="F145" s="11" t="str">
        <f t="shared" si="44"/>
        <v>N/A</v>
      </c>
      <c r="G145" s="34">
        <v>131731</v>
      </c>
      <c r="H145" s="11" t="str">
        <f t="shared" si="45"/>
        <v>N/A</v>
      </c>
      <c r="I145" s="12">
        <v>6.0430000000000001</v>
      </c>
      <c r="J145" s="12">
        <v>-2.16</v>
      </c>
      <c r="K145" s="41" t="s">
        <v>737</v>
      </c>
      <c r="L145" s="9" t="str">
        <f t="shared" si="40"/>
        <v>Yes</v>
      </c>
    </row>
    <row r="146" spans="1:12" ht="25" x14ac:dyDescent="0.25">
      <c r="A146" s="18" t="s">
        <v>999</v>
      </c>
      <c r="B146" s="1" t="s">
        <v>213</v>
      </c>
      <c r="C146" s="1">
        <v>27591</v>
      </c>
      <c r="D146" s="11" t="str">
        <f t="shared" ref="D146:D151" si="46">IF($B146="N/A","N/A",IF(C146&gt;10,"No",IF(C146&lt;-10,"No","Yes")))</f>
        <v>N/A</v>
      </c>
      <c r="E146" s="1">
        <v>26670</v>
      </c>
      <c r="F146" s="11" t="str">
        <f t="shared" ref="F146:F151" si="47">IF($B146="N/A","N/A",IF(E146&gt;10,"No",IF(E146&lt;-10,"No","Yes")))</f>
        <v>N/A</v>
      </c>
      <c r="G146" s="1">
        <v>25583</v>
      </c>
      <c r="H146" s="11" t="str">
        <f t="shared" ref="H146:H151" si="48">IF($B146="N/A","N/A",IF(G146&gt;10,"No",IF(G146&lt;-10,"No","Yes")))</f>
        <v>N/A</v>
      </c>
      <c r="I146" s="12">
        <v>-3.34</v>
      </c>
      <c r="J146" s="12">
        <v>-4.08</v>
      </c>
      <c r="K146" s="41" t="s">
        <v>736</v>
      </c>
      <c r="L146" s="9" t="str">
        <f t="shared" ref="L146:L151" si="49">IF(J146="Div by 0", "N/A", IF(K146="N/A","N/A", IF(J146&gt;VALUE(MID(K146,1,2)), "No", IF(J146&lt;-1*VALUE(MID(K146,1,2)), "No", "Yes"))))</f>
        <v>Yes</v>
      </c>
    </row>
    <row r="147" spans="1:12" x14ac:dyDescent="0.25">
      <c r="A147" s="6" t="s">
        <v>326</v>
      </c>
      <c r="B147" s="41" t="s">
        <v>213</v>
      </c>
      <c r="C147" s="13">
        <v>2.4640453532</v>
      </c>
      <c r="D147" s="11" t="str">
        <f t="shared" si="46"/>
        <v>N/A</v>
      </c>
      <c r="E147" s="13">
        <v>2.3253847086000001</v>
      </c>
      <c r="F147" s="11" t="str">
        <f t="shared" si="47"/>
        <v>N/A</v>
      </c>
      <c r="G147" s="13">
        <v>2.2021107830000002</v>
      </c>
      <c r="H147" s="11" t="str">
        <f t="shared" si="48"/>
        <v>N/A</v>
      </c>
      <c r="I147" s="12">
        <v>-5.63</v>
      </c>
      <c r="J147" s="12">
        <v>-5.3</v>
      </c>
      <c r="K147" s="41" t="s">
        <v>736</v>
      </c>
      <c r="L147" s="9" t="str">
        <f t="shared" si="49"/>
        <v>Yes</v>
      </c>
    </row>
    <row r="148" spans="1:12" x14ac:dyDescent="0.25">
      <c r="A148" s="2" t="s">
        <v>327</v>
      </c>
      <c r="B148" s="41" t="s">
        <v>213</v>
      </c>
      <c r="C148" s="13">
        <v>20.750576774999999</v>
      </c>
      <c r="D148" s="11" t="str">
        <f t="shared" si="46"/>
        <v>N/A</v>
      </c>
      <c r="E148" s="13">
        <v>20.162633386</v>
      </c>
      <c r="F148" s="11" t="str">
        <f t="shared" si="47"/>
        <v>N/A</v>
      </c>
      <c r="G148" s="13">
        <v>17.863923140000001</v>
      </c>
      <c r="H148" s="11" t="str">
        <f t="shared" si="48"/>
        <v>N/A</v>
      </c>
      <c r="I148" s="12">
        <v>-2.83</v>
      </c>
      <c r="J148" s="12">
        <v>-11.4</v>
      </c>
      <c r="K148" s="41" t="s">
        <v>736</v>
      </c>
      <c r="L148" s="9" t="str">
        <f t="shared" si="49"/>
        <v>Yes</v>
      </c>
    </row>
    <row r="149" spans="1:12" x14ac:dyDescent="0.25">
      <c r="A149" s="2" t="s">
        <v>328</v>
      </c>
      <c r="B149" s="41" t="s">
        <v>213</v>
      </c>
      <c r="C149" s="13">
        <v>4.8039792710000002</v>
      </c>
      <c r="D149" s="11" t="str">
        <f t="shared" si="46"/>
        <v>N/A</v>
      </c>
      <c r="E149" s="13">
        <v>4.3843348749000004</v>
      </c>
      <c r="F149" s="11" t="str">
        <f t="shared" si="47"/>
        <v>N/A</v>
      </c>
      <c r="G149" s="13">
        <v>4.1686479631999998</v>
      </c>
      <c r="H149" s="11" t="str">
        <f t="shared" si="48"/>
        <v>N/A</v>
      </c>
      <c r="I149" s="12">
        <v>-8.74</v>
      </c>
      <c r="J149" s="12">
        <v>-4.92</v>
      </c>
      <c r="K149" s="41" t="s">
        <v>736</v>
      </c>
      <c r="L149" s="9" t="str">
        <f t="shared" si="49"/>
        <v>Yes</v>
      </c>
    </row>
    <row r="150" spans="1:12" x14ac:dyDescent="0.25">
      <c r="A150" s="2" t="s">
        <v>329</v>
      </c>
      <c r="B150" s="41" t="s">
        <v>213</v>
      </c>
      <c r="C150" s="13">
        <v>4.1952235300000001E-2</v>
      </c>
      <c r="D150" s="11" t="str">
        <f t="shared" si="46"/>
        <v>N/A</v>
      </c>
      <c r="E150" s="13">
        <v>4.8328997999999998E-2</v>
      </c>
      <c r="F150" s="11" t="str">
        <f t="shared" si="47"/>
        <v>N/A</v>
      </c>
      <c r="G150" s="13">
        <v>5.7195876800000003E-2</v>
      </c>
      <c r="H150" s="11" t="str">
        <f t="shared" si="48"/>
        <v>N/A</v>
      </c>
      <c r="I150" s="12">
        <v>15.2</v>
      </c>
      <c r="J150" s="12">
        <v>18.350000000000001</v>
      </c>
      <c r="K150" s="41" t="s">
        <v>736</v>
      </c>
      <c r="L150" s="9" t="str">
        <f t="shared" si="49"/>
        <v>Yes</v>
      </c>
    </row>
    <row r="151" spans="1:12" x14ac:dyDescent="0.25">
      <c r="A151" s="2" t="s">
        <v>330</v>
      </c>
      <c r="B151" s="41" t="s">
        <v>213</v>
      </c>
      <c r="C151" s="13">
        <v>0.1106775452</v>
      </c>
      <c r="D151" s="11" t="str">
        <f t="shared" si="46"/>
        <v>N/A</v>
      </c>
      <c r="E151" s="13">
        <v>0.12609768490000001</v>
      </c>
      <c r="F151" s="11" t="str">
        <f t="shared" si="47"/>
        <v>N/A</v>
      </c>
      <c r="G151" s="13">
        <v>0.1437701857</v>
      </c>
      <c r="H151" s="11" t="str">
        <f t="shared" si="48"/>
        <v>N/A</v>
      </c>
      <c r="I151" s="12">
        <v>13.93</v>
      </c>
      <c r="J151" s="12">
        <v>14.01</v>
      </c>
      <c r="K151" s="41" t="s">
        <v>736</v>
      </c>
      <c r="L151" s="9" t="str">
        <f t="shared" si="49"/>
        <v>Yes</v>
      </c>
    </row>
    <row r="152" spans="1:12" x14ac:dyDescent="0.25">
      <c r="A152" s="18" t="s">
        <v>1000</v>
      </c>
      <c r="B152" s="33" t="s">
        <v>213</v>
      </c>
      <c r="C152" s="34">
        <v>98209</v>
      </c>
      <c r="D152" s="11" t="str">
        <f t="shared" ref="D152:D158" si="50">IF($B152="N/A","N/A",IF(C152&gt;10,"No",IF(C152&lt;-10,"No","Yes")))</f>
        <v>N/A</v>
      </c>
      <c r="E152" s="34">
        <v>100847</v>
      </c>
      <c r="F152" s="11" t="str">
        <f t="shared" ref="F152:F158" si="51">IF($B152="N/A","N/A",IF(E152&gt;10,"No",IF(E152&lt;-10,"No","Yes")))</f>
        <v>N/A</v>
      </c>
      <c r="G152" s="34">
        <v>100004</v>
      </c>
      <c r="H152" s="11" t="str">
        <f t="shared" ref="H152:H158" si="52">IF($B152="N/A","N/A",IF(G152&gt;10,"No",IF(G152&lt;-10,"No","Yes")))</f>
        <v>N/A</v>
      </c>
      <c r="I152" s="12">
        <v>2.6859999999999999</v>
      </c>
      <c r="J152" s="12">
        <v>-0.83599999999999997</v>
      </c>
      <c r="K152" s="41" t="s">
        <v>736</v>
      </c>
      <c r="L152" s="9" t="str">
        <f t="shared" ref="L152:L159" si="53">IF(J152="Div by 0", "N/A", IF(K152="N/A","N/A", IF(J152&gt;VALUE(MID(K152,1,2)), "No", IF(J152&lt;-1*VALUE(MID(K152,1,2)), "No", "Yes"))))</f>
        <v>Yes</v>
      </c>
    </row>
    <row r="153" spans="1:12" x14ac:dyDescent="0.25">
      <c r="A153" s="6" t="s">
        <v>1001</v>
      </c>
      <c r="B153" s="33" t="s">
        <v>213</v>
      </c>
      <c r="C153" s="8">
        <v>8.7706654378</v>
      </c>
      <c r="D153" s="11" t="str">
        <f t="shared" si="50"/>
        <v>N/A</v>
      </c>
      <c r="E153" s="8">
        <v>8.7929535698999999</v>
      </c>
      <c r="F153" s="11" t="str">
        <f t="shared" si="51"/>
        <v>N/A</v>
      </c>
      <c r="G153" s="8">
        <v>8.6080556126999994</v>
      </c>
      <c r="H153" s="11" t="str">
        <f t="shared" si="52"/>
        <v>N/A</v>
      </c>
      <c r="I153" s="12">
        <v>0.25409999999999999</v>
      </c>
      <c r="J153" s="12">
        <v>-2.1</v>
      </c>
      <c r="K153" s="41" t="s">
        <v>736</v>
      </c>
      <c r="L153" s="9" t="str">
        <f t="shared" si="53"/>
        <v>Yes</v>
      </c>
    </row>
    <row r="154" spans="1:12" x14ac:dyDescent="0.25">
      <c r="A154" s="18" t="s">
        <v>1002</v>
      </c>
      <c r="B154" s="33" t="s">
        <v>213</v>
      </c>
      <c r="C154" s="8">
        <v>11.250448603000001</v>
      </c>
      <c r="D154" s="11" t="str">
        <f t="shared" si="50"/>
        <v>N/A</v>
      </c>
      <c r="E154" s="8">
        <v>11.674239776</v>
      </c>
      <c r="F154" s="11" t="str">
        <f t="shared" si="51"/>
        <v>N/A</v>
      </c>
      <c r="G154" s="8">
        <v>13.096630679</v>
      </c>
      <c r="H154" s="11" t="str">
        <f t="shared" si="52"/>
        <v>N/A</v>
      </c>
      <c r="I154" s="12">
        <v>3.7669999999999999</v>
      </c>
      <c r="J154" s="12">
        <v>12.18</v>
      </c>
      <c r="K154" s="41" t="s">
        <v>736</v>
      </c>
      <c r="L154" s="9" t="str">
        <f t="shared" si="53"/>
        <v>Yes</v>
      </c>
    </row>
    <row r="155" spans="1:12" x14ac:dyDescent="0.25">
      <c r="A155" s="18" t="s">
        <v>1003</v>
      </c>
      <c r="B155" s="33" t="s">
        <v>213</v>
      </c>
      <c r="C155" s="8">
        <v>49.439428087000003</v>
      </c>
      <c r="D155" s="11" t="str">
        <f t="shared" si="50"/>
        <v>N/A</v>
      </c>
      <c r="E155" s="8">
        <v>47.938468417000003</v>
      </c>
      <c r="F155" s="11" t="str">
        <f t="shared" si="51"/>
        <v>N/A</v>
      </c>
      <c r="G155" s="8">
        <v>45.777254026000001</v>
      </c>
      <c r="H155" s="11" t="str">
        <f t="shared" si="52"/>
        <v>N/A</v>
      </c>
      <c r="I155" s="12">
        <v>-3.04</v>
      </c>
      <c r="J155" s="12">
        <v>-4.51</v>
      </c>
      <c r="K155" s="41" t="s">
        <v>736</v>
      </c>
      <c r="L155" s="9" t="str">
        <f t="shared" si="53"/>
        <v>Yes</v>
      </c>
    </row>
    <row r="156" spans="1:12" x14ac:dyDescent="0.25">
      <c r="A156" s="18" t="s">
        <v>1004</v>
      </c>
      <c r="B156" s="33" t="s">
        <v>213</v>
      </c>
      <c r="C156" s="8">
        <v>1.9050227476999999</v>
      </c>
      <c r="D156" s="11" t="str">
        <f t="shared" si="50"/>
        <v>N/A</v>
      </c>
      <c r="E156" s="8">
        <v>2.1872630537000002</v>
      </c>
      <c r="F156" s="11" t="str">
        <f t="shared" si="51"/>
        <v>N/A</v>
      </c>
      <c r="G156" s="8">
        <v>2.0063042566</v>
      </c>
      <c r="H156" s="11" t="str">
        <f t="shared" si="52"/>
        <v>N/A</v>
      </c>
      <c r="I156" s="12">
        <v>14.82</v>
      </c>
      <c r="J156" s="12">
        <v>-8.27</v>
      </c>
      <c r="K156" s="41" t="s">
        <v>736</v>
      </c>
      <c r="L156" s="9" t="str">
        <f t="shared" si="53"/>
        <v>Yes</v>
      </c>
    </row>
    <row r="157" spans="1:12" x14ac:dyDescent="0.25">
      <c r="A157" s="18" t="s">
        <v>1005</v>
      </c>
      <c r="B157" s="33" t="s">
        <v>213</v>
      </c>
      <c r="C157" s="8">
        <v>2.2686531866999999</v>
      </c>
      <c r="D157" s="11" t="str">
        <f t="shared" si="50"/>
        <v>N/A</v>
      </c>
      <c r="E157" s="8">
        <v>2.4235249292000001</v>
      </c>
      <c r="F157" s="11" t="str">
        <f t="shared" si="51"/>
        <v>N/A</v>
      </c>
      <c r="G157" s="8">
        <v>2.3730030026</v>
      </c>
      <c r="H157" s="11" t="str">
        <f t="shared" si="52"/>
        <v>N/A</v>
      </c>
      <c r="I157" s="12">
        <v>6.827</v>
      </c>
      <c r="J157" s="12">
        <v>-2.08</v>
      </c>
      <c r="K157" s="41" t="s">
        <v>736</v>
      </c>
      <c r="L157" s="9" t="str">
        <f t="shared" si="53"/>
        <v>Yes</v>
      </c>
    </row>
    <row r="158" spans="1:12" x14ac:dyDescent="0.25">
      <c r="A158" s="2" t="s">
        <v>1006</v>
      </c>
      <c r="B158" s="33" t="s">
        <v>213</v>
      </c>
      <c r="C158" s="34">
        <v>7747</v>
      </c>
      <c r="D158" s="11" t="str">
        <f t="shared" si="50"/>
        <v>N/A</v>
      </c>
      <c r="E158" s="34">
        <v>7553</v>
      </c>
      <c r="F158" s="11" t="str">
        <f t="shared" si="51"/>
        <v>N/A</v>
      </c>
      <c r="G158" s="34">
        <v>6795</v>
      </c>
      <c r="H158" s="11" t="str">
        <f t="shared" si="52"/>
        <v>N/A</v>
      </c>
      <c r="I158" s="12">
        <v>-2.5</v>
      </c>
      <c r="J158" s="12">
        <v>-10</v>
      </c>
      <c r="K158" s="41" t="s">
        <v>736</v>
      </c>
      <c r="L158" s="9" t="str">
        <f t="shared" si="53"/>
        <v>Yes</v>
      </c>
    </row>
    <row r="159" spans="1:12" ht="25" x14ac:dyDescent="0.25">
      <c r="A159" s="18" t="s">
        <v>1007</v>
      </c>
      <c r="B159" s="33" t="s">
        <v>213</v>
      </c>
      <c r="C159" s="34">
        <v>117313</v>
      </c>
      <c r="D159" s="11" t="str">
        <f>IF($B159="N/A","N/A",IF(C159&gt;10,"No",IF(C159&lt;-10,"No","Yes")))</f>
        <v>N/A</v>
      </c>
      <c r="E159" s="34">
        <v>120036</v>
      </c>
      <c r="F159" s="11" t="str">
        <f>IF($B159="N/A","N/A",IF(E159&gt;10,"No",IF(E159&lt;-10,"No","Yes")))</f>
        <v>N/A</v>
      </c>
      <c r="G159" s="34">
        <v>119470</v>
      </c>
      <c r="H159" s="11" t="str">
        <f>IF($B159="N/A","N/A",IF(G159&gt;10,"No",IF(G159&lt;-10,"No","Yes")))</f>
        <v>N/A</v>
      </c>
      <c r="I159" s="12">
        <v>2.3210000000000002</v>
      </c>
      <c r="J159" s="12">
        <v>-0.47199999999999998</v>
      </c>
      <c r="K159" s="41" t="s">
        <v>736</v>
      </c>
      <c r="L159" s="9" t="str">
        <f t="shared" si="53"/>
        <v>Yes</v>
      </c>
    </row>
    <row r="160" spans="1:12" x14ac:dyDescent="0.25">
      <c r="A160" s="4" t="s">
        <v>1008</v>
      </c>
      <c r="B160" s="33" t="s">
        <v>213</v>
      </c>
      <c r="C160" s="34">
        <v>61217</v>
      </c>
      <c r="D160" s="11" t="str">
        <f t="shared" ref="D160:D234" si="54">IF($B160="N/A","N/A",IF(C160&gt;10,"No",IF(C160&lt;-10,"No","Yes")))</f>
        <v>N/A</v>
      </c>
      <c r="E160" s="34">
        <v>61573</v>
      </c>
      <c r="F160" s="11" t="str">
        <f t="shared" ref="F160:F234" si="55">IF($B160="N/A","N/A",IF(E160&gt;10,"No",IF(E160&lt;-10,"No","Yes")))</f>
        <v>N/A</v>
      </c>
      <c r="G160" s="34">
        <v>63151</v>
      </c>
      <c r="H160" s="11" t="str">
        <f t="shared" ref="H160:H223" si="56">IF($B160="N/A","N/A",IF(G160&gt;10,"No",IF(G160&lt;-10,"No","Yes")))</f>
        <v>N/A</v>
      </c>
      <c r="I160" s="12">
        <v>0.58150000000000002</v>
      </c>
      <c r="J160" s="12">
        <v>2.5630000000000002</v>
      </c>
      <c r="K160" s="41" t="s">
        <v>736</v>
      </c>
      <c r="L160" s="9" t="str">
        <f t="shared" ref="L160:L223" si="57">IF(J160="Div by 0", "N/A", IF(K160="N/A","N/A", IF(J160&gt;VALUE(MID(K160,1,2)), "No", IF(J160&lt;-1*VALUE(MID(K160,1,2)), "No", "Yes"))))</f>
        <v>Yes</v>
      </c>
    </row>
    <row r="161" spans="1:12" x14ac:dyDescent="0.25">
      <c r="A161" s="51" t="s">
        <v>71</v>
      </c>
      <c r="B161" s="33" t="s">
        <v>213</v>
      </c>
      <c r="C161" s="8">
        <v>5.4670531836</v>
      </c>
      <c r="D161" s="11" t="str">
        <f t="shared" si="54"/>
        <v>N/A</v>
      </c>
      <c r="E161" s="8">
        <v>5.3686131481999997</v>
      </c>
      <c r="F161" s="11" t="str">
        <f t="shared" si="55"/>
        <v>N/A</v>
      </c>
      <c r="G161" s="8">
        <v>5.4358557657000004</v>
      </c>
      <c r="H161" s="11" t="str">
        <f t="shared" si="56"/>
        <v>N/A</v>
      </c>
      <c r="I161" s="12">
        <v>-1.8</v>
      </c>
      <c r="J161" s="12">
        <v>1.2529999999999999</v>
      </c>
      <c r="K161" s="41" t="s">
        <v>736</v>
      </c>
      <c r="L161" s="9" t="str">
        <f t="shared" si="57"/>
        <v>Yes</v>
      </c>
    </row>
    <row r="162" spans="1:12" x14ac:dyDescent="0.25">
      <c r="A162" s="4" t="s">
        <v>111</v>
      </c>
      <c r="B162" s="33" t="s">
        <v>213</v>
      </c>
      <c r="C162" s="8">
        <v>26.966418867000002</v>
      </c>
      <c r="D162" s="11" t="str">
        <f t="shared" si="54"/>
        <v>N/A</v>
      </c>
      <c r="E162" s="8">
        <v>27.304315643999999</v>
      </c>
      <c r="F162" s="11" t="str">
        <f t="shared" si="55"/>
        <v>N/A</v>
      </c>
      <c r="G162" s="8">
        <v>25.833700883999999</v>
      </c>
      <c r="H162" s="11" t="str">
        <f t="shared" si="56"/>
        <v>N/A</v>
      </c>
      <c r="I162" s="12">
        <v>1.2529999999999999</v>
      </c>
      <c r="J162" s="12">
        <v>-5.39</v>
      </c>
      <c r="K162" s="41" t="s">
        <v>736</v>
      </c>
      <c r="L162" s="9" t="str">
        <f t="shared" si="57"/>
        <v>Yes</v>
      </c>
    </row>
    <row r="163" spans="1:12" x14ac:dyDescent="0.25">
      <c r="A163" s="4" t="s">
        <v>112</v>
      </c>
      <c r="B163" s="33" t="s">
        <v>213</v>
      </c>
      <c r="C163" s="8">
        <v>24.625687256999999</v>
      </c>
      <c r="D163" s="11" t="str">
        <f t="shared" si="54"/>
        <v>N/A</v>
      </c>
      <c r="E163" s="8">
        <v>24.081008201</v>
      </c>
      <c r="F163" s="11" t="str">
        <f t="shared" si="55"/>
        <v>N/A</v>
      </c>
      <c r="G163" s="8">
        <v>24.581860282000001</v>
      </c>
      <c r="H163" s="11" t="str">
        <f t="shared" si="56"/>
        <v>N/A</v>
      </c>
      <c r="I163" s="12">
        <v>-2.21</v>
      </c>
      <c r="J163" s="12">
        <v>2.08</v>
      </c>
      <c r="K163" s="41" t="s">
        <v>736</v>
      </c>
      <c r="L163" s="9" t="str">
        <f t="shared" si="57"/>
        <v>Yes</v>
      </c>
    </row>
    <row r="164" spans="1:12" x14ac:dyDescent="0.25">
      <c r="A164" s="4" t="s">
        <v>113</v>
      </c>
      <c r="B164" s="33" t="s">
        <v>213</v>
      </c>
      <c r="C164" s="8">
        <v>0.1130319293</v>
      </c>
      <c r="D164" s="11" t="str">
        <f t="shared" si="54"/>
        <v>N/A</v>
      </c>
      <c r="E164" s="8">
        <v>0.10439063580000001</v>
      </c>
      <c r="F164" s="11" t="str">
        <f t="shared" si="55"/>
        <v>N/A</v>
      </c>
      <c r="G164" s="8">
        <v>9.8927683200000005E-2</v>
      </c>
      <c r="H164" s="11" t="str">
        <f t="shared" si="56"/>
        <v>N/A</v>
      </c>
      <c r="I164" s="12">
        <v>-7.65</v>
      </c>
      <c r="J164" s="12">
        <v>-5.23</v>
      </c>
      <c r="K164" s="41" t="s">
        <v>736</v>
      </c>
      <c r="L164" s="9" t="str">
        <f t="shared" si="57"/>
        <v>Yes</v>
      </c>
    </row>
    <row r="165" spans="1:12" x14ac:dyDescent="0.25">
      <c r="A165" s="4" t="s">
        <v>114</v>
      </c>
      <c r="B165" s="33" t="s">
        <v>213</v>
      </c>
      <c r="C165" s="8">
        <v>2.10476528E-2</v>
      </c>
      <c r="D165" s="11" t="str">
        <f t="shared" si="54"/>
        <v>N/A</v>
      </c>
      <c r="E165" s="8">
        <v>1.27004862E-2</v>
      </c>
      <c r="F165" s="11" t="str">
        <f t="shared" si="55"/>
        <v>N/A</v>
      </c>
      <c r="G165" s="8">
        <v>1.6125881799999998E-2</v>
      </c>
      <c r="H165" s="11" t="str">
        <f t="shared" si="56"/>
        <v>N/A</v>
      </c>
      <c r="I165" s="12">
        <v>-39.700000000000003</v>
      </c>
      <c r="J165" s="12">
        <v>26.97</v>
      </c>
      <c r="K165" s="41" t="s">
        <v>736</v>
      </c>
      <c r="L165" s="9" t="str">
        <f t="shared" si="57"/>
        <v>Yes</v>
      </c>
    </row>
    <row r="166" spans="1:12" x14ac:dyDescent="0.25">
      <c r="A166" s="4" t="s">
        <v>426</v>
      </c>
      <c r="B166" s="33" t="s">
        <v>213</v>
      </c>
      <c r="C166" s="34">
        <v>25870</v>
      </c>
      <c r="D166" s="11" t="str">
        <f>IF($B166="N/A","N/A",IF(C166&gt;10,"No",IF(C166&lt;-10,"No","Yes")))</f>
        <v>N/A</v>
      </c>
      <c r="E166" s="34">
        <v>26138</v>
      </c>
      <c r="F166" s="11" t="str">
        <f>IF($B166="N/A","N/A",IF(E166&gt;10,"No",IF(E166&lt;-10,"No","Yes")))</f>
        <v>N/A</v>
      </c>
      <c r="G166" s="34">
        <v>26477</v>
      </c>
      <c r="H166" s="11" t="str">
        <f>IF($B166="N/A","N/A",IF(G166&gt;10,"No",IF(G166&lt;-10,"No","Yes")))</f>
        <v>N/A</v>
      </c>
      <c r="I166" s="12">
        <v>1.036</v>
      </c>
      <c r="J166" s="12">
        <v>1.2969999999999999</v>
      </c>
      <c r="K166" s="41" t="s">
        <v>736</v>
      </c>
      <c r="L166" s="9" t="str">
        <f t="shared" si="57"/>
        <v>Yes</v>
      </c>
    </row>
    <row r="167" spans="1:12" x14ac:dyDescent="0.25">
      <c r="A167" s="4" t="s">
        <v>427</v>
      </c>
      <c r="B167" s="33" t="s">
        <v>213</v>
      </c>
      <c r="C167" s="34">
        <v>429</v>
      </c>
      <c r="D167" s="11" t="str">
        <f>IF($B167="N/A","N/A",IF(C167&gt;10,"No",IF(C167&lt;-10,"No","Yes")))</f>
        <v>N/A</v>
      </c>
      <c r="E167" s="34">
        <v>422</v>
      </c>
      <c r="F167" s="11" t="str">
        <f>IF($B167="N/A","N/A",IF(E167&gt;10,"No",IF(E167&lt;-10,"No","Yes")))</f>
        <v>N/A</v>
      </c>
      <c r="G167" s="34">
        <v>466</v>
      </c>
      <c r="H167" s="11" t="str">
        <f>IF($B167="N/A","N/A",IF(G167&gt;10,"No",IF(G167&lt;-10,"No","Yes")))</f>
        <v>N/A</v>
      </c>
      <c r="I167" s="12">
        <v>-1.63</v>
      </c>
      <c r="J167" s="12">
        <v>10.43</v>
      </c>
      <c r="K167" s="41" t="s">
        <v>736</v>
      </c>
      <c r="L167" s="9" t="str">
        <f t="shared" si="57"/>
        <v>Yes</v>
      </c>
    </row>
    <row r="168" spans="1:12" x14ac:dyDescent="0.25">
      <c r="A168" s="4" t="s">
        <v>428</v>
      </c>
      <c r="B168" s="33" t="s">
        <v>213</v>
      </c>
      <c r="C168" s="34">
        <v>20392</v>
      </c>
      <c r="D168" s="11" t="str">
        <f>IF($B168="N/A","N/A",IF(C168&gt;10,"No",IF(C168&lt;-10,"No","Yes")))</f>
        <v>N/A</v>
      </c>
      <c r="E168" s="34">
        <v>20754</v>
      </c>
      <c r="F168" s="11" t="str">
        <f>IF($B168="N/A","N/A",IF(E168&gt;10,"No",IF(E168&lt;-10,"No","Yes")))</f>
        <v>N/A</v>
      </c>
      <c r="G168" s="34">
        <v>21500</v>
      </c>
      <c r="H168" s="11" t="str">
        <f>IF($B168="N/A","N/A",IF(G168&gt;10,"No",IF(G168&lt;-10,"No","Yes")))</f>
        <v>N/A</v>
      </c>
      <c r="I168" s="12">
        <v>1.7749999999999999</v>
      </c>
      <c r="J168" s="12">
        <v>3.5939999999999999</v>
      </c>
      <c r="K168" s="41" t="s">
        <v>736</v>
      </c>
      <c r="L168" s="9" t="str">
        <f t="shared" si="57"/>
        <v>Yes</v>
      </c>
    </row>
    <row r="169" spans="1:12" x14ac:dyDescent="0.25">
      <c r="A169" s="4" t="s">
        <v>429</v>
      </c>
      <c r="B169" s="33" t="s">
        <v>213</v>
      </c>
      <c r="C169" s="34">
        <v>13917</v>
      </c>
      <c r="D169" s="11" t="str">
        <f>IF($B169="N/A","N/A",IF(C169&gt;10,"No",IF(C169&lt;-10,"No","Yes")))</f>
        <v>N/A</v>
      </c>
      <c r="E169" s="34">
        <v>13717</v>
      </c>
      <c r="F169" s="11" t="str">
        <f>IF($B169="N/A","N/A",IF(E169&gt;10,"No",IF(E169&lt;-10,"No","Yes")))</f>
        <v>N/A</v>
      </c>
      <c r="G169" s="34">
        <v>14170</v>
      </c>
      <c r="H169" s="11" t="str">
        <f>IF($B169="N/A","N/A",IF(G169&gt;10,"No",IF(G169&lt;-10,"No","Yes")))</f>
        <v>N/A</v>
      </c>
      <c r="I169" s="12">
        <v>-1.44</v>
      </c>
      <c r="J169" s="12">
        <v>3.302</v>
      </c>
      <c r="K169" s="41" t="s">
        <v>736</v>
      </c>
      <c r="L169" s="9" t="str">
        <f t="shared" si="57"/>
        <v>Yes</v>
      </c>
    </row>
    <row r="170" spans="1:12" x14ac:dyDescent="0.25">
      <c r="A170" s="4" t="s">
        <v>430</v>
      </c>
      <c r="B170" s="33" t="s">
        <v>213</v>
      </c>
      <c r="C170" s="34">
        <v>609</v>
      </c>
      <c r="D170" s="11" t="str">
        <f>IF($B170="N/A","N/A",IF(C170&gt;10,"No",IF(C170&lt;-10,"No","Yes")))</f>
        <v>N/A</v>
      </c>
      <c r="E170" s="34">
        <v>542</v>
      </c>
      <c r="F170" s="11" t="str">
        <f>IF($B170="N/A","N/A",IF(E170&gt;10,"No",IF(E170&lt;-10,"No","Yes")))</f>
        <v>N/A</v>
      </c>
      <c r="G170" s="34">
        <v>538</v>
      </c>
      <c r="H170" s="11" t="str">
        <f>IF($B170="N/A","N/A",IF(G170&gt;10,"No",IF(G170&lt;-10,"No","Yes")))</f>
        <v>N/A</v>
      </c>
      <c r="I170" s="12">
        <v>-11</v>
      </c>
      <c r="J170" s="12">
        <v>-0.73799999999999999</v>
      </c>
      <c r="K170" s="41" t="s">
        <v>736</v>
      </c>
      <c r="L170" s="9" t="str">
        <f t="shared" si="57"/>
        <v>Yes</v>
      </c>
    </row>
    <row r="171" spans="1:12" x14ac:dyDescent="0.25">
      <c r="A171" s="6" t="s">
        <v>1009</v>
      </c>
      <c r="B171" s="33" t="s">
        <v>213</v>
      </c>
      <c r="C171" s="34">
        <v>0</v>
      </c>
      <c r="D171" s="11" t="str">
        <f t="shared" si="54"/>
        <v>N/A</v>
      </c>
      <c r="E171" s="34">
        <v>0</v>
      </c>
      <c r="F171" s="11" t="str">
        <f t="shared" si="55"/>
        <v>N/A</v>
      </c>
      <c r="G171" s="34">
        <v>0</v>
      </c>
      <c r="H171" s="11" t="str">
        <f t="shared" si="56"/>
        <v>N/A</v>
      </c>
      <c r="I171" s="12" t="s">
        <v>1745</v>
      </c>
      <c r="J171" s="12" t="s">
        <v>1745</v>
      </c>
      <c r="K171" s="41" t="s">
        <v>736</v>
      </c>
      <c r="L171" s="9" t="str">
        <f t="shared" si="57"/>
        <v>N/A</v>
      </c>
    </row>
    <row r="172" spans="1:12" x14ac:dyDescent="0.25">
      <c r="A172" s="4" t="s">
        <v>1010</v>
      </c>
      <c r="B172" s="33" t="s">
        <v>213</v>
      </c>
      <c r="C172" s="34">
        <v>0</v>
      </c>
      <c r="D172" s="11" t="str">
        <f>IF($B172="N/A","N/A",IF(C172&gt;10,"No",IF(C172&lt;-10,"No","Yes")))</f>
        <v>N/A</v>
      </c>
      <c r="E172" s="34">
        <v>0</v>
      </c>
      <c r="F172" s="11" t="str">
        <f>IF($B172="N/A","N/A",IF(E172&gt;10,"No",IF(E172&lt;-10,"No","Yes")))</f>
        <v>N/A</v>
      </c>
      <c r="G172" s="34">
        <v>0</v>
      </c>
      <c r="H172" s="11" t="str">
        <f>IF($B172="N/A","N/A",IF(G172&gt;10,"No",IF(G172&lt;-10,"No","Yes")))</f>
        <v>N/A</v>
      </c>
      <c r="I172" s="12" t="s">
        <v>1745</v>
      </c>
      <c r="J172" s="12" t="s">
        <v>1745</v>
      </c>
      <c r="K172" s="41" t="s">
        <v>736</v>
      </c>
      <c r="L172" s="9" t="str">
        <f t="shared" si="57"/>
        <v>N/A</v>
      </c>
    </row>
    <row r="173" spans="1:12" x14ac:dyDescent="0.25">
      <c r="A173" s="4" t="s">
        <v>1011</v>
      </c>
      <c r="B173" s="33" t="s">
        <v>213</v>
      </c>
      <c r="C173" s="34">
        <v>0</v>
      </c>
      <c r="D173" s="11" t="str">
        <f>IF($B173="N/A","N/A",IF(C173&gt;10,"No",IF(C173&lt;-10,"No","Yes")))</f>
        <v>N/A</v>
      </c>
      <c r="E173" s="34">
        <v>0</v>
      </c>
      <c r="F173" s="11" t="str">
        <f>IF($B173="N/A","N/A",IF(E173&gt;10,"No",IF(E173&lt;-10,"No","Yes")))</f>
        <v>N/A</v>
      </c>
      <c r="G173" s="34">
        <v>0</v>
      </c>
      <c r="H173" s="11" t="str">
        <f>IF($B173="N/A","N/A",IF(G173&gt;10,"No",IF(G173&lt;-10,"No","Yes")))</f>
        <v>N/A</v>
      </c>
      <c r="I173" s="12" t="s">
        <v>1745</v>
      </c>
      <c r="J173" s="12" t="s">
        <v>1745</v>
      </c>
      <c r="K173" s="41" t="s">
        <v>736</v>
      </c>
      <c r="L173" s="9" t="str">
        <f t="shared" si="57"/>
        <v>N/A</v>
      </c>
    </row>
    <row r="174" spans="1:12" ht="25" x14ac:dyDescent="0.25">
      <c r="A174" s="4" t="s">
        <v>1012</v>
      </c>
      <c r="B174" s="33" t="s">
        <v>213</v>
      </c>
      <c r="C174" s="34">
        <v>0</v>
      </c>
      <c r="D174" s="11" t="str">
        <f>IF($B174="N/A","N/A",IF(C174&gt;10,"No",IF(C174&lt;-10,"No","Yes")))</f>
        <v>N/A</v>
      </c>
      <c r="E174" s="34">
        <v>0</v>
      </c>
      <c r="F174" s="11" t="str">
        <f>IF($B174="N/A","N/A",IF(E174&gt;10,"No",IF(E174&lt;-10,"No","Yes")))</f>
        <v>N/A</v>
      </c>
      <c r="G174" s="34">
        <v>0</v>
      </c>
      <c r="H174" s="11" t="str">
        <f>IF($B174="N/A","N/A",IF(G174&gt;10,"No",IF(G174&lt;-10,"No","Yes")))</f>
        <v>N/A</v>
      </c>
      <c r="I174" s="12" t="s">
        <v>1745</v>
      </c>
      <c r="J174" s="12" t="s">
        <v>1745</v>
      </c>
      <c r="K174" s="41" t="s">
        <v>736</v>
      </c>
      <c r="L174" s="9" t="str">
        <f t="shared" si="57"/>
        <v>N/A</v>
      </c>
    </row>
    <row r="175" spans="1:12" x14ac:dyDescent="0.25">
      <c r="A175" s="4" t="s">
        <v>1013</v>
      </c>
      <c r="B175" s="33" t="s">
        <v>213</v>
      </c>
      <c r="C175" s="34">
        <v>0</v>
      </c>
      <c r="D175" s="11" t="str">
        <f>IF($B175="N/A","N/A",IF(C175&gt;10,"No",IF(C175&lt;-10,"No","Yes")))</f>
        <v>N/A</v>
      </c>
      <c r="E175" s="34">
        <v>0</v>
      </c>
      <c r="F175" s="11" t="str">
        <f>IF($B175="N/A","N/A",IF(E175&gt;10,"No",IF(E175&lt;-10,"No","Yes")))</f>
        <v>N/A</v>
      </c>
      <c r="G175" s="34">
        <v>0</v>
      </c>
      <c r="H175" s="11" t="str">
        <f>IF($B175="N/A","N/A",IF(G175&gt;10,"No",IF(G175&lt;-10,"No","Yes")))</f>
        <v>N/A</v>
      </c>
      <c r="I175" s="12" t="s">
        <v>1745</v>
      </c>
      <c r="J175" s="12" t="s">
        <v>1745</v>
      </c>
      <c r="K175" s="41" t="s">
        <v>736</v>
      </c>
      <c r="L175" s="9" t="str">
        <f t="shared" si="57"/>
        <v>N/A</v>
      </c>
    </row>
    <row r="176" spans="1:12" ht="25" x14ac:dyDescent="0.25">
      <c r="A176" s="4" t="s">
        <v>1014</v>
      </c>
      <c r="B176" s="33" t="s">
        <v>213</v>
      </c>
      <c r="C176" s="34">
        <v>0</v>
      </c>
      <c r="D176" s="11" t="str">
        <f>IF($B176="N/A","N/A",IF(C176&gt;10,"No",IF(C176&lt;-10,"No","Yes")))</f>
        <v>N/A</v>
      </c>
      <c r="E176" s="34">
        <v>0</v>
      </c>
      <c r="F176" s="11" t="str">
        <f>IF($B176="N/A","N/A",IF(E176&gt;10,"No",IF(E176&lt;-10,"No","Yes")))</f>
        <v>N/A</v>
      </c>
      <c r="G176" s="34">
        <v>0</v>
      </c>
      <c r="H176" s="11" t="str">
        <f>IF($B176="N/A","N/A",IF(G176&gt;10,"No",IF(G176&lt;-10,"No","Yes")))</f>
        <v>N/A</v>
      </c>
      <c r="I176" s="12" t="s">
        <v>1745</v>
      </c>
      <c r="J176" s="12" t="s">
        <v>1745</v>
      </c>
      <c r="K176" s="41" t="s">
        <v>736</v>
      </c>
      <c r="L176" s="9" t="str">
        <f t="shared" si="57"/>
        <v>N/A</v>
      </c>
    </row>
    <row r="177" spans="1:12" x14ac:dyDescent="0.25">
      <c r="A177" s="6" t="s">
        <v>1015</v>
      </c>
      <c r="B177" s="33" t="s">
        <v>213</v>
      </c>
      <c r="C177" s="34">
        <v>24636</v>
      </c>
      <c r="D177" s="11" t="str">
        <f t="shared" si="54"/>
        <v>N/A</v>
      </c>
      <c r="E177" s="34">
        <v>24820</v>
      </c>
      <c r="F177" s="11" t="str">
        <f t="shared" si="55"/>
        <v>N/A</v>
      </c>
      <c r="G177" s="34">
        <v>25077</v>
      </c>
      <c r="H177" s="11" t="str">
        <f t="shared" si="56"/>
        <v>N/A</v>
      </c>
      <c r="I177" s="12">
        <v>0.74690000000000001</v>
      </c>
      <c r="J177" s="12">
        <v>1.0349999999999999</v>
      </c>
      <c r="K177" s="41" t="s">
        <v>736</v>
      </c>
      <c r="L177" s="9" t="str">
        <f t="shared" si="57"/>
        <v>Yes</v>
      </c>
    </row>
    <row r="178" spans="1:12" x14ac:dyDescent="0.25">
      <c r="A178" s="4" t="s">
        <v>1016</v>
      </c>
      <c r="B178" s="33" t="s">
        <v>213</v>
      </c>
      <c r="C178" s="34">
        <v>24063</v>
      </c>
      <c r="D178" s="11" t="str">
        <f t="shared" si="54"/>
        <v>N/A</v>
      </c>
      <c r="E178" s="34">
        <v>24263</v>
      </c>
      <c r="F178" s="11" t="str">
        <f t="shared" si="55"/>
        <v>N/A</v>
      </c>
      <c r="G178" s="34">
        <v>24457</v>
      </c>
      <c r="H178" s="11" t="str">
        <f t="shared" si="56"/>
        <v>N/A</v>
      </c>
      <c r="I178" s="12">
        <v>0.83120000000000005</v>
      </c>
      <c r="J178" s="12">
        <v>0.79959999999999998</v>
      </c>
      <c r="K178" s="41" t="s">
        <v>736</v>
      </c>
      <c r="L178" s="9" t="str">
        <f t="shared" si="57"/>
        <v>Yes</v>
      </c>
    </row>
    <row r="179" spans="1:12" x14ac:dyDescent="0.25">
      <c r="A179" s="4" t="s">
        <v>1017</v>
      </c>
      <c r="B179" s="33" t="s">
        <v>213</v>
      </c>
      <c r="C179" s="34">
        <v>405</v>
      </c>
      <c r="D179" s="11" t="str">
        <f t="shared" si="54"/>
        <v>N/A</v>
      </c>
      <c r="E179" s="34">
        <v>389</v>
      </c>
      <c r="F179" s="11" t="str">
        <f t="shared" si="55"/>
        <v>N/A</v>
      </c>
      <c r="G179" s="34">
        <v>419</v>
      </c>
      <c r="H179" s="11" t="str">
        <f t="shared" si="56"/>
        <v>N/A</v>
      </c>
      <c r="I179" s="12">
        <v>-3.95</v>
      </c>
      <c r="J179" s="12">
        <v>7.7119999999999997</v>
      </c>
      <c r="K179" s="41" t="s">
        <v>736</v>
      </c>
      <c r="L179" s="9" t="str">
        <f t="shared" si="57"/>
        <v>Yes</v>
      </c>
    </row>
    <row r="180" spans="1:12" x14ac:dyDescent="0.25">
      <c r="A180" s="4" t="s">
        <v>1018</v>
      </c>
      <c r="B180" s="33" t="s">
        <v>213</v>
      </c>
      <c r="C180" s="34">
        <v>139</v>
      </c>
      <c r="D180" s="11" t="str">
        <f t="shared" si="54"/>
        <v>N/A</v>
      </c>
      <c r="E180" s="34">
        <v>150</v>
      </c>
      <c r="F180" s="11" t="str">
        <f t="shared" si="55"/>
        <v>N/A</v>
      </c>
      <c r="G180" s="34">
        <v>184</v>
      </c>
      <c r="H180" s="11" t="str">
        <f t="shared" si="56"/>
        <v>N/A</v>
      </c>
      <c r="I180" s="12">
        <v>7.9139999999999997</v>
      </c>
      <c r="J180" s="12">
        <v>22.67</v>
      </c>
      <c r="K180" s="41" t="s">
        <v>736</v>
      </c>
      <c r="L180" s="9" t="str">
        <f t="shared" si="57"/>
        <v>Yes</v>
      </c>
    </row>
    <row r="181" spans="1:12" x14ac:dyDescent="0.25">
      <c r="A181" s="4" t="s">
        <v>1019</v>
      </c>
      <c r="B181" s="33" t="s">
        <v>213</v>
      </c>
      <c r="C181" s="34">
        <v>24</v>
      </c>
      <c r="D181" s="11" t="str">
        <f t="shared" si="54"/>
        <v>N/A</v>
      </c>
      <c r="E181" s="34">
        <v>14</v>
      </c>
      <c r="F181" s="11" t="str">
        <f t="shared" si="55"/>
        <v>N/A</v>
      </c>
      <c r="G181" s="34">
        <v>15</v>
      </c>
      <c r="H181" s="11" t="str">
        <f t="shared" si="56"/>
        <v>N/A</v>
      </c>
      <c r="I181" s="12">
        <v>-41.7</v>
      </c>
      <c r="J181" s="12">
        <v>7.1429999999999998</v>
      </c>
      <c r="K181" s="41" t="s">
        <v>736</v>
      </c>
      <c r="L181" s="9" t="str">
        <f t="shared" si="57"/>
        <v>Yes</v>
      </c>
    </row>
    <row r="182" spans="1:12" x14ac:dyDescent="0.25">
      <c r="A182" s="4" t="s">
        <v>1020</v>
      </c>
      <c r="B182" s="33" t="s">
        <v>213</v>
      </c>
      <c r="C182" s="34">
        <v>11</v>
      </c>
      <c r="D182" s="11" t="str">
        <f t="shared" si="54"/>
        <v>N/A</v>
      </c>
      <c r="E182" s="34">
        <v>11</v>
      </c>
      <c r="F182" s="11" t="str">
        <f t="shared" si="55"/>
        <v>N/A</v>
      </c>
      <c r="G182" s="34">
        <v>11</v>
      </c>
      <c r="H182" s="11" t="str">
        <f t="shared" si="56"/>
        <v>N/A</v>
      </c>
      <c r="I182" s="12">
        <v>-20</v>
      </c>
      <c r="J182" s="12">
        <v>-50</v>
      </c>
      <c r="K182" s="41" t="s">
        <v>736</v>
      </c>
      <c r="L182" s="9" t="str">
        <f t="shared" si="57"/>
        <v>No</v>
      </c>
    </row>
    <row r="183" spans="1:12" x14ac:dyDescent="0.25">
      <c r="A183" s="6" t="s">
        <v>1021</v>
      </c>
      <c r="B183" s="41" t="s">
        <v>213</v>
      </c>
      <c r="C183" s="1">
        <v>19235</v>
      </c>
      <c r="D183" s="11" t="str">
        <f t="shared" si="54"/>
        <v>N/A</v>
      </c>
      <c r="E183" s="1">
        <v>19188</v>
      </c>
      <c r="F183" s="11" t="str">
        <f t="shared" si="55"/>
        <v>N/A</v>
      </c>
      <c r="G183" s="1">
        <v>20192</v>
      </c>
      <c r="H183" s="11" t="str">
        <f t="shared" si="56"/>
        <v>N/A</v>
      </c>
      <c r="I183" s="12">
        <v>-0.24399999999999999</v>
      </c>
      <c r="J183" s="12">
        <v>5.2320000000000002</v>
      </c>
      <c r="K183" s="41" t="s">
        <v>736</v>
      </c>
      <c r="L183" s="11" t="str">
        <f t="shared" si="57"/>
        <v>Yes</v>
      </c>
    </row>
    <row r="184" spans="1:12" x14ac:dyDescent="0.25">
      <c r="A184" s="4" t="s">
        <v>1022</v>
      </c>
      <c r="B184" s="33" t="s">
        <v>213</v>
      </c>
      <c r="C184" s="34">
        <v>734</v>
      </c>
      <c r="D184" s="11" t="str">
        <f t="shared" si="54"/>
        <v>N/A</v>
      </c>
      <c r="E184" s="34">
        <v>817</v>
      </c>
      <c r="F184" s="11" t="str">
        <f t="shared" si="55"/>
        <v>N/A</v>
      </c>
      <c r="G184" s="34">
        <v>949</v>
      </c>
      <c r="H184" s="11" t="str">
        <f t="shared" si="56"/>
        <v>N/A</v>
      </c>
      <c r="I184" s="12">
        <v>11.31</v>
      </c>
      <c r="J184" s="12">
        <v>16.16</v>
      </c>
      <c r="K184" s="41" t="s">
        <v>736</v>
      </c>
      <c r="L184" s="9" t="str">
        <f t="shared" si="57"/>
        <v>Yes</v>
      </c>
    </row>
    <row r="185" spans="1:12" x14ac:dyDescent="0.25">
      <c r="A185" s="4" t="s">
        <v>1023</v>
      </c>
      <c r="B185" s="33" t="s">
        <v>213</v>
      </c>
      <c r="C185" s="34">
        <v>21</v>
      </c>
      <c r="D185" s="11" t="str">
        <f t="shared" si="54"/>
        <v>N/A</v>
      </c>
      <c r="E185" s="34">
        <v>30</v>
      </c>
      <c r="F185" s="11" t="str">
        <f t="shared" si="55"/>
        <v>N/A</v>
      </c>
      <c r="G185" s="34">
        <v>41</v>
      </c>
      <c r="H185" s="11" t="str">
        <f t="shared" si="56"/>
        <v>N/A</v>
      </c>
      <c r="I185" s="12">
        <v>42.86</v>
      </c>
      <c r="J185" s="12">
        <v>36.67</v>
      </c>
      <c r="K185" s="41" t="s">
        <v>736</v>
      </c>
      <c r="L185" s="9" t="str">
        <f t="shared" si="57"/>
        <v>No</v>
      </c>
    </row>
    <row r="186" spans="1:12" x14ac:dyDescent="0.25">
      <c r="A186" s="4" t="s">
        <v>1024</v>
      </c>
      <c r="B186" s="33" t="s">
        <v>213</v>
      </c>
      <c r="C186" s="34">
        <v>10618</v>
      </c>
      <c r="D186" s="11" t="str">
        <f t="shared" si="54"/>
        <v>N/A</v>
      </c>
      <c r="E186" s="34">
        <v>10660</v>
      </c>
      <c r="F186" s="11" t="str">
        <f t="shared" si="55"/>
        <v>N/A</v>
      </c>
      <c r="G186" s="34">
        <v>11173</v>
      </c>
      <c r="H186" s="11" t="str">
        <f t="shared" si="56"/>
        <v>N/A</v>
      </c>
      <c r="I186" s="12">
        <v>0.39560000000000001</v>
      </c>
      <c r="J186" s="12">
        <v>4.8120000000000003</v>
      </c>
      <c r="K186" s="41" t="s">
        <v>736</v>
      </c>
      <c r="L186" s="9" t="str">
        <f t="shared" si="57"/>
        <v>Yes</v>
      </c>
    </row>
    <row r="187" spans="1:12" x14ac:dyDescent="0.25">
      <c r="A187" s="4" t="s">
        <v>1025</v>
      </c>
      <c r="B187" s="33" t="s">
        <v>213</v>
      </c>
      <c r="C187" s="34">
        <v>7513</v>
      </c>
      <c r="D187" s="11" t="str">
        <f t="shared" si="54"/>
        <v>N/A</v>
      </c>
      <c r="E187" s="34">
        <v>7386</v>
      </c>
      <c r="F187" s="11" t="str">
        <f t="shared" si="55"/>
        <v>N/A</v>
      </c>
      <c r="G187" s="34">
        <v>7720</v>
      </c>
      <c r="H187" s="11" t="str">
        <f t="shared" si="56"/>
        <v>N/A</v>
      </c>
      <c r="I187" s="12">
        <v>-1.69</v>
      </c>
      <c r="J187" s="12">
        <v>4.5220000000000002</v>
      </c>
      <c r="K187" s="41" t="s">
        <v>736</v>
      </c>
      <c r="L187" s="9" t="str">
        <f t="shared" si="57"/>
        <v>Yes</v>
      </c>
    </row>
    <row r="188" spans="1:12" ht="25" x14ac:dyDescent="0.25">
      <c r="A188" s="4" t="s">
        <v>1026</v>
      </c>
      <c r="B188" s="33" t="s">
        <v>213</v>
      </c>
      <c r="C188" s="34">
        <v>349</v>
      </c>
      <c r="D188" s="11" t="str">
        <f t="shared" si="54"/>
        <v>N/A</v>
      </c>
      <c r="E188" s="34">
        <v>295</v>
      </c>
      <c r="F188" s="11" t="str">
        <f t="shared" si="55"/>
        <v>N/A</v>
      </c>
      <c r="G188" s="34">
        <v>309</v>
      </c>
      <c r="H188" s="11" t="str">
        <f t="shared" si="56"/>
        <v>N/A</v>
      </c>
      <c r="I188" s="12">
        <v>-15.5</v>
      </c>
      <c r="J188" s="12">
        <v>4.7460000000000004</v>
      </c>
      <c r="K188" s="41" t="s">
        <v>736</v>
      </c>
      <c r="L188" s="9" t="str">
        <f t="shared" si="57"/>
        <v>Yes</v>
      </c>
    </row>
    <row r="189" spans="1:12" x14ac:dyDescent="0.25">
      <c r="A189" s="6" t="s">
        <v>1027</v>
      </c>
      <c r="B189" s="41" t="s">
        <v>213</v>
      </c>
      <c r="C189" s="1">
        <v>1442</v>
      </c>
      <c r="D189" s="11" t="str">
        <f t="shared" si="54"/>
        <v>N/A</v>
      </c>
      <c r="E189" s="1">
        <v>1437</v>
      </c>
      <c r="F189" s="11" t="str">
        <f t="shared" si="55"/>
        <v>N/A</v>
      </c>
      <c r="G189" s="1">
        <v>1470</v>
      </c>
      <c r="H189" s="11" t="str">
        <f t="shared" si="56"/>
        <v>N/A</v>
      </c>
      <c r="I189" s="12">
        <v>-0.34699999999999998</v>
      </c>
      <c r="J189" s="12">
        <v>2.2959999999999998</v>
      </c>
      <c r="K189" s="41" t="s">
        <v>736</v>
      </c>
      <c r="L189" s="11" t="str">
        <f t="shared" si="57"/>
        <v>Yes</v>
      </c>
    </row>
    <row r="190" spans="1:12" ht="25" x14ac:dyDescent="0.25">
      <c r="A190" s="4" t="s">
        <v>1028</v>
      </c>
      <c r="B190" s="33" t="s">
        <v>213</v>
      </c>
      <c r="C190" s="34">
        <v>42</v>
      </c>
      <c r="D190" s="11" t="str">
        <f t="shared" si="54"/>
        <v>N/A</v>
      </c>
      <c r="E190" s="34">
        <v>55</v>
      </c>
      <c r="F190" s="11" t="str">
        <f t="shared" si="55"/>
        <v>N/A</v>
      </c>
      <c r="G190" s="34">
        <v>53</v>
      </c>
      <c r="H190" s="11" t="str">
        <f t="shared" si="56"/>
        <v>N/A</v>
      </c>
      <c r="I190" s="12">
        <v>30.95</v>
      </c>
      <c r="J190" s="12">
        <v>-3.64</v>
      </c>
      <c r="K190" s="41" t="s">
        <v>736</v>
      </c>
      <c r="L190" s="9" t="str">
        <f t="shared" si="57"/>
        <v>Yes</v>
      </c>
    </row>
    <row r="191" spans="1:12" ht="25" x14ac:dyDescent="0.25">
      <c r="A191" s="4" t="s">
        <v>1029</v>
      </c>
      <c r="B191" s="33" t="s">
        <v>213</v>
      </c>
      <c r="C191" s="34">
        <v>0</v>
      </c>
      <c r="D191" s="11" t="str">
        <f t="shared" si="54"/>
        <v>N/A</v>
      </c>
      <c r="E191" s="34">
        <v>0</v>
      </c>
      <c r="F191" s="11" t="str">
        <f t="shared" si="55"/>
        <v>N/A</v>
      </c>
      <c r="G191" s="34">
        <v>11</v>
      </c>
      <c r="H191" s="11" t="str">
        <f t="shared" si="56"/>
        <v>N/A</v>
      </c>
      <c r="I191" s="12" t="s">
        <v>1745</v>
      </c>
      <c r="J191" s="12" t="s">
        <v>1745</v>
      </c>
      <c r="K191" s="41" t="s">
        <v>736</v>
      </c>
      <c r="L191" s="9" t="str">
        <f t="shared" si="57"/>
        <v>N/A</v>
      </c>
    </row>
    <row r="192" spans="1:12" ht="25" x14ac:dyDescent="0.25">
      <c r="A192" s="4" t="s">
        <v>1030</v>
      </c>
      <c r="B192" s="33" t="s">
        <v>213</v>
      </c>
      <c r="C192" s="34">
        <v>954</v>
      </c>
      <c r="D192" s="11" t="str">
        <f t="shared" si="54"/>
        <v>N/A</v>
      </c>
      <c r="E192" s="34">
        <v>941</v>
      </c>
      <c r="F192" s="11" t="str">
        <f t="shared" si="55"/>
        <v>N/A</v>
      </c>
      <c r="G192" s="34">
        <v>948</v>
      </c>
      <c r="H192" s="11" t="str">
        <f t="shared" si="56"/>
        <v>N/A</v>
      </c>
      <c r="I192" s="12">
        <v>-1.36</v>
      </c>
      <c r="J192" s="12">
        <v>0.74390000000000001</v>
      </c>
      <c r="K192" s="41" t="s">
        <v>736</v>
      </c>
      <c r="L192" s="9" t="str">
        <f t="shared" si="57"/>
        <v>Yes</v>
      </c>
    </row>
    <row r="193" spans="1:12" ht="25" x14ac:dyDescent="0.25">
      <c r="A193" s="4" t="s">
        <v>1031</v>
      </c>
      <c r="B193" s="33" t="s">
        <v>213</v>
      </c>
      <c r="C193" s="34">
        <v>434</v>
      </c>
      <c r="D193" s="11" t="str">
        <f t="shared" si="54"/>
        <v>N/A</v>
      </c>
      <c r="E193" s="34">
        <v>431</v>
      </c>
      <c r="F193" s="11" t="str">
        <f t="shared" si="55"/>
        <v>N/A</v>
      </c>
      <c r="G193" s="34">
        <v>455</v>
      </c>
      <c r="H193" s="11" t="str">
        <f t="shared" si="56"/>
        <v>N/A</v>
      </c>
      <c r="I193" s="12">
        <v>-0.69099999999999995</v>
      </c>
      <c r="J193" s="12">
        <v>5.5679999999999996</v>
      </c>
      <c r="K193" s="41" t="s">
        <v>736</v>
      </c>
      <c r="L193" s="9" t="str">
        <f t="shared" si="57"/>
        <v>Yes</v>
      </c>
    </row>
    <row r="194" spans="1:12" ht="25" x14ac:dyDescent="0.25">
      <c r="A194" s="4" t="s">
        <v>1032</v>
      </c>
      <c r="B194" s="33" t="s">
        <v>213</v>
      </c>
      <c r="C194" s="34">
        <v>12</v>
      </c>
      <c r="D194" s="11" t="str">
        <f t="shared" si="54"/>
        <v>N/A</v>
      </c>
      <c r="E194" s="34">
        <v>11</v>
      </c>
      <c r="F194" s="11" t="str">
        <f t="shared" si="55"/>
        <v>N/A</v>
      </c>
      <c r="G194" s="34">
        <v>12</v>
      </c>
      <c r="H194" s="11" t="str">
        <f t="shared" si="56"/>
        <v>N/A</v>
      </c>
      <c r="I194" s="12">
        <v>-16.7</v>
      </c>
      <c r="J194" s="12">
        <v>20</v>
      </c>
      <c r="K194" s="41" t="s">
        <v>736</v>
      </c>
      <c r="L194" s="9" t="str">
        <f t="shared" si="57"/>
        <v>Yes</v>
      </c>
    </row>
    <row r="195" spans="1:12" x14ac:dyDescent="0.25">
      <c r="A195" s="6" t="s">
        <v>1033</v>
      </c>
      <c r="B195" s="41" t="s">
        <v>213</v>
      </c>
      <c r="C195" s="1">
        <v>0</v>
      </c>
      <c r="D195" s="11" t="str">
        <f t="shared" si="54"/>
        <v>N/A</v>
      </c>
      <c r="E195" s="1">
        <v>0</v>
      </c>
      <c r="F195" s="11" t="str">
        <f t="shared" si="55"/>
        <v>N/A</v>
      </c>
      <c r="G195" s="1">
        <v>0</v>
      </c>
      <c r="H195" s="11" t="str">
        <f t="shared" si="56"/>
        <v>N/A</v>
      </c>
      <c r="I195" s="12" t="s">
        <v>1745</v>
      </c>
      <c r="J195" s="12" t="s">
        <v>1745</v>
      </c>
      <c r="K195" s="41" t="s">
        <v>736</v>
      </c>
      <c r="L195" s="11" t="str">
        <f t="shared" si="57"/>
        <v>N/A</v>
      </c>
    </row>
    <row r="196" spans="1:12" x14ac:dyDescent="0.25">
      <c r="A196" s="4" t="s">
        <v>1034</v>
      </c>
      <c r="B196" s="33" t="s">
        <v>213</v>
      </c>
      <c r="C196" s="34">
        <v>0</v>
      </c>
      <c r="D196" s="11" t="str">
        <f t="shared" si="54"/>
        <v>N/A</v>
      </c>
      <c r="E196" s="34">
        <v>0</v>
      </c>
      <c r="F196" s="11" t="str">
        <f t="shared" si="55"/>
        <v>N/A</v>
      </c>
      <c r="G196" s="34">
        <v>0</v>
      </c>
      <c r="H196" s="11" t="str">
        <f t="shared" si="56"/>
        <v>N/A</v>
      </c>
      <c r="I196" s="12" t="s">
        <v>1745</v>
      </c>
      <c r="J196" s="12" t="s">
        <v>1745</v>
      </c>
      <c r="K196" s="41" t="s">
        <v>736</v>
      </c>
      <c r="L196" s="9" t="str">
        <f t="shared" si="57"/>
        <v>N/A</v>
      </c>
    </row>
    <row r="197" spans="1:12" x14ac:dyDescent="0.25">
      <c r="A197" s="4" t="s">
        <v>1035</v>
      </c>
      <c r="B197" s="33" t="s">
        <v>213</v>
      </c>
      <c r="C197" s="34">
        <v>0</v>
      </c>
      <c r="D197" s="11" t="str">
        <f t="shared" si="54"/>
        <v>N/A</v>
      </c>
      <c r="E197" s="34">
        <v>0</v>
      </c>
      <c r="F197" s="11" t="str">
        <f t="shared" si="55"/>
        <v>N/A</v>
      </c>
      <c r="G197" s="34">
        <v>0</v>
      </c>
      <c r="H197" s="11" t="str">
        <f t="shared" si="56"/>
        <v>N/A</v>
      </c>
      <c r="I197" s="12" t="s">
        <v>1745</v>
      </c>
      <c r="J197" s="12" t="s">
        <v>1745</v>
      </c>
      <c r="K197" s="41" t="s">
        <v>736</v>
      </c>
      <c r="L197" s="9" t="str">
        <f t="shared" si="57"/>
        <v>N/A</v>
      </c>
    </row>
    <row r="198" spans="1:12" ht="25" x14ac:dyDescent="0.25">
      <c r="A198" s="4" t="s">
        <v>1036</v>
      </c>
      <c r="B198" s="33" t="s">
        <v>213</v>
      </c>
      <c r="C198" s="34">
        <v>0</v>
      </c>
      <c r="D198" s="11" t="str">
        <f t="shared" si="54"/>
        <v>N/A</v>
      </c>
      <c r="E198" s="34">
        <v>0</v>
      </c>
      <c r="F198" s="11" t="str">
        <f t="shared" si="55"/>
        <v>N/A</v>
      </c>
      <c r="G198" s="34">
        <v>0</v>
      </c>
      <c r="H198" s="11" t="str">
        <f t="shared" si="56"/>
        <v>N/A</v>
      </c>
      <c r="I198" s="12" t="s">
        <v>1745</v>
      </c>
      <c r="J198" s="12" t="s">
        <v>1745</v>
      </c>
      <c r="K198" s="41" t="s">
        <v>736</v>
      </c>
      <c r="L198" s="9" t="str">
        <f t="shared" si="57"/>
        <v>N/A</v>
      </c>
    </row>
    <row r="199" spans="1:12" ht="25" x14ac:dyDescent="0.25">
      <c r="A199" s="4" t="s">
        <v>1037</v>
      </c>
      <c r="B199" s="33" t="s">
        <v>213</v>
      </c>
      <c r="C199" s="34">
        <v>0</v>
      </c>
      <c r="D199" s="11" t="str">
        <f t="shared" si="54"/>
        <v>N/A</v>
      </c>
      <c r="E199" s="34">
        <v>0</v>
      </c>
      <c r="F199" s="11" t="str">
        <f t="shared" si="55"/>
        <v>N/A</v>
      </c>
      <c r="G199" s="34">
        <v>0</v>
      </c>
      <c r="H199" s="11" t="str">
        <f t="shared" si="56"/>
        <v>N/A</v>
      </c>
      <c r="I199" s="12" t="s">
        <v>1745</v>
      </c>
      <c r="J199" s="12" t="s">
        <v>1745</v>
      </c>
      <c r="K199" s="41" t="s">
        <v>736</v>
      </c>
      <c r="L199" s="9" t="str">
        <f t="shared" si="57"/>
        <v>N/A</v>
      </c>
    </row>
    <row r="200" spans="1:12" ht="25" x14ac:dyDescent="0.25">
      <c r="A200" s="4" t="s">
        <v>1038</v>
      </c>
      <c r="B200" s="33" t="s">
        <v>213</v>
      </c>
      <c r="C200" s="34">
        <v>0</v>
      </c>
      <c r="D200" s="11" t="str">
        <f t="shared" si="54"/>
        <v>N/A</v>
      </c>
      <c r="E200" s="34">
        <v>0</v>
      </c>
      <c r="F200" s="11" t="str">
        <f t="shared" si="55"/>
        <v>N/A</v>
      </c>
      <c r="G200" s="34">
        <v>0</v>
      </c>
      <c r="H200" s="11" t="str">
        <f t="shared" si="56"/>
        <v>N/A</v>
      </c>
      <c r="I200" s="12" t="s">
        <v>1745</v>
      </c>
      <c r="J200" s="12" t="s">
        <v>1745</v>
      </c>
      <c r="K200" s="41" t="s">
        <v>736</v>
      </c>
      <c r="L200" s="9" t="str">
        <f t="shared" si="57"/>
        <v>N/A</v>
      </c>
    </row>
    <row r="201" spans="1:12" x14ac:dyDescent="0.25">
      <c r="A201" s="6" t="s">
        <v>1039</v>
      </c>
      <c r="B201" s="41" t="s">
        <v>213</v>
      </c>
      <c r="C201" s="1">
        <v>15904</v>
      </c>
      <c r="D201" s="11" t="str">
        <f t="shared" si="54"/>
        <v>N/A</v>
      </c>
      <c r="E201" s="1">
        <v>16128</v>
      </c>
      <c r="F201" s="11" t="str">
        <f t="shared" si="55"/>
        <v>N/A</v>
      </c>
      <c r="G201" s="1">
        <v>16412</v>
      </c>
      <c r="H201" s="11" t="str">
        <f t="shared" si="56"/>
        <v>N/A</v>
      </c>
      <c r="I201" s="12">
        <v>1.4079999999999999</v>
      </c>
      <c r="J201" s="12">
        <v>1.7609999999999999</v>
      </c>
      <c r="K201" s="41" t="s">
        <v>736</v>
      </c>
      <c r="L201" s="11" t="str">
        <f t="shared" si="57"/>
        <v>Yes</v>
      </c>
    </row>
    <row r="202" spans="1:12" x14ac:dyDescent="0.25">
      <c r="A202" s="4" t="s">
        <v>1040</v>
      </c>
      <c r="B202" s="33" t="s">
        <v>213</v>
      </c>
      <c r="C202" s="34">
        <v>1031</v>
      </c>
      <c r="D202" s="11" t="str">
        <f t="shared" si="54"/>
        <v>N/A</v>
      </c>
      <c r="E202" s="34">
        <v>1003</v>
      </c>
      <c r="F202" s="11" t="str">
        <f t="shared" si="55"/>
        <v>N/A</v>
      </c>
      <c r="G202" s="34">
        <v>1018</v>
      </c>
      <c r="H202" s="11" t="str">
        <f t="shared" si="56"/>
        <v>N/A</v>
      </c>
      <c r="I202" s="12">
        <v>-2.72</v>
      </c>
      <c r="J202" s="12">
        <v>1.496</v>
      </c>
      <c r="K202" s="41" t="s">
        <v>736</v>
      </c>
      <c r="L202" s="9" t="str">
        <f t="shared" si="57"/>
        <v>Yes</v>
      </c>
    </row>
    <row r="203" spans="1:12" x14ac:dyDescent="0.25">
      <c r="A203" s="4" t="s">
        <v>1041</v>
      </c>
      <c r="B203" s="33" t="s">
        <v>213</v>
      </c>
      <c r="C203" s="34">
        <v>11</v>
      </c>
      <c r="D203" s="11" t="str">
        <f t="shared" si="54"/>
        <v>N/A</v>
      </c>
      <c r="E203" s="34">
        <v>11</v>
      </c>
      <c r="F203" s="11" t="str">
        <f t="shared" si="55"/>
        <v>N/A</v>
      </c>
      <c r="G203" s="34">
        <v>11</v>
      </c>
      <c r="H203" s="11" t="str">
        <f t="shared" si="56"/>
        <v>N/A</v>
      </c>
      <c r="I203" s="12">
        <v>0</v>
      </c>
      <c r="J203" s="12">
        <v>33.33</v>
      </c>
      <c r="K203" s="41" t="s">
        <v>736</v>
      </c>
      <c r="L203" s="9" t="str">
        <f t="shared" si="57"/>
        <v>No</v>
      </c>
    </row>
    <row r="204" spans="1:12" x14ac:dyDescent="0.25">
      <c r="A204" s="4" t="s">
        <v>1042</v>
      </c>
      <c r="B204" s="33" t="s">
        <v>213</v>
      </c>
      <c r="C204" s="34">
        <v>8681</v>
      </c>
      <c r="D204" s="11" t="str">
        <f t="shared" si="54"/>
        <v>N/A</v>
      </c>
      <c r="E204" s="34">
        <v>9003</v>
      </c>
      <c r="F204" s="11" t="str">
        <f t="shared" si="55"/>
        <v>N/A</v>
      </c>
      <c r="G204" s="34">
        <v>9195</v>
      </c>
      <c r="H204" s="11" t="str">
        <f t="shared" si="56"/>
        <v>N/A</v>
      </c>
      <c r="I204" s="12">
        <v>3.7090000000000001</v>
      </c>
      <c r="J204" s="12">
        <v>2.133</v>
      </c>
      <c r="K204" s="41" t="s">
        <v>736</v>
      </c>
      <c r="L204" s="9" t="str">
        <f t="shared" si="57"/>
        <v>Yes</v>
      </c>
    </row>
    <row r="205" spans="1:12" x14ac:dyDescent="0.25">
      <c r="A205" s="4" t="s">
        <v>1043</v>
      </c>
      <c r="B205" s="33" t="s">
        <v>213</v>
      </c>
      <c r="C205" s="34">
        <v>5946</v>
      </c>
      <c r="D205" s="11" t="str">
        <f t="shared" si="54"/>
        <v>N/A</v>
      </c>
      <c r="E205" s="34">
        <v>5886</v>
      </c>
      <c r="F205" s="11" t="str">
        <f t="shared" si="55"/>
        <v>N/A</v>
      </c>
      <c r="G205" s="34">
        <v>5980</v>
      </c>
      <c r="H205" s="11" t="str">
        <f t="shared" si="56"/>
        <v>N/A</v>
      </c>
      <c r="I205" s="12">
        <v>-1.01</v>
      </c>
      <c r="J205" s="12">
        <v>1.597</v>
      </c>
      <c r="K205" s="41" t="s">
        <v>736</v>
      </c>
      <c r="L205" s="9" t="str">
        <f t="shared" si="57"/>
        <v>Yes</v>
      </c>
    </row>
    <row r="206" spans="1:12" ht="25" x14ac:dyDescent="0.25">
      <c r="A206" s="4" t="s">
        <v>1044</v>
      </c>
      <c r="B206" s="33" t="s">
        <v>213</v>
      </c>
      <c r="C206" s="34">
        <v>243</v>
      </c>
      <c r="D206" s="11" t="str">
        <f t="shared" si="54"/>
        <v>N/A</v>
      </c>
      <c r="E206" s="34">
        <v>233</v>
      </c>
      <c r="F206" s="11" t="str">
        <f t="shared" si="55"/>
        <v>N/A</v>
      </c>
      <c r="G206" s="34">
        <v>215</v>
      </c>
      <c r="H206" s="11" t="str">
        <f t="shared" si="56"/>
        <v>N/A</v>
      </c>
      <c r="I206" s="12">
        <v>-4.12</v>
      </c>
      <c r="J206" s="12">
        <v>-7.73</v>
      </c>
      <c r="K206" s="41" t="s">
        <v>736</v>
      </c>
      <c r="L206" s="9" t="str">
        <f t="shared" si="57"/>
        <v>Yes</v>
      </c>
    </row>
    <row r="207" spans="1:12" x14ac:dyDescent="0.25">
      <c r="A207" s="6" t="s">
        <v>1045</v>
      </c>
      <c r="B207" s="33" t="s">
        <v>213</v>
      </c>
      <c r="C207" s="34">
        <v>0</v>
      </c>
      <c r="D207" s="11" t="str">
        <f t="shared" si="54"/>
        <v>N/A</v>
      </c>
      <c r="E207" s="34">
        <v>0</v>
      </c>
      <c r="F207" s="11" t="str">
        <f t="shared" si="55"/>
        <v>N/A</v>
      </c>
      <c r="G207" s="34">
        <v>0</v>
      </c>
      <c r="H207" s="11" t="str">
        <f t="shared" si="56"/>
        <v>N/A</v>
      </c>
      <c r="I207" s="12" t="s">
        <v>1745</v>
      </c>
      <c r="J207" s="12" t="s">
        <v>1745</v>
      </c>
      <c r="K207" s="41" t="s">
        <v>736</v>
      </c>
      <c r="L207" s="9" t="str">
        <f t="shared" si="57"/>
        <v>N/A</v>
      </c>
    </row>
    <row r="208" spans="1:12" x14ac:dyDescent="0.25">
      <c r="A208" s="4" t="s">
        <v>1046</v>
      </c>
      <c r="B208" s="33" t="s">
        <v>213</v>
      </c>
      <c r="C208" s="34">
        <v>0</v>
      </c>
      <c r="D208" s="11" t="str">
        <f t="shared" si="54"/>
        <v>N/A</v>
      </c>
      <c r="E208" s="34">
        <v>0</v>
      </c>
      <c r="F208" s="11" t="str">
        <f t="shared" si="55"/>
        <v>N/A</v>
      </c>
      <c r="G208" s="34">
        <v>0</v>
      </c>
      <c r="H208" s="11" t="str">
        <f t="shared" si="56"/>
        <v>N/A</v>
      </c>
      <c r="I208" s="12" t="s">
        <v>1745</v>
      </c>
      <c r="J208" s="12" t="s">
        <v>1745</v>
      </c>
      <c r="K208" s="41" t="s">
        <v>736</v>
      </c>
      <c r="L208" s="9" t="str">
        <f t="shared" si="57"/>
        <v>N/A</v>
      </c>
    </row>
    <row r="209" spans="1:12" x14ac:dyDescent="0.25">
      <c r="A209" s="4" t="s">
        <v>1047</v>
      </c>
      <c r="B209" s="33" t="s">
        <v>213</v>
      </c>
      <c r="C209" s="34">
        <v>0</v>
      </c>
      <c r="D209" s="11" t="str">
        <f t="shared" si="54"/>
        <v>N/A</v>
      </c>
      <c r="E209" s="34">
        <v>0</v>
      </c>
      <c r="F209" s="11" t="str">
        <f t="shared" si="55"/>
        <v>N/A</v>
      </c>
      <c r="G209" s="34">
        <v>0</v>
      </c>
      <c r="H209" s="11" t="str">
        <f t="shared" si="56"/>
        <v>N/A</v>
      </c>
      <c r="I209" s="12" t="s">
        <v>1745</v>
      </c>
      <c r="J209" s="12" t="s">
        <v>1745</v>
      </c>
      <c r="K209" s="41" t="s">
        <v>736</v>
      </c>
      <c r="L209" s="9" t="str">
        <f t="shared" si="57"/>
        <v>N/A</v>
      </c>
    </row>
    <row r="210" spans="1:12" ht="25" x14ac:dyDescent="0.25">
      <c r="A210" s="4" t="s">
        <v>1048</v>
      </c>
      <c r="B210" s="33" t="s">
        <v>213</v>
      </c>
      <c r="C210" s="34">
        <v>0</v>
      </c>
      <c r="D210" s="11" t="str">
        <f t="shared" si="54"/>
        <v>N/A</v>
      </c>
      <c r="E210" s="34">
        <v>0</v>
      </c>
      <c r="F210" s="11" t="str">
        <f t="shared" si="55"/>
        <v>N/A</v>
      </c>
      <c r="G210" s="34">
        <v>0</v>
      </c>
      <c r="H210" s="11" t="str">
        <f t="shared" si="56"/>
        <v>N/A</v>
      </c>
      <c r="I210" s="12" t="s">
        <v>1745</v>
      </c>
      <c r="J210" s="12" t="s">
        <v>1745</v>
      </c>
      <c r="K210" s="41" t="s">
        <v>736</v>
      </c>
      <c r="L210" s="9" t="str">
        <f t="shared" si="57"/>
        <v>N/A</v>
      </c>
    </row>
    <row r="211" spans="1:12" ht="25" x14ac:dyDescent="0.25">
      <c r="A211" s="4" t="s">
        <v>1049</v>
      </c>
      <c r="B211" s="33" t="s">
        <v>213</v>
      </c>
      <c r="C211" s="34">
        <v>0</v>
      </c>
      <c r="D211" s="11" t="str">
        <f t="shared" si="54"/>
        <v>N/A</v>
      </c>
      <c r="E211" s="34">
        <v>0</v>
      </c>
      <c r="F211" s="11" t="str">
        <f t="shared" si="55"/>
        <v>N/A</v>
      </c>
      <c r="G211" s="34">
        <v>0</v>
      </c>
      <c r="H211" s="11" t="str">
        <f t="shared" si="56"/>
        <v>N/A</v>
      </c>
      <c r="I211" s="12" t="s">
        <v>1745</v>
      </c>
      <c r="J211" s="12" t="s">
        <v>1745</v>
      </c>
      <c r="K211" s="41" t="s">
        <v>736</v>
      </c>
      <c r="L211" s="9" t="str">
        <f t="shared" si="57"/>
        <v>N/A</v>
      </c>
    </row>
    <row r="212" spans="1:12" ht="25" x14ac:dyDescent="0.25">
      <c r="A212" s="4" t="s">
        <v>1050</v>
      </c>
      <c r="B212" s="33" t="s">
        <v>213</v>
      </c>
      <c r="C212" s="34">
        <v>0</v>
      </c>
      <c r="D212" s="11" t="str">
        <f t="shared" si="54"/>
        <v>N/A</v>
      </c>
      <c r="E212" s="34">
        <v>0</v>
      </c>
      <c r="F212" s="11" t="str">
        <f t="shared" si="55"/>
        <v>N/A</v>
      </c>
      <c r="G212" s="34">
        <v>0</v>
      </c>
      <c r="H212" s="11" t="str">
        <f t="shared" si="56"/>
        <v>N/A</v>
      </c>
      <c r="I212" s="12" t="s">
        <v>1745</v>
      </c>
      <c r="J212" s="12" t="s">
        <v>1745</v>
      </c>
      <c r="K212" s="41" t="s">
        <v>736</v>
      </c>
      <c r="L212" s="9" t="str">
        <f t="shared" si="57"/>
        <v>N/A</v>
      </c>
    </row>
    <row r="213" spans="1:12" x14ac:dyDescent="0.25">
      <c r="A213" s="6" t="s">
        <v>1051</v>
      </c>
      <c r="B213" s="33" t="s">
        <v>213</v>
      </c>
      <c r="C213" s="34">
        <v>0</v>
      </c>
      <c r="D213" s="11" t="str">
        <f t="shared" si="54"/>
        <v>N/A</v>
      </c>
      <c r="E213" s="34">
        <v>0</v>
      </c>
      <c r="F213" s="11" t="str">
        <f t="shared" si="55"/>
        <v>N/A</v>
      </c>
      <c r="G213" s="34">
        <v>0</v>
      </c>
      <c r="H213" s="11" t="str">
        <f t="shared" si="56"/>
        <v>N/A</v>
      </c>
      <c r="I213" s="12" t="s">
        <v>1745</v>
      </c>
      <c r="J213" s="12" t="s">
        <v>1745</v>
      </c>
      <c r="K213" s="41" t="s">
        <v>736</v>
      </c>
      <c r="L213" s="9" t="str">
        <f t="shared" si="57"/>
        <v>N/A</v>
      </c>
    </row>
    <row r="214" spans="1:12" ht="25" x14ac:dyDescent="0.25">
      <c r="A214" s="4" t="s">
        <v>1052</v>
      </c>
      <c r="B214" s="33" t="s">
        <v>213</v>
      </c>
      <c r="C214" s="34">
        <v>0</v>
      </c>
      <c r="D214" s="11" t="str">
        <f t="shared" si="54"/>
        <v>N/A</v>
      </c>
      <c r="E214" s="34">
        <v>0</v>
      </c>
      <c r="F214" s="11" t="str">
        <f t="shared" si="55"/>
        <v>N/A</v>
      </c>
      <c r="G214" s="34">
        <v>0</v>
      </c>
      <c r="H214" s="11" t="str">
        <f t="shared" si="56"/>
        <v>N/A</v>
      </c>
      <c r="I214" s="12" t="s">
        <v>1745</v>
      </c>
      <c r="J214" s="12" t="s">
        <v>1745</v>
      </c>
      <c r="K214" s="41" t="s">
        <v>736</v>
      </c>
      <c r="L214" s="9" t="str">
        <f t="shared" si="57"/>
        <v>N/A</v>
      </c>
    </row>
    <row r="215" spans="1:12" ht="25" x14ac:dyDescent="0.25">
      <c r="A215" s="4" t="s">
        <v>1053</v>
      </c>
      <c r="B215" s="33" t="s">
        <v>213</v>
      </c>
      <c r="C215" s="34">
        <v>0</v>
      </c>
      <c r="D215" s="11" t="str">
        <f t="shared" si="54"/>
        <v>N/A</v>
      </c>
      <c r="E215" s="34">
        <v>0</v>
      </c>
      <c r="F215" s="11" t="str">
        <f t="shared" si="55"/>
        <v>N/A</v>
      </c>
      <c r="G215" s="34">
        <v>0</v>
      </c>
      <c r="H215" s="11" t="str">
        <f t="shared" si="56"/>
        <v>N/A</v>
      </c>
      <c r="I215" s="12" t="s">
        <v>1745</v>
      </c>
      <c r="J215" s="12" t="s">
        <v>1745</v>
      </c>
      <c r="K215" s="41" t="s">
        <v>736</v>
      </c>
      <c r="L215" s="9" t="str">
        <f t="shared" si="57"/>
        <v>N/A</v>
      </c>
    </row>
    <row r="216" spans="1:12" ht="25" x14ac:dyDescent="0.25">
      <c r="A216" s="4" t="s">
        <v>1054</v>
      </c>
      <c r="B216" s="33" t="s">
        <v>213</v>
      </c>
      <c r="C216" s="34">
        <v>0</v>
      </c>
      <c r="D216" s="11" t="str">
        <f t="shared" si="54"/>
        <v>N/A</v>
      </c>
      <c r="E216" s="34">
        <v>0</v>
      </c>
      <c r="F216" s="11" t="str">
        <f t="shared" si="55"/>
        <v>N/A</v>
      </c>
      <c r="G216" s="34">
        <v>0</v>
      </c>
      <c r="H216" s="11" t="str">
        <f t="shared" si="56"/>
        <v>N/A</v>
      </c>
      <c r="I216" s="12" t="s">
        <v>1745</v>
      </c>
      <c r="J216" s="12" t="s">
        <v>1745</v>
      </c>
      <c r="K216" s="41" t="s">
        <v>736</v>
      </c>
      <c r="L216" s="9" t="str">
        <f t="shared" si="57"/>
        <v>N/A</v>
      </c>
    </row>
    <row r="217" spans="1:12" ht="25" x14ac:dyDescent="0.25">
      <c r="A217" s="4" t="s">
        <v>1055</v>
      </c>
      <c r="B217" s="33" t="s">
        <v>213</v>
      </c>
      <c r="C217" s="34">
        <v>0</v>
      </c>
      <c r="D217" s="11" t="str">
        <f t="shared" si="54"/>
        <v>N/A</v>
      </c>
      <c r="E217" s="34">
        <v>0</v>
      </c>
      <c r="F217" s="11" t="str">
        <f t="shared" si="55"/>
        <v>N/A</v>
      </c>
      <c r="G217" s="34">
        <v>0</v>
      </c>
      <c r="H217" s="11" t="str">
        <f t="shared" si="56"/>
        <v>N/A</v>
      </c>
      <c r="I217" s="12" t="s">
        <v>1745</v>
      </c>
      <c r="J217" s="12" t="s">
        <v>1745</v>
      </c>
      <c r="K217" s="41" t="s">
        <v>736</v>
      </c>
      <c r="L217" s="9" t="str">
        <f t="shared" si="57"/>
        <v>N/A</v>
      </c>
    </row>
    <row r="218" spans="1:12" ht="25" x14ac:dyDescent="0.25">
      <c r="A218" s="4" t="s">
        <v>1056</v>
      </c>
      <c r="B218" s="33" t="s">
        <v>213</v>
      </c>
      <c r="C218" s="34">
        <v>0</v>
      </c>
      <c r="D218" s="11" t="str">
        <f t="shared" si="54"/>
        <v>N/A</v>
      </c>
      <c r="E218" s="34">
        <v>0</v>
      </c>
      <c r="F218" s="11" t="str">
        <f t="shared" si="55"/>
        <v>N/A</v>
      </c>
      <c r="G218" s="34">
        <v>0</v>
      </c>
      <c r="H218" s="11" t="str">
        <f t="shared" si="56"/>
        <v>N/A</v>
      </c>
      <c r="I218" s="12" t="s">
        <v>1745</v>
      </c>
      <c r="J218" s="12" t="s">
        <v>1745</v>
      </c>
      <c r="K218" s="41" t="s">
        <v>736</v>
      </c>
      <c r="L218" s="9" t="str">
        <f t="shared" si="57"/>
        <v>N/A</v>
      </c>
    </row>
    <row r="219" spans="1:12" x14ac:dyDescent="0.25">
      <c r="A219" s="6" t="s">
        <v>1057</v>
      </c>
      <c r="B219" s="33" t="s">
        <v>213</v>
      </c>
      <c r="C219" s="34">
        <v>0</v>
      </c>
      <c r="D219" s="11" t="str">
        <f t="shared" si="54"/>
        <v>N/A</v>
      </c>
      <c r="E219" s="34">
        <v>0</v>
      </c>
      <c r="F219" s="11" t="str">
        <f t="shared" si="55"/>
        <v>N/A</v>
      </c>
      <c r="G219" s="34">
        <v>0</v>
      </c>
      <c r="H219" s="11" t="str">
        <f t="shared" si="56"/>
        <v>N/A</v>
      </c>
      <c r="I219" s="12" t="s">
        <v>1745</v>
      </c>
      <c r="J219" s="12" t="s">
        <v>1745</v>
      </c>
      <c r="K219" s="41" t="s">
        <v>736</v>
      </c>
      <c r="L219" s="9" t="str">
        <f t="shared" si="57"/>
        <v>N/A</v>
      </c>
    </row>
    <row r="220" spans="1:12" ht="25" x14ac:dyDescent="0.25">
      <c r="A220" s="18" t="s">
        <v>1058</v>
      </c>
      <c r="B220" s="33" t="s">
        <v>213</v>
      </c>
      <c r="C220" s="34">
        <v>0</v>
      </c>
      <c r="D220" s="11" t="str">
        <f t="shared" si="54"/>
        <v>N/A</v>
      </c>
      <c r="E220" s="34">
        <v>0</v>
      </c>
      <c r="F220" s="11" t="str">
        <f t="shared" si="55"/>
        <v>N/A</v>
      </c>
      <c r="G220" s="34">
        <v>0</v>
      </c>
      <c r="H220" s="11" t="str">
        <f t="shared" si="56"/>
        <v>N/A</v>
      </c>
      <c r="I220" s="12" t="s">
        <v>1745</v>
      </c>
      <c r="J220" s="12" t="s">
        <v>1745</v>
      </c>
      <c r="K220" s="41" t="s">
        <v>736</v>
      </c>
      <c r="L220" s="9" t="str">
        <f t="shared" si="57"/>
        <v>N/A</v>
      </c>
    </row>
    <row r="221" spans="1:12" ht="25" x14ac:dyDescent="0.25">
      <c r="A221" s="18" t="s">
        <v>1059</v>
      </c>
      <c r="B221" s="33" t="s">
        <v>213</v>
      </c>
      <c r="C221" s="34">
        <v>0</v>
      </c>
      <c r="D221" s="11" t="str">
        <f t="shared" si="54"/>
        <v>N/A</v>
      </c>
      <c r="E221" s="34">
        <v>0</v>
      </c>
      <c r="F221" s="11" t="str">
        <f t="shared" si="55"/>
        <v>N/A</v>
      </c>
      <c r="G221" s="34">
        <v>0</v>
      </c>
      <c r="H221" s="11" t="str">
        <f t="shared" si="56"/>
        <v>N/A</v>
      </c>
      <c r="I221" s="12" t="s">
        <v>1745</v>
      </c>
      <c r="J221" s="12" t="s">
        <v>1745</v>
      </c>
      <c r="K221" s="41" t="s">
        <v>736</v>
      </c>
      <c r="L221" s="9" t="str">
        <f t="shared" si="57"/>
        <v>N/A</v>
      </c>
    </row>
    <row r="222" spans="1:12" ht="25" x14ac:dyDescent="0.25">
      <c r="A222" s="18" t="s">
        <v>1060</v>
      </c>
      <c r="B222" s="33" t="s">
        <v>213</v>
      </c>
      <c r="C222" s="34">
        <v>0</v>
      </c>
      <c r="D222" s="11" t="str">
        <f t="shared" si="54"/>
        <v>N/A</v>
      </c>
      <c r="E222" s="34">
        <v>0</v>
      </c>
      <c r="F222" s="11" t="str">
        <f t="shared" si="55"/>
        <v>N/A</v>
      </c>
      <c r="G222" s="34">
        <v>0</v>
      </c>
      <c r="H222" s="11" t="str">
        <f t="shared" si="56"/>
        <v>N/A</v>
      </c>
      <c r="I222" s="12" t="s">
        <v>1745</v>
      </c>
      <c r="J222" s="12" t="s">
        <v>1745</v>
      </c>
      <c r="K222" s="41" t="s">
        <v>736</v>
      </c>
      <c r="L222" s="9" t="str">
        <f t="shared" si="57"/>
        <v>N/A</v>
      </c>
    </row>
    <row r="223" spans="1:12" ht="25" x14ac:dyDescent="0.25">
      <c r="A223" s="18" t="s">
        <v>1061</v>
      </c>
      <c r="B223" s="33" t="s">
        <v>213</v>
      </c>
      <c r="C223" s="34">
        <v>0</v>
      </c>
      <c r="D223" s="11" t="str">
        <f t="shared" si="54"/>
        <v>N/A</v>
      </c>
      <c r="E223" s="34">
        <v>0</v>
      </c>
      <c r="F223" s="11" t="str">
        <f t="shared" si="55"/>
        <v>N/A</v>
      </c>
      <c r="G223" s="34">
        <v>0</v>
      </c>
      <c r="H223" s="11" t="str">
        <f t="shared" si="56"/>
        <v>N/A</v>
      </c>
      <c r="I223" s="12" t="s">
        <v>1745</v>
      </c>
      <c r="J223" s="12" t="s">
        <v>1745</v>
      </c>
      <c r="K223" s="41" t="s">
        <v>736</v>
      </c>
      <c r="L223" s="9" t="str">
        <f t="shared" si="57"/>
        <v>N/A</v>
      </c>
    </row>
    <row r="224" spans="1:12" ht="25" x14ac:dyDescent="0.25">
      <c r="A224" s="18" t="s">
        <v>1062</v>
      </c>
      <c r="B224" s="33" t="s">
        <v>213</v>
      </c>
      <c r="C224" s="34">
        <v>0</v>
      </c>
      <c r="D224" s="11" t="str">
        <f t="shared" si="54"/>
        <v>N/A</v>
      </c>
      <c r="E224" s="34">
        <v>0</v>
      </c>
      <c r="F224" s="11" t="str">
        <f t="shared" si="55"/>
        <v>N/A</v>
      </c>
      <c r="G224" s="34">
        <v>0</v>
      </c>
      <c r="H224" s="11" t="str">
        <f t="shared" ref="H224:H230" si="58">IF($B224="N/A","N/A",IF(G224&gt;10,"No",IF(G224&lt;-10,"No","Yes")))</f>
        <v>N/A</v>
      </c>
      <c r="I224" s="12" t="s">
        <v>1745</v>
      </c>
      <c r="J224" s="12" t="s">
        <v>1745</v>
      </c>
      <c r="K224" s="41" t="s">
        <v>736</v>
      </c>
      <c r="L224" s="9" t="str">
        <f t="shared" ref="L224:L235" si="59">IF(J224="Div by 0", "N/A", IF(K224="N/A","N/A", IF(J224&gt;VALUE(MID(K224,1,2)), "No", IF(J224&lt;-1*VALUE(MID(K224,1,2)), "No", "Yes"))))</f>
        <v>N/A</v>
      </c>
    </row>
    <row r="225" spans="1:12" x14ac:dyDescent="0.25">
      <c r="A225" s="6" t="s">
        <v>1063</v>
      </c>
      <c r="B225" s="33" t="s">
        <v>213</v>
      </c>
      <c r="C225" s="34">
        <v>0</v>
      </c>
      <c r="D225" s="11" t="str">
        <f t="shared" si="54"/>
        <v>N/A</v>
      </c>
      <c r="E225" s="34">
        <v>0</v>
      </c>
      <c r="F225" s="11" t="str">
        <f t="shared" si="55"/>
        <v>N/A</v>
      </c>
      <c r="G225" s="34">
        <v>0</v>
      </c>
      <c r="H225" s="11" t="str">
        <f t="shared" si="58"/>
        <v>N/A</v>
      </c>
      <c r="I225" s="12" t="s">
        <v>1745</v>
      </c>
      <c r="J225" s="12" t="s">
        <v>1745</v>
      </c>
      <c r="K225" s="41" t="s">
        <v>736</v>
      </c>
      <c r="L225" s="9" t="str">
        <f t="shared" si="59"/>
        <v>N/A</v>
      </c>
    </row>
    <row r="226" spans="1:12" ht="25" x14ac:dyDescent="0.25">
      <c r="A226" s="18" t="s">
        <v>1064</v>
      </c>
      <c r="B226" s="33" t="s">
        <v>213</v>
      </c>
      <c r="C226" s="34">
        <v>0</v>
      </c>
      <c r="D226" s="11" t="str">
        <f t="shared" si="54"/>
        <v>N/A</v>
      </c>
      <c r="E226" s="34">
        <v>0</v>
      </c>
      <c r="F226" s="11" t="str">
        <f t="shared" si="55"/>
        <v>N/A</v>
      </c>
      <c r="G226" s="34">
        <v>0</v>
      </c>
      <c r="H226" s="11" t="str">
        <f t="shared" si="58"/>
        <v>N/A</v>
      </c>
      <c r="I226" s="12" t="s">
        <v>1745</v>
      </c>
      <c r="J226" s="12" t="s">
        <v>1745</v>
      </c>
      <c r="K226" s="41" t="s">
        <v>736</v>
      </c>
      <c r="L226" s="9" t="str">
        <f t="shared" si="59"/>
        <v>N/A</v>
      </c>
    </row>
    <row r="227" spans="1:12" ht="25" x14ac:dyDescent="0.25">
      <c r="A227" s="18" t="s">
        <v>1065</v>
      </c>
      <c r="B227" s="33" t="s">
        <v>213</v>
      </c>
      <c r="C227" s="34">
        <v>0</v>
      </c>
      <c r="D227" s="11" t="str">
        <f t="shared" si="54"/>
        <v>N/A</v>
      </c>
      <c r="E227" s="34">
        <v>0</v>
      </c>
      <c r="F227" s="11" t="str">
        <f t="shared" si="55"/>
        <v>N/A</v>
      </c>
      <c r="G227" s="34">
        <v>0</v>
      </c>
      <c r="H227" s="11" t="str">
        <f t="shared" si="58"/>
        <v>N/A</v>
      </c>
      <c r="I227" s="12" t="s">
        <v>1745</v>
      </c>
      <c r="J227" s="12" t="s">
        <v>1745</v>
      </c>
      <c r="K227" s="41" t="s">
        <v>736</v>
      </c>
      <c r="L227" s="9" t="str">
        <f t="shared" si="59"/>
        <v>N/A</v>
      </c>
    </row>
    <row r="228" spans="1:12" ht="25" x14ac:dyDescent="0.25">
      <c r="A228" s="18" t="s">
        <v>1066</v>
      </c>
      <c r="B228" s="33" t="s">
        <v>213</v>
      </c>
      <c r="C228" s="34">
        <v>0</v>
      </c>
      <c r="D228" s="11" t="str">
        <f t="shared" si="54"/>
        <v>N/A</v>
      </c>
      <c r="E228" s="34">
        <v>0</v>
      </c>
      <c r="F228" s="11" t="str">
        <f t="shared" si="55"/>
        <v>N/A</v>
      </c>
      <c r="G228" s="34">
        <v>0</v>
      </c>
      <c r="H228" s="11" t="str">
        <f t="shared" si="58"/>
        <v>N/A</v>
      </c>
      <c r="I228" s="12" t="s">
        <v>1745</v>
      </c>
      <c r="J228" s="12" t="s">
        <v>1745</v>
      </c>
      <c r="K228" s="41" t="s">
        <v>736</v>
      </c>
      <c r="L228" s="9" t="str">
        <f t="shared" si="59"/>
        <v>N/A</v>
      </c>
    </row>
    <row r="229" spans="1:12" ht="25" x14ac:dyDescent="0.25">
      <c r="A229" s="18" t="s">
        <v>1067</v>
      </c>
      <c r="B229" s="33" t="s">
        <v>213</v>
      </c>
      <c r="C229" s="34">
        <v>0</v>
      </c>
      <c r="D229" s="11" t="str">
        <f t="shared" si="54"/>
        <v>N/A</v>
      </c>
      <c r="E229" s="34">
        <v>0</v>
      </c>
      <c r="F229" s="11" t="str">
        <f t="shared" si="55"/>
        <v>N/A</v>
      </c>
      <c r="G229" s="34">
        <v>0</v>
      </c>
      <c r="H229" s="11" t="str">
        <f t="shared" si="58"/>
        <v>N/A</v>
      </c>
      <c r="I229" s="12" t="s">
        <v>1745</v>
      </c>
      <c r="J229" s="12" t="s">
        <v>1745</v>
      </c>
      <c r="K229" s="41" t="s">
        <v>736</v>
      </c>
      <c r="L229" s="9" t="str">
        <f t="shared" si="59"/>
        <v>N/A</v>
      </c>
    </row>
    <row r="230" spans="1:12" ht="25" x14ac:dyDescent="0.25">
      <c r="A230" s="18" t="s">
        <v>1068</v>
      </c>
      <c r="B230" s="33" t="s">
        <v>213</v>
      </c>
      <c r="C230" s="34">
        <v>0</v>
      </c>
      <c r="D230" s="11" t="str">
        <f t="shared" si="54"/>
        <v>N/A</v>
      </c>
      <c r="E230" s="34">
        <v>0</v>
      </c>
      <c r="F230" s="11" t="str">
        <f t="shared" si="55"/>
        <v>N/A</v>
      </c>
      <c r="G230" s="34">
        <v>0</v>
      </c>
      <c r="H230" s="11" t="str">
        <f t="shared" si="58"/>
        <v>N/A</v>
      </c>
      <c r="I230" s="12" t="s">
        <v>1745</v>
      </c>
      <c r="J230" s="12" t="s">
        <v>1745</v>
      </c>
      <c r="K230" s="41" t="s">
        <v>736</v>
      </c>
      <c r="L230" s="9" t="str">
        <f t="shared" si="59"/>
        <v>N/A</v>
      </c>
    </row>
    <row r="231" spans="1:12" x14ac:dyDescent="0.25">
      <c r="A231" s="18" t="s">
        <v>1069</v>
      </c>
      <c r="B231" s="33" t="s">
        <v>289</v>
      </c>
      <c r="C231" s="8">
        <v>31.778754268</v>
      </c>
      <c r="D231" s="11" t="str">
        <f>IF($B231="N/A","N/A",IF(C231&lt;15,"Yes","No"))</f>
        <v>No</v>
      </c>
      <c r="E231" s="8">
        <v>31.812645152999998</v>
      </c>
      <c r="F231" s="11" t="str">
        <f>IF($B231="N/A","N/A",IF(E231&lt;15,"Yes","No"))</f>
        <v>No</v>
      </c>
      <c r="G231" s="8">
        <v>31.500688825000001</v>
      </c>
      <c r="H231" s="11" t="str">
        <f>IF($B231="N/A","N/A",IF(G231&lt;15,"Yes","No"))</f>
        <v>No</v>
      </c>
      <c r="I231" s="12">
        <v>0.1066</v>
      </c>
      <c r="J231" s="12">
        <v>-0.98099999999999998</v>
      </c>
      <c r="K231" s="41" t="s">
        <v>736</v>
      </c>
      <c r="L231" s="9" t="str">
        <f t="shared" si="59"/>
        <v>Yes</v>
      </c>
    </row>
    <row r="232" spans="1:12" x14ac:dyDescent="0.25">
      <c r="A232" s="18" t="s">
        <v>1070</v>
      </c>
      <c r="B232" s="33" t="s">
        <v>213</v>
      </c>
      <c r="C232" s="34">
        <v>256</v>
      </c>
      <c r="D232" s="11" t="str">
        <f t="shared" ref="D232" si="60">IF($B232="N/A","N/A",IF(C232&gt;10,"No",IF(C232&lt;-10,"No","Yes")))</f>
        <v>N/A</v>
      </c>
      <c r="E232" s="34">
        <v>230</v>
      </c>
      <c r="F232" s="11" t="str">
        <f t="shared" ref="F232" si="61">IF($B232="N/A","N/A",IF(E232&gt;10,"No",IF(E232&lt;-10,"No","Yes")))</f>
        <v>N/A</v>
      </c>
      <c r="G232" s="34">
        <v>231</v>
      </c>
      <c r="H232" s="11" t="str">
        <f t="shared" ref="H232" si="62">IF($B232="N/A","N/A",IF(G232&gt;10,"No",IF(G232&lt;-10,"No","Yes")))</f>
        <v>N/A</v>
      </c>
      <c r="I232" s="12">
        <v>-10.199999999999999</v>
      </c>
      <c r="J232" s="12">
        <v>0.43480000000000002</v>
      </c>
      <c r="K232" s="41" t="s">
        <v>736</v>
      </c>
      <c r="L232" s="9" t="str">
        <f t="shared" si="59"/>
        <v>Yes</v>
      </c>
    </row>
    <row r="233" spans="1:12" x14ac:dyDescent="0.25">
      <c r="A233" s="18" t="s">
        <v>1071</v>
      </c>
      <c r="B233" s="33" t="s">
        <v>279</v>
      </c>
      <c r="C233" s="8">
        <v>0.60924819720000001</v>
      </c>
      <c r="D233" s="11" t="str">
        <f>IF($B233="N/A","N/A",IF(C233&lt;10,"Yes","No"))</f>
        <v>Yes</v>
      </c>
      <c r="E233" s="8">
        <v>0.54483003669999996</v>
      </c>
      <c r="F233" s="11" t="str">
        <f>IF($B233="N/A","N/A",IF(E233&lt;10,"Yes","No"))</f>
        <v>Yes</v>
      </c>
      <c r="G233" s="8">
        <v>0.53116880129999999</v>
      </c>
      <c r="H233" s="11" t="str">
        <f>IF($B233="N/A","N/A",IF(G233&lt;10,"Yes","No"))</f>
        <v>Yes</v>
      </c>
      <c r="I233" s="12">
        <v>-10.6</v>
      </c>
      <c r="J233" s="12">
        <v>-2.5099999999999998</v>
      </c>
      <c r="K233" s="41" t="s">
        <v>736</v>
      </c>
      <c r="L233" s="9" t="str">
        <f t="shared" si="59"/>
        <v>Yes</v>
      </c>
    </row>
    <row r="234" spans="1:12" x14ac:dyDescent="0.25">
      <c r="A234" s="2" t="s">
        <v>72</v>
      </c>
      <c r="B234" s="33" t="s">
        <v>213</v>
      </c>
      <c r="C234" s="8">
        <v>43.195517584999997</v>
      </c>
      <c r="D234" s="11" t="str">
        <f t="shared" si="54"/>
        <v>N/A</v>
      </c>
      <c r="E234" s="8">
        <v>60.302405274999998</v>
      </c>
      <c r="F234" s="11" t="str">
        <f t="shared" si="55"/>
        <v>N/A</v>
      </c>
      <c r="G234" s="8">
        <v>57.212078984999998</v>
      </c>
      <c r="H234" s="11" t="str">
        <f>IF($B234="N/A","N/A",IF(G234&gt;10,"No",IF(G234&lt;-10,"No","Yes")))</f>
        <v>N/A</v>
      </c>
      <c r="I234" s="12">
        <v>39.6</v>
      </c>
      <c r="J234" s="12">
        <v>-5.12</v>
      </c>
      <c r="K234" s="41" t="s">
        <v>736</v>
      </c>
      <c r="L234" s="9" t="str">
        <f t="shared" si="59"/>
        <v>Yes</v>
      </c>
    </row>
    <row r="235" spans="1:12" ht="25" x14ac:dyDescent="0.25">
      <c r="A235" s="18" t="s">
        <v>1072</v>
      </c>
      <c r="B235" s="33" t="s">
        <v>289</v>
      </c>
      <c r="C235" s="9">
        <v>0.4067497591</v>
      </c>
      <c r="D235" s="11" t="str">
        <f>IF($B235="N/A","N/A",IF(C235&lt;15,"Yes","No"))</f>
        <v>Yes</v>
      </c>
      <c r="E235" s="9">
        <v>0.3849089698</v>
      </c>
      <c r="F235" s="11" t="str">
        <f>IF($B235="N/A","N/A",IF(E235&lt;15,"Yes","No"))</f>
        <v>Yes</v>
      </c>
      <c r="G235" s="9">
        <v>0.4307136862</v>
      </c>
      <c r="H235" s="11" t="str">
        <f>IF($B235="N/A","N/A",IF(G235&lt;15,"Yes","No"))</f>
        <v>Yes</v>
      </c>
      <c r="I235" s="12">
        <v>-5.37</v>
      </c>
      <c r="J235" s="12">
        <v>11.9</v>
      </c>
      <c r="K235" s="41" t="s">
        <v>736</v>
      </c>
      <c r="L235" s="9" t="str">
        <f t="shared" si="59"/>
        <v>Yes</v>
      </c>
    </row>
    <row r="236" spans="1:12" ht="25" x14ac:dyDescent="0.25">
      <c r="A236" s="18" t="s">
        <v>152</v>
      </c>
      <c r="B236" s="33" t="s">
        <v>213</v>
      </c>
      <c r="C236" s="34">
        <v>345</v>
      </c>
      <c r="D236" s="11" t="str">
        <f>IF($B236="N/A","N/A",IF(C236&gt;10,"No",IF(C236&lt;-10,"No","Yes")))</f>
        <v>N/A</v>
      </c>
      <c r="E236" s="34">
        <v>340</v>
      </c>
      <c r="F236" s="11" t="str">
        <f>IF($B236="N/A","N/A",IF(E236&gt;10,"No",IF(E236&lt;-10,"No","Yes")))</f>
        <v>N/A</v>
      </c>
      <c r="G236" s="34">
        <v>302</v>
      </c>
      <c r="H236" s="11" t="str">
        <f>IF($B236="N/A","N/A",IF(G236&gt;10,"No",IF(G236&lt;-10,"No","Yes")))</f>
        <v>N/A</v>
      </c>
      <c r="I236" s="12">
        <v>-1.45</v>
      </c>
      <c r="J236" s="12">
        <v>-11.2</v>
      </c>
      <c r="K236" s="41" t="s">
        <v>736</v>
      </c>
      <c r="L236" s="9" t="str">
        <f>IF(J236="Div by 0", "N/A", IF(K236="N/A","N/A", IF(J236&gt;VALUE(MID(K236,1,2)), "No", IF(J236&lt;-1*VALUE(MID(K236,1,2)), "No", "Yes"))))</f>
        <v>Yes</v>
      </c>
    </row>
    <row r="237" spans="1:12" x14ac:dyDescent="0.25">
      <c r="A237" s="18" t="s">
        <v>1073</v>
      </c>
      <c r="B237" s="33" t="s">
        <v>213</v>
      </c>
      <c r="C237" s="34">
        <v>42019</v>
      </c>
      <c r="D237" s="11" t="str">
        <f t="shared" ref="D237:D242" si="63">IF($B237="N/A","N/A",IF(C237&gt;10,"No",IF(C237&lt;-10,"No","Yes")))</f>
        <v>N/A</v>
      </c>
      <c r="E237" s="34">
        <v>42215</v>
      </c>
      <c r="F237" s="11" t="str">
        <f t="shared" ref="F237:F242" si="64">IF($B237="N/A","N/A",IF(E237&gt;10,"No",IF(E237&lt;-10,"No","Yes")))</f>
        <v>N/A</v>
      </c>
      <c r="G237" s="34">
        <v>43489</v>
      </c>
      <c r="H237" s="11" t="str">
        <f>IF($B237="N/A","N/A",IF(G237&gt;10,"No",IF(G237&lt;-10,"No","Yes")))</f>
        <v>N/A</v>
      </c>
      <c r="I237" s="12">
        <v>0.46650000000000003</v>
      </c>
      <c r="J237" s="12">
        <v>3.0179999999999998</v>
      </c>
      <c r="K237" s="41" t="s">
        <v>736</v>
      </c>
      <c r="L237" s="9" t="str">
        <f>IF(J237="Div by 0", "N/A", IF(OR(J237="N/A",K237="N/A"),"N/A", IF(J237&gt;VALUE(MID(K237,1,2)), "No", IF(J237&lt;-1*VALUE(MID(K237,1,2)), "No", "Yes"))))</f>
        <v>Yes</v>
      </c>
    </row>
    <row r="238" spans="1:12" ht="25" x14ac:dyDescent="0.25">
      <c r="A238" s="18" t="s">
        <v>1074</v>
      </c>
      <c r="B238" s="33" t="s">
        <v>213</v>
      </c>
      <c r="C238" s="8">
        <v>100</v>
      </c>
      <c r="D238" s="11" t="str">
        <f t="shared" si="63"/>
        <v>N/A</v>
      </c>
      <c r="E238" s="8">
        <v>100</v>
      </c>
      <c r="F238" s="11" t="str">
        <f t="shared" si="64"/>
        <v>N/A</v>
      </c>
      <c r="G238" s="8">
        <v>100</v>
      </c>
      <c r="H238" s="11" t="str">
        <f t="shared" ref="H238:H242" si="65">IF($B238="N/A","N/A",IF(G238&gt;10,"No",IF(G238&lt;-10,"No","Yes")))</f>
        <v>N/A</v>
      </c>
      <c r="I238" s="12">
        <v>0</v>
      </c>
      <c r="J238" s="12">
        <v>0</v>
      </c>
      <c r="K238" s="41" t="s">
        <v>213</v>
      </c>
      <c r="L238" s="9" t="str">
        <f t="shared" ref="L238:L242" si="66">IF(J238="Div by 0", "N/A", IF(OR(J238="N/A",K238="N/A"),"N/A", IF(J238&gt;VALUE(MID(K238,1,2)), "No", IF(J238&lt;-1*VALUE(MID(K238,1,2)), "No", "Yes"))))</f>
        <v>N/A</v>
      </c>
    </row>
    <row r="239" spans="1:12" ht="25" x14ac:dyDescent="0.25">
      <c r="A239" s="2" t="s">
        <v>1075</v>
      </c>
      <c r="B239" s="33" t="s">
        <v>213</v>
      </c>
      <c r="C239" s="34">
        <v>0</v>
      </c>
      <c r="D239" s="11" t="str">
        <f t="shared" si="63"/>
        <v>N/A</v>
      </c>
      <c r="E239" s="34">
        <v>0</v>
      </c>
      <c r="F239" s="11" t="str">
        <f t="shared" si="64"/>
        <v>N/A</v>
      </c>
      <c r="G239" s="34">
        <v>0</v>
      </c>
      <c r="H239" s="11" t="str">
        <f t="shared" si="65"/>
        <v>N/A</v>
      </c>
      <c r="I239" s="12" t="s">
        <v>1745</v>
      </c>
      <c r="J239" s="12" t="s">
        <v>1745</v>
      </c>
      <c r="K239" s="41" t="s">
        <v>213</v>
      </c>
      <c r="L239" s="9" t="str">
        <f t="shared" si="66"/>
        <v>N/A</v>
      </c>
    </row>
    <row r="240" spans="1:12" ht="25" x14ac:dyDescent="0.25">
      <c r="A240" s="18" t="s">
        <v>1076</v>
      </c>
      <c r="B240" s="33" t="s">
        <v>213</v>
      </c>
      <c r="C240" s="8" t="s">
        <v>1745</v>
      </c>
      <c r="D240" s="11" t="str">
        <f t="shared" si="63"/>
        <v>N/A</v>
      </c>
      <c r="E240" s="8" t="s">
        <v>1745</v>
      </c>
      <c r="F240" s="11" t="str">
        <f t="shared" si="64"/>
        <v>N/A</v>
      </c>
      <c r="G240" s="8" t="s">
        <v>1745</v>
      </c>
      <c r="H240" s="11" t="str">
        <f t="shared" si="65"/>
        <v>N/A</v>
      </c>
      <c r="I240" s="12" t="s">
        <v>1745</v>
      </c>
      <c r="J240" s="12" t="s">
        <v>1745</v>
      </c>
      <c r="K240" s="41" t="s">
        <v>213</v>
      </c>
      <c r="L240" s="9" t="str">
        <f t="shared" si="66"/>
        <v>N/A</v>
      </c>
    </row>
    <row r="241" spans="1:12" x14ac:dyDescent="0.25">
      <c r="A241" s="18" t="s">
        <v>1077</v>
      </c>
      <c r="B241" s="33" t="s">
        <v>213</v>
      </c>
      <c r="C241" s="34">
        <v>0</v>
      </c>
      <c r="D241" s="11" t="str">
        <f t="shared" si="63"/>
        <v>N/A</v>
      </c>
      <c r="E241" s="34">
        <v>0</v>
      </c>
      <c r="F241" s="11" t="str">
        <f t="shared" si="64"/>
        <v>N/A</v>
      </c>
      <c r="G241" s="34">
        <v>0</v>
      </c>
      <c r="H241" s="11" t="str">
        <f t="shared" si="65"/>
        <v>N/A</v>
      </c>
      <c r="I241" s="12" t="s">
        <v>1745</v>
      </c>
      <c r="J241" s="12" t="s">
        <v>1745</v>
      </c>
      <c r="K241" s="41" t="s">
        <v>213</v>
      </c>
      <c r="L241" s="9" t="str">
        <f t="shared" si="66"/>
        <v>N/A</v>
      </c>
    </row>
    <row r="242" spans="1:12" ht="25" x14ac:dyDescent="0.25">
      <c r="A242" s="18" t="s">
        <v>1078</v>
      </c>
      <c r="B242" s="33" t="s">
        <v>213</v>
      </c>
      <c r="C242" s="8">
        <v>31.778754268</v>
      </c>
      <c r="D242" s="11" t="str">
        <f t="shared" si="63"/>
        <v>N/A</v>
      </c>
      <c r="E242" s="8">
        <v>31.812645152999998</v>
      </c>
      <c r="F242" s="11" t="str">
        <f t="shared" si="64"/>
        <v>N/A</v>
      </c>
      <c r="G242" s="8">
        <v>31.500688825000001</v>
      </c>
      <c r="H242" s="11" t="str">
        <f t="shared" si="65"/>
        <v>N/A</v>
      </c>
      <c r="I242" s="12">
        <v>0.1066</v>
      </c>
      <c r="J242" s="12">
        <v>-0.98099999999999998</v>
      </c>
      <c r="K242" s="41" t="s">
        <v>213</v>
      </c>
      <c r="L242" s="9" t="str">
        <f t="shared" si="66"/>
        <v>N/A</v>
      </c>
    </row>
    <row r="243" spans="1:12" x14ac:dyDescent="0.25">
      <c r="A243" s="6" t="s">
        <v>1079</v>
      </c>
      <c r="B243" s="33" t="s">
        <v>213</v>
      </c>
      <c r="C243" s="34">
        <v>698458</v>
      </c>
      <c r="D243" s="11" t="str">
        <f>IF($B243="N/A","N/A",IF(C243&gt;10,"No",IF(C243&lt;-10,"No","Yes")))</f>
        <v>N/A</v>
      </c>
      <c r="E243" s="34">
        <v>717582</v>
      </c>
      <c r="F243" s="11" t="str">
        <f>IF($B243="N/A","N/A",IF(E243&gt;10,"No",IF(E243&lt;-10,"No","Yes")))</f>
        <v>N/A</v>
      </c>
      <c r="G243" s="34">
        <v>718713</v>
      </c>
      <c r="H243" s="11" t="str">
        <f>IF($B243="N/A","N/A",IF(G243&gt;10,"No",IF(G243&lt;-10,"No","Yes")))</f>
        <v>N/A</v>
      </c>
      <c r="I243" s="12">
        <v>2.738</v>
      </c>
      <c r="J243" s="12">
        <v>0.15759999999999999</v>
      </c>
      <c r="K243" s="41" t="s">
        <v>736</v>
      </c>
      <c r="L243" s="9" t="str">
        <f t="shared" ref="L243:L276" si="67">IF(J243="Div by 0", "N/A", IF(K243="N/A","N/A", IF(J243&gt;VALUE(MID(K243,1,2)), "No", IF(J243&lt;-1*VALUE(MID(K243,1,2)), "No", "Yes"))))</f>
        <v>Yes</v>
      </c>
    </row>
    <row r="244" spans="1:12" x14ac:dyDescent="0.25">
      <c r="A244" s="2" t="s">
        <v>1080</v>
      </c>
      <c r="B244" s="33" t="s">
        <v>213</v>
      </c>
      <c r="C244" s="8">
        <v>0.52089207900000001</v>
      </c>
      <c r="D244" s="11" t="str">
        <f>IF($B244="N/A","N/A",IF(C244&gt;10,"No",IF(C244&lt;-10,"No","Yes")))</f>
        <v>N/A</v>
      </c>
      <c r="E244" s="8">
        <v>0.866624175</v>
      </c>
      <c r="F244" s="11" t="str">
        <f>IF($B244="N/A","N/A",IF(E244&gt;10,"No",IF(E244&lt;-10,"No","Yes")))</f>
        <v>N/A</v>
      </c>
      <c r="G244" s="8">
        <v>3.3194622893000001</v>
      </c>
      <c r="H244" s="11" t="str">
        <f>IF($B244="N/A","N/A",IF(G244&gt;10,"No",IF(G244&lt;-10,"No","Yes")))</f>
        <v>N/A</v>
      </c>
      <c r="I244" s="12">
        <v>66.37</v>
      </c>
      <c r="J244" s="12">
        <v>283</v>
      </c>
      <c r="K244" s="41" t="s">
        <v>736</v>
      </c>
      <c r="L244" s="9" t="str">
        <f t="shared" si="67"/>
        <v>No</v>
      </c>
    </row>
    <row r="245" spans="1:12" x14ac:dyDescent="0.25">
      <c r="A245" s="2" t="s">
        <v>1081</v>
      </c>
      <c r="B245" s="33" t="s">
        <v>213</v>
      </c>
      <c r="C245" s="8">
        <v>6.9917170296000002</v>
      </c>
      <c r="D245" s="11" t="str">
        <f>IF($B245="N/A","N/A",IF(C245&gt;10,"No",IF(C245&lt;-10,"No","Yes")))</f>
        <v>N/A</v>
      </c>
      <c r="E245" s="8">
        <v>7.4741871934999997</v>
      </c>
      <c r="F245" s="11" t="str">
        <f>IF($B245="N/A","N/A",IF(E245&gt;10,"No",IF(E245&lt;-10,"No","Yes")))</f>
        <v>N/A</v>
      </c>
      <c r="G245" s="8">
        <v>6.7060858539000003</v>
      </c>
      <c r="H245" s="11" t="str">
        <f>IF($B245="N/A","N/A",IF(G245&gt;10,"No",IF(G245&lt;-10,"No","Yes")))</f>
        <v>N/A</v>
      </c>
      <c r="I245" s="12">
        <v>6.9009999999999998</v>
      </c>
      <c r="J245" s="12">
        <v>-10.3</v>
      </c>
      <c r="K245" s="41" t="s">
        <v>736</v>
      </c>
      <c r="L245" s="9" t="str">
        <f t="shared" si="67"/>
        <v>Yes</v>
      </c>
    </row>
    <row r="246" spans="1:12" x14ac:dyDescent="0.25">
      <c r="A246" s="2" t="s">
        <v>1082</v>
      </c>
      <c r="B246" s="33" t="s">
        <v>213</v>
      </c>
      <c r="C246" s="8">
        <v>87.849067594999994</v>
      </c>
      <c r="D246" s="11" t="str">
        <f t="shared" ref="D246:D274" si="68">IF($B246="N/A","N/A",IF(C246&gt;10,"No",IF(C246&lt;-10,"No","Yes")))</f>
        <v>N/A</v>
      </c>
      <c r="E246" s="8">
        <v>88.143500609</v>
      </c>
      <c r="F246" s="11" t="str">
        <f t="shared" ref="F246:F274" si="69">IF($B246="N/A","N/A",IF(E246&gt;10,"No",IF(E246&lt;-10,"No","Yes")))</f>
        <v>N/A</v>
      </c>
      <c r="G246" s="8">
        <v>88.065762547999995</v>
      </c>
      <c r="H246" s="11" t="str">
        <f t="shared" ref="H246:H274" si="70">IF($B246="N/A","N/A",IF(G246&gt;10,"No",IF(G246&lt;-10,"No","Yes")))</f>
        <v>N/A</v>
      </c>
      <c r="I246" s="12">
        <v>0.3352</v>
      </c>
      <c r="J246" s="12">
        <v>-8.7999999999999995E-2</v>
      </c>
      <c r="K246" s="41" t="s">
        <v>736</v>
      </c>
      <c r="L246" s="9" t="str">
        <f t="shared" si="67"/>
        <v>Yes</v>
      </c>
    </row>
    <row r="247" spans="1:12" x14ac:dyDescent="0.25">
      <c r="A247" s="2" t="s">
        <v>1083</v>
      </c>
      <c r="B247" s="33" t="s">
        <v>213</v>
      </c>
      <c r="C247" s="8">
        <v>67.177959087000005</v>
      </c>
      <c r="D247" s="11" t="str">
        <f t="shared" si="68"/>
        <v>N/A</v>
      </c>
      <c r="E247" s="8">
        <v>67.058567385000003</v>
      </c>
      <c r="F247" s="11" t="str">
        <f t="shared" si="69"/>
        <v>N/A</v>
      </c>
      <c r="G247" s="8">
        <v>65.819717183999998</v>
      </c>
      <c r="H247" s="11" t="str">
        <f t="shared" si="70"/>
        <v>N/A</v>
      </c>
      <c r="I247" s="12">
        <v>-0.17799999999999999</v>
      </c>
      <c r="J247" s="12">
        <v>-1.85</v>
      </c>
      <c r="K247" s="41" t="s">
        <v>736</v>
      </c>
      <c r="L247" s="9" t="str">
        <f t="shared" si="67"/>
        <v>Yes</v>
      </c>
    </row>
    <row r="248" spans="1:12" x14ac:dyDescent="0.25">
      <c r="A248" s="2" t="s">
        <v>1084</v>
      </c>
      <c r="B248" s="33" t="s">
        <v>213</v>
      </c>
      <c r="C248" s="8">
        <v>94.135080419999994</v>
      </c>
      <c r="D248" s="11" t="str">
        <f t="shared" si="68"/>
        <v>N/A</v>
      </c>
      <c r="E248" s="8">
        <v>94.186448377999994</v>
      </c>
      <c r="F248" s="11" t="str">
        <f t="shared" si="69"/>
        <v>N/A</v>
      </c>
      <c r="G248" s="8">
        <v>94.109331541000003</v>
      </c>
      <c r="H248" s="11" t="str">
        <f t="shared" si="70"/>
        <v>N/A</v>
      </c>
      <c r="I248" s="12">
        <v>5.4600000000000003E-2</v>
      </c>
      <c r="J248" s="12">
        <v>-8.2000000000000003E-2</v>
      </c>
      <c r="K248" s="41" t="s">
        <v>736</v>
      </c>
      <c r="L248" s="9" t="str">
        <f t="shared" si="67"/>
        <v>Yes</v>
      </c>
    </row>
    <row r="249" spans="1:12" x14ac:dyDescent="0.25">
      <c r="A249" s="6" t="s">
        <v>1085</v>
      </c>
      <c r="B249" s="33" t="s">
        <v>213</v>
      </c>
      <c r="C249" s="34">
        <v>20498</v>
      </c>
      <c r="D249" s="11" t="str">
        <f t="shared" si="68"/>
        <v>N/A</v>
      </c>
      <c r="E249" s="34">
        <v>21155</v>
      </c>
      <c r="F249" s="11" t="str">
        <f t="shared" si="69"/>
        <v>N/A</v>
      </c>
      <c r="G249" s="34">
        <v>21218</v>
      </c>
      <c r="H249" s="11" t="str">
        <f t="shared" si="70"/>
        <v>N/A</v>
      </c>
      <c r="I249" s="12">
        <v>3.2050000000000001</v>
      </c>
      <c r="J249" s="12">
        <v>0.29780000000000001</v>
      </c>
      <c r="K249" s="41" t="s">
        <v>736</v>
      </c>
      <c r="L249" s="9" t="str">
        <f t="shared" si="67"/>
        <v>Yes</v>
      </c>
    </row>
    <row r="250" spans="1:12" x14ac:dyDescent="0.25">
      <c r="A250" s="2" t="s">
        <v>1086</v>
      </c>
      <c r="B250" s="33" t="s">
        <v>213</v>
      </c>
      <c r="C250" s="8">
        <v>11.865675467999999</v>
      </c>
      <c r="D250" s="11" t="str">
        <f t="shared" si="68"/>
        <v>N/A</v>
      </c>
      <c r="E250" s="8">
        <v>13.067212205000001</v>
      </c>
      <c r="F250" s="11" t="str">
        <f t="shared" si="69"/>
        <v>N/A</v>
      </c>
      <c r="G250" s="8">
        <v>12.897194469</v>
      </c>
      <c r="H250" s="11" t="str">
        <f t="shared" si="70"/>
        <v>N/A</v>
      </c>
      <c r="I250" s="12">
        <v>10.130000000000001</v>
      </c>
      <c r="J250" s="12">
        <v>-1.3</v>
      </c>
      <c r="K250" s="41" t="s">
        <v>736</v>
      </c>
      <c r="L250" s="9" t="str">
        <f t="shared" si="67"/>
        <v>Yes</v>
      </c>
    </row>
    <row r="251" spans="1:12" x14ac:dyDescent="0.25">
      <c r="A251" s="2" t="s">
        <v>1087</v>
      </c>
      <c r="B251" s="33" t="s">
        <v>213</v>
      </c>
      <c r="C251" s="8">
        <v>3.5866553739000002</v>
      </c>
      <c r="D251" s="11" t="str">
        <f t="shared" si="68"/>
        <v>N/A</v>
      </c>
      <c r="E251" s="8">
        <v>3.1373562655999998</v>
      </c>
      <c r="F251" s="11" t="str">
        <f t="shared" si="69"/>
        <v>N/A</v>
      </c>
      <c r="G251" s="8">
        <v>2.5601797294000002</v>
      </c>
      <c r="H251" s="11" t="str">
        <f t="shared" si="70"/>
        <v>N/A</v>
      </c>
      <c r="I251" s="12">
        <v>-12.5</v>
      </c>
      <c r="J251" s="12">
        <v>-18.399999999999999</v>
      </c>
      <c r="K251" s="41" t="s">
        <v>736</v>
      </c>
      <c r="L251" s="9" t="str">
        <f t="shared" si="67"/>
        <v>Yes</v>
      </c>
    </row>
    <row r="252" spans="1:12" x14ac:dyDescent="0.25">
      <c r="A252" s="2" t="s">
        <v>1088</v>
      </c>
      <c r="B252" s="33" t="s">
        <v>213</v>
      </c>
      <c r="C252" s="8">
        <v>0.2838840379</v>
      </c>
      <c r="D252" s="11" t="str">
        <f t="shared" si="68"/>
        <v>N/A</v>
      </c>
      <c r="E252" s="8">
        <v>0.26355413599999999</v>
      </c>
      <c r="F252" s="11" t="str">
        <f t="shared" si="69"/>
        <v>N/A</v>
      </c>
      <c r="G252" s="8">
        <v>0.26310103330000001</v>
      </c>
      <c r="H252" s="11" t="str">
        <f t="shared" si="70"/>
        <v>N/A</v>
      </c>
      <c r="I252" s="12">
        <v>-7.16</v>
      </c>
      <c r="J252" s="12">
        <v>-0.17199999999999999</v>
      </c>
      <c r="K252" s="41" t="s">
        <v>736</v>
      </c>
      <c r="L252" s="9" t="str">
        <f t="shared" si="67"/>
        <v>Yes</v>
      </c>
    </row>
    <row r="253" spans="1:12" x14ac:dyDescent="0.25">
      <c r="A253" s="2" t="s">
        <v>1089</v>
      </c>
      <c r="B253" s="33" t="s">
        <v>213</v>
      </c>
      <c r="C253" s="8">
        <v>0.6203145323</v>
      </c>
      <c r="D253" s="11" t="str">
        <f t="shared" si="68"/>
        <v>N/A</v>
      </c>
      <c r="E253" s="8">
        <v>0.61824152700000001</v>
      </c>
      <c r="F253" s="11" t="str">
        <f t="shared" si="69"/>
        <v>N/A</v>
      </c>
      <c r="G253" s="8">
        <v>0.63822151959999995</v>
      </c>
      <c r="H253" s="11" t="str">
        <f t="shared" si="70"/>
        <v>N/A</v>
      </c>
      <c r="I253" s="12">
        <v>-0.33400000000000002</v>
      </c>
      <c r="J253" s="12">
        <v>3.2320000000000002</v>
      </c>
      <c r="K253" s="41" t="s">
        <v>736</v>
      </c>
      <c r="L253" s="9" t="str">
        <f t="shared" si="67"/>
        <v>Yes</v>
      </c>
    </row>
    <row r="254" spans="1:12" x14ac:dyDescent="0.25">
      <c r="A254" s="2" t="s">
        <v>1090</v>
      </c>
      <c r="B254" s="33" t="s">
        <v>213</v>
      </c>
      <c r="C254" s="8">
        <v>74.958532539999993</v>
      </c>
      <c r="D254" s="11" t="str">
        <f t="shared" si="68"/>
        <v>N/A</v>
      </c>
      <c r="E254" s="8">
        <v>83.86669818</v>
      </c>
      <c r="F254" s="11" t="str">
        <f t="shared" si="69"/>
        <v>N/A</v>
      </c>
      <c r="G254" s="8">
        <v>84.975021208000001</v>
      </c>
      <c r="H254" s="11" t="str">
        <f t="shared" si="70"/>
        <v>N/A</v>
      </c>
      <c r="I254" s="12">
        <v>11.88</v>
      </c>
      <c r="J254" s="12">
        <v>1.3220000000000001</v>
      </c>
      <c r="K254" s="41" t="s">
        <v>736</v>
      </c>
      <c r="L254" s="9" t="str">
        <f t="shared" si="67"/>
        <v>Yes</v>
      </c>
    </row>
    <row r="255" spans="1:12" x14ac:dyDescent="0.25">
      <c r="A255" s="2" t="s">
        <v>1091</v>
      </c>
      <c r="B255" s="33" t="s">
        <v>213</v>
      </c>
      <c r="C255" s="8">
        <v>74.958532539999993</v>
      </c>
      <c r="D255" s="11" t="str">
        <f t="shared" si="68"/>
        <v>N/A</v>
      </c>
      <c r="E255" s="8">
        <v>83.86669818</v>
      </c>
      <c r="F255" s="11" t="str">
        <f t="shared" si="69"/>
        <v>N/A</v>
      </c>
      <c r="G255" s="8">
        <v>84.975021208000001</v>
      </c>
      <c r="H255" s="11" t="str">
        <f t="shared" si="70"/>
        <v>N/A</v>
      </c>
      <c r="I255" s="12">
        <v>11.88</v>
      </c>
      <c r="J255" s="12">
        <v>1.3220000000000001</v>
      </c>
      <c r="K255" s="41" t="s">
        <v>736</v>
      </c>
      <c r="L255" s="9" t="str">
        <f>IF(J255="Div by 0", "N/A", IF(OR(J255="N/A",K255="N/A"),"N/A", IF(J255&gt;VALUE(MID(K255,1,2)), "No", IF(J255&lt;-1*VALUE(MID(K255,1,2)), "No", "Yes"))))</f>
        <v>Yes</v>
      </c>
    </row>
    <row r="256" spans="1:12" x14ac:dyDescent="0.25">
      <c r="A256" s="6" t="s">
        <v>1092</v>
      </c>
      <c r="B256" s="33" t="s">
        <v>213</v>
      </c>
      <c r="C256" s="34">
        <v>6212</v>
      </c>
      <c r="D256" s="11" t="str">
        <f t="shared" si="68"/>
        <v>N/A</v>
      </c>
      <c r="E256" s="34">
        <v>6488</v>
      </c>
      <c r="F256" s="11" t="str">
        <f t="shared" si="69"/>
        <v>N/A</v>
      </c>
      <c r="G256" s="34">
        <v>6842</v>
      </c>
      <c r="H256" s="11" t="str">
        <f t="shared" si="70"/>
        <v>N/A</v>
      </c>
      <c r="I256" s="12">
        <v>4.4429999999999996</v>
      </c>
      <c r="J256" s="12">
        <v>5.4560000000000004</v>
      </c>
      <c r="K256" s="41" t="s">
        <v>736</v>
      </c>
      <c r="L256" s="9" t="str">
        <f t="shared" si="67"/>
        <v>Yes</v>
      </c>
    </row>
    <row r="257" spans="1:12" x14ac:dyDescent="0.25">
      <c r="A257" s="2" t="s">
        <v>1093</v>
      </c>
      <c r="B257" s="33" t="s">
        <v>213</v>
      </c>
      <c r="C257" s="8">
        <v>6.2855678031000002</v>
      </c>
      <c r="D257" s="11" t="str">
        <f t="shared" si="68"/>
        <v>N/A</v>
      </c>
      <c r="E257" s="8">
        <v>6.5958015503</v>
      </c>
      <c r="F257" s="11" t="str">
        <f t="shared" si="69"/>
        <v>N/A</v>
      </c>
      <c r="G257" s="8">
        <v>6.4797591423999998</v>
      </c>
      <c r="H257" s="11" t="str">
        <f t="shared" si="70"/>
        <v>N/A</v>
      </c>
      <c r="I257" s="12">
        <v>4.9359999999999999</v>
      </c>
      <c r="J257" s="12">
        <v>-1.76</v>
      </c>
      <c r="K257" s="41" t="s">
        <v>736</v>
      </c>
      <c r="L257" s="9" t="str">
        <f t="shared" si="67"/>
        <v>Yes</v>
      </c>
    </row>
    <row r="258" spans="1:12" x14ac:dyDescent="0.25">
      <c r="A258" s="2" t="s">
        <v>1094</v>
      </c>
      <c r="B258" s="33" t="s">
        <v>213</v>
      </c>
      <c r="C258" s="8">
        <v>5.6703176799999998E-2</v>
      </c>
      <c r="D258" s="11" t="str">
        <f t="shared" si="68"/>
        <v>N/A</v>
      </c>
      <c r="E258" s="8">
        <v>4.8202534499999998E-2</v>
      </c>
      <c r="F258" s="11" t="str">
        <f t="shared" si="69"/>
        <v>N/A</v>
      </c>
      <c r="G258" s="8">
        <v>5.5820876999999998E-2</v>
      </c>
      <c r="H258" s="11" t="str">
        <f t="shared" si="70"/>
        <v>N/A</v>
      </c>
      <c r="I258" s="12">
        <v>-15</v>
      </c>
      <c r="J258" s="12">
        <v>15.8</v>
      </c>
      <c r="K258" s="41" t="s">
        <v>736</v>
      </c>
      <c r="L258" s="9" t="str">
        <f t="shared" si="67"/>
        <v>Yes</v>
      </c>
    </row>
    <row r="259" spans="1:12" x14ac:dyDescent="0.25">
      <c r="A259" s="2" t="s">
        <v>1095</v>
      </c>
      <c r="B259" s="33" t="s">
        <v>213</v>
      </c>
      <c r="C259" s="8">
        <v>0</v>
      </c>
      <c r="D259" s="11" t="str">
        <f t="shared" si="68"/>
        <v>N/A</v>
      </c>
      <c r="E259" s="8">
        <v>0</v>
      </c>
      <c r="F259" s="11" t="str">
        <f t="shared" si="69"/>
        <v>N/A</v>
      </c>
      <c r="G259" s="8">
        <v>0</v>
      </c>
      <c r="H259" s="11" t="str">
        <f t="shared" si="70"/>
        <v>N/A</v>
      </c>
      <c r="I259" s="12" t="s">
        <v>1745</v>
      </c>
      <c r="J259" s="12" t="s">
        <v>1745</v>
      </c>
      <c r="K259" s="41" t="s">
        <v>736</v>
      </c>
      <c r="L259" s="9" t="str">
        <f t="shared" si="67"/>
        <v>N/A</v>
      </c>
    </row>
    <row r="260" spans="1:12" x14ac:dyDescent="0.25">
      <c r="A260" s="2" t="s">
        <v>1096</v>
      </c>
      <c r="B260" s="33" t="s">
        <v>213</v>
      </c>
      <c r="C260" s="8">
        <v>7.0947139999999996E-4</v>
      </c>
      <c r="D260" s="11" t="str">
        <f t="shared" si="68"/>
        <v>N/A</v>
      </c>
      <c r="E260" s="8">
        <v>6.8038319999999997E-4</v>
      </c>
      <c r="F260" s="11" t="str">
        <f t="shared" si="69"/>
        <v>N/A</v>
      </c>
      <c r="G260" s="8">
        <v>6.8137530000000001E-4</v>
      </c>
      <c r="H260" s="11" t="str">
        <f t="shared" si="70"/>
        <v>N/A</v>
      </c>
      <c r="I260" s="12">
        <v>-4.0999999999999996</v>
      </c>
      <c r="J260" s="12">
        <v>0.14580000000000001</v>
      </c>
      <c r="K260" s="41" t="s">
        <v>736</v>
      </c>
      <c r="L260" s="9" t="str">
        <f t="shared" si="67"/>
        <v>Yes</v>
      </c>
    </row>
    <row r="261" spans="1:12" x14ac:dyDescent="0.25">
      <c r="A261" s="2" t="s">
        <v>1097</v>
      </c>
      <c r="B261" s="33" t="s">
        <v>213</v>
      </c>
      <c r="C261" s="8">
        <v>100</v>
      </c>
      <c r="D261" s="11" t="str">
        <f t="shared" si="68"/>
        <v>N/A</v>
      </c>
      <c r="E261" s="8">
        <v>100</v>
      </c>
      <c r="F261" s="11" t="str">
        <f t="shared" si="69"/>
        <v>N/A</v>
      </c>
      <c r="G261" s="8">
        <v>100</v>
      </c>
      <c r="H261" s="11" t="str">
        <f t="shared" si="70"/>
        <v>N/A</v>
      </c>
      <c r="I261" s="12">
        <v>0</v>
      </c>
      <c r="J261" s="12">
        <v>0</v>
      </c>
      <c r="K261" s="41" t="s">
        <v>736</v>
      </c>
      <c r="L261" s="9" t="str">
        <f t="shared" si="67"/>
        <v>Yes</v>
      </c>
    </row>
    <row r="262" spans="1:12" x14ac:dyDescent="0.25">
      <c r="A262" s="2" t="s">
        <v>1098</v>
      </c>
      <c r="B262" s="33" t="s">
        <v>213</v>
      </c>
      <c r="C262" s="8">
        <v>100</v>
      </c>
      <c r="D262" s="11" t="str">
        <f t="shared" si="68"/>
        <v>N/A</v>
      </c>
      <c r="E262" s="8">
        <v>100</v>
      </c>
      <c r="F262" s="11" t="str">
        <f t="shared" si="69"/>
        <v>N/A</v>
      </c>
      <c r="G262" s="8">
        <v>100</v>
      </c>
      <c r="H262" s="11" t="str">
        <f t="shared" si="70"/>
        <v>N/A</v>
      </c>
      <c r="I262" s="12">
        <v>0</v>
      </c>
      <c r="J262" s="12">
        <v>0</v>
      </c>
      <c r="K262" s="41" t="s">
        <v>736</v>
      </c>
      <c r="L262" s="9" t="str">
        <f>IF(J262="Div by 0", "N/A", IF(OR(J262="N/A",K262="N/A"),"N/A", IF(J262&gt;VALUE(MID(K262,1,2)), "No", IF(J262&lt;-1*VALUE(MID(K262,1,2)), "No", "Yes"))))</f>
        <v>Yes</v>
      </c>
    </row>
    <row r="263" spans="1:12" x14ac:dyDescent="0.25">
      <c r="A263" s="2" t="s">
        <v>1099</v>
      </c>
      <c r="B263" s="33" t="s">
        <v>213</v>
      </c>
      <c r="C263" s="34">
        <v>0</v>
      </c>
      <c r="D263" s="11" t="str">
        <f t="shared" si="68"/>
        <v>N/A</v>
      </c>
      <c r="E263" s="34">
        <v>0</v>
      </c>
      <c r="F263" s="11" t="str">
        <f t="shared" si="69"/>
        <v>N/A</v>
      </c>
      <c r="G263" s="34">
        <v>0</v>
      </c>
      <c r="H263" s="11" t="str">
        <f t="shared" si="70"/>
        <v>N/A</v>
      </c>
      <c r="I263" s="12" t="s">
        <v>1745</v>
      </c>
      <c r="J263" s="12" t="s">
        <v>1745</v>
      </c>
      <c r="K263" s="41" t="s">
        <v>736</v>
      </c>
      <c r="L263" s="9" t="str">
        <f t="shared" si="67"/>
        <v>N/A</v>
      </c>
    </row>
    <row r="264" spans="1:12" x14ac:dyDescent="0.25">
      <c r="A264" s="6" t="s">
        <v>1100</v>
      </c>
      <c r="B264" s="33" t="s">
        <v>213</v>
      </c>
      <c r="C264" s="34">
        <v>0</v>
      </c>
      <c r="D264" s="11" t="str">
        <f t="shared" si="68"/>
        <v>N/A</v>
      </c>
      <c r="E264" s="34">
        <v>0</v>
      </c>
      <c r="F264" s="11" t="str">
        <f t="shared" si="69"/>
        <v>N/A</v>
      </c>
      <c r="G264" s="34">
        <v>0</v>
      </c>
      <c r="H264" s="11" t="str">
        <f t="shared" si="70"/>
        <v>N/A</v>
      </c>
      <c r="I264" s="12" t="s">
        <v>1745</v>
      </c>
      <c r="J264" s="12" t="s">
        <v>1745</v>
      </c>
      <c r="K264" s="41" t="s">
        <v>736</v>
      </c>
      <c r="L264" s="9" t="str">
        <f t="shared" si="67"/>
        <v>N/A</v>
      </c>
    </row>
    <row r="265" spans="1:12" x14ac:dyDescent="0.25">
      <c r="A265" s="2" t="s">
        <v>1101</v>
      </c>
      <c r="B265" s="33" t="s">
        <v>213</v>
      </c>
      <c r="C265" s="8">
        <v>0</v>
      </c>
      <c r="D265" s="11" t="str">
        <f t="shared" si="68"/>
        <v>N/A</v>
      </c>
      <c r="E265" s="8">
        <v>0</v>
      </c>
      <c r="F265" s="11" t="str">
        <f t="shared" si="69"/>
        <v>N/A</v>
      </c>
      <c r="G265" s="8">
        <v>0</v>
      </c>
      <c r="H265" s="11" t="str">
        <f t="shared" si="70"/>
        <v>N/A</v>
      </c>
      <c r="I265" s="12" t="s">
        <v>1745</v>
      </c>
      <c r="J265" s="12" t="s">
        <v>1745</v>
      </c>
      <c r="K265" s="41" t="s">
        <v>736</v>
      </c>
      <c r="L265" s="9" t="str">
        <f t="shared" si="67"/>
        <v>N/A</v>
      </c>
    </row>
    <row r="266" spans="1:12" x14ac:dyDescent="0.25">
      <c r="A266" s="2" t="s">
        <v>1102</v>
      </c>
      <c r="B266" s="33" t="s">
        <v>213</v>
      </c>
      <c r="C266" s="8">
        <v>0</v>
      </c>
      <c r="D266" s="11" t="str">
        <f t="shared" si="68"/>
        <v>N/A</v>
      </c>
      <c r="E266" s="8">
        <v>0</v>
      </c>
      <c r="F266" s="11" t="str">
        <f t="shared" si="69"/>
        <v>N/A</v>
      </c>
      <c r="G266" s="8">
        <v>0</v>
      </c>
      <c r="H266" s="11" t="str">
        <f t="shared" si="70"/>
        <v>N/A</v>
      </c>
      <c r="I266" s="12" t="s">
        <v>1745</v>
      </c>
      <c r="J266" s="12" t="s">
        <v>1745</v>
      </c>
      <c r="K266" s="41" t="s">
        <v>736</v>
      </c>
      <c r="L266" s="9" t="str">
        <f t="shared" si="67"/>
        <v>N/A</v>
      </c>
    </row>
    <row r="267" spans="1:12" x14ac:dyDescent="0.25">
      <c r="A267" s="2" t="s">
        <v>1103</v>
      </c>
      <c r="B267" s="33" t="s">
        <v>213</v>
      </c>
      <c r="C267" s="8">
        <v>0</v>
      </c>
      <c r="D267" s="11" t="str">
        <f t="shared" si="68"/>
        <v>N/A</v>
      </c>
      <c r="E267" s="8">
        <v>0</v>
      </c>
      <c r="F267" s="11" t="str">
        <f t="shared" si="69"/>
        <v>N/A</v>
      </c>
      <c r="G267" s="8">
        <v>0</v>
      </c>
      <c r="H267" s="11" t="str">
        <f t="shared" si="70"/>
        <v>N/A</v>
      </c>
      <c r="I267" s="12" t="s">
        <v>1745</v>
      </c>
      <c r="J267" s="12" t="s">
        <v>1745</v>
      </c>
      <c r="K267" s="41" t="s">
        <v>736</v>
      </c>
      <c r="L267" s="9" t="str">
        <f t="shared" si="67"/>
        <v>N/A</v>
      </c>
    </row>
    <row r="268" spans="1:12" x14ac:dyDescent="0.25">
      <c r="A268" s="2" t="s">
        <v>1104</v>
      </c>
      <c r="B268" s="33" t="s">
        <v>213</v>
      </c>
      <c r="C268" s="8">
        <v>0</v>
      </c>
      <c r="D268" s="11" t="str">
        <f t="shared" si="68"/>
        <v>N/A</v>
      </c>
      <c r="E268" s="8">
        <v>0</v>
      </c>
      <c r="F268" s="11" t="str">
        <f t="shared" si="69"/>
        <v>N/A</v>
      </c>
      <c r="G268" s="8">
        <v>0</v>
      </c>
      <c r="H268" s="11" t="str">
        <f t="shared" si="70"/>
        <v>N/A</v>
      </c>
      <c r="I268" s="12" t="s">
        <v>1745</v>
      </c>
      <c r="J268" s="12" t="s">
        <v>1745</v>
      </c>
      <c r="K268" s="41" t="s">
        <v>736</v>
      </c>
      <c r="L268" s="9" t="str">
        <f t="shared" si="67"/>
        <v>N/A</v>
      </c>
    </row>
    <row r="269" spans="1:12" x14ac:dyDescent="0.25">
      <c r="A269" s="2" t="s">
        <v>1105</v>
      </c>
      <c r="B269" s="33" t="s">
        <v>213</v>
      </c>
      <c r="C269" s="8" t="s">
        <v>1745</v>
      </c>
      <c r="D269" s="11" t="str">
        <f t="shared" si="68"/>
        <v>N/A</v>
      </c>
      <c r="E269" s="8" t="s">
        <v>1745</v>
      </c>
      <c r="F269" s="11" t="str">
        <f t="shared" si="69"/>
        <v>N/A</v>
      </c>
      <c r="G269" s="8" t="s">
        <v>1745</v>
      </c>
      <c r="H269" s="11" t="str">
        <f t="shared" si="70"/>
        <v>N/A</v>
      </c>
      <c r="I269" s="12" t="s">
        <v>1745</v>
      </c>
      <c r="J269" s="12" t="s">
        <v>1745</v>
      </c>
      <c r="K269" s="41" t="s">
        <v>736</v>
      </c>
      <c r="L269" s="9" t="str">
        <f t="shared" si="67"/>
        <v>N/A</v>
      </c>
    </row>
    <row r="270" spans="1:12" x14ac:dyDescent="0.25">
      <c r="A270" s="2" t="s">
        <v>1106</v>
      </c>
      <c r="B270" s="33" t="s">
        <v>213</v>
      </c>
      <c r="C270" s="34">
        <v>0</v>
      </c>
      <c r="D270" s="11" t="str">
        <f t="shared" si="68"/>
        <v>N/A</v>
      </c>
      <c r="E270" s="34">
        <v>0</v>
      </c>
      <c r="F270" s="11" t="str">
        <f t="shared" si="69"/>
        <v>N/A</v>
      </c>
      <c r="G270" s="34">
        <v>0</v>
      </c>
      <c r="H270" s="11" t="str">
        <f t="shared" si="70"/>
        <v>N/A</v>
      </c>
      <c r="I270" s="12" t="s">
        <v>1745</v>
      </c>
      <c r="J270" s="12" t="s">
        <v>1745</v>
      </c>
      <c r="K270" s="41" t="s">
        <v>736</v>
      </c>
      <c r="L270" s="9" t="str">
        <f t="shared" si="67"/>
        <v>N/A</v>
      </c>
    </row>
    <row r="271" spans="1:12" x14ac:dyDescent="0.25">
      <c r="A271" s="2" t="s">
        <v>1107</v>
      </c>
      <c r="B271" s="33" t="s">
        <v>213</v>
      </c>
      <c r="C271" s="34">
        <v>0</v>
      </c>
      <c r="D271" s="11" t="str">
        <f t="shared" si="68"/>
        <v>N/A</v>
      </c>
      <c r="E271" s="34">
        <v>0</v>
      </c>
      <c r="F271" s="11" t="str">
        <f t="shared" si="69"/>
        <v>N/A</v>
      </c>
      <c r="G271" s="34">
        <v>0</v>
      </c>
      <c r="H271" s="11" t="str">
        <f t="shared" si="70"/>
        <v>N/A</v>
      </c>
      <c r="I271" s="12" t="s">
        <v>1745</v>
      </c>
      <c r="J271" s="12" t="s">
        <v>1745</v>
      </c>
      <c r="K271" s="41" t="s">
        <v>736</v>
      </c>
      <c r="L271" s="9" t="str">
        <f t="shared" si="67"/>
        <v>N/A</v>
      </c>
    </row>
    <row r="272" spans="1:12" x14ac:dyDescent="0.25">
      <c r="A272" s="2" t="s">
        <v>1108</v>
      </c>
      <c r="B272" s="33" t="s">
        <v>213</v>
      </c>
      <c r="C272" s="34">
        <v>0</v>
      </c>
      <c r="D272" s="11" t="str">
        <f t="shared" si="68"/>
        <v>N/A</v>
      </c>
      <c r="E272" s="34">
        <v>0</v>
      </c>
      <c r="F272" s="11" t="str">
        <f t="shared" si="69"/>
        <v>N/A</v>
      </c>
      <c r="G272" s="34">
        <v>0</v>
      </c>
      <c r="H272" s="11" t="str">
        <f t="shared" si="70"/>
        <v>N/A</v>
      </c>
      <c r="I272" s="12" t="s">
        <v>1745</v>
      </c>
      <c r="J272" s="12" t="s">
        <v>1745</v>
      </c>
      <c r="K272" s="41" t="s">
        <v>736</v>
      </c>
      <c r="L272" s="9" t="str">
        <f t="shared" si="67"/>
        <v>N/A</v>
      </c>
    </row>
    <row r="273" spans="1:12" x14ac:dyDescent="0.25">
      <c r="A273" s="2" t="s">
        <v>1109</v>
      </c>
      <c r="B273" s="33" t="s">
        <v>213</v>
      </c>
      <c r="C273" s="34">
        <v>42986</v>
      </c>
      <c r="D273" s="11" t="str">
        <f t="shared" si="68"/>
        <v>N/A</v>
      </c>
      <c r="E273" s="34">
        <v>43991</v>
      </c>
      <c r="F273" s="11" t="str">
        <f t="shared" si="69"/>
        <v>N/A</v>
      </c>
      <c r="G273" s="34">
        <v>42285</v>
      </c>
      <c r="H273" s="11" t="str">
        <f t="shared" si="70"/>
        <v>N/A</v>
      </c>
      <c r="I273" s="12">
        <v>2.3380000000000001</v>
      </c>
      <c r="J273" s="12">
        <v>-3.88</v>
      </c>
      <c r="K273" s="41" t="s">
        <v>736</v>
      </c>
      <c r="L273" s="9" t="str">
        <f t="shared" si="67"/>
        <v>Yes</v>
      </c>
    </row>
    <row r="274" spans="1:12" x14ac:dyDescent="0.25">
      <c r="A274" s="64" t="s">
        <v>153</v>
      </c>
      <c r="B274" s="33" t="s">
        <v>213</v>
      </c>
      <c r="C274" s="34">
        <v>0</v>
      </c>
      <c r="D274" s="11" t="str">
        <f t="shared" si="68"/>
        <v>N/A</v>
      </c>
      <c r="E274" s="34">
        <v>0</v>
      </c>
      <c r="F274" s="11" t="str">
        <f t="shared" si="69"/>
        <v>N/A</v>
      </c>
      <c r="G274" s="34">
        <v>0</v>
      </c>
      <c r="H274" s="11" t="str">
        <f t="shared" si="70"/>
        <v>N/A</v>
      </c>
      <c r="I274" s="12" t="s">
        <v>1745</v>
      </c>
      <c r="J274" s="12" t="s">
        <v>1745</v>
      </c>
      <c r="K274" s="41" t="s">
        <v>736</v>
      </c>
      <c r="L274" s="9" t="str">
        <f t="shared" si="67"/>
        <v>N/A</v>
      </c>
    </row>
    <row r="275" spans="1:12" x14ac:dyDescent="0.25">
      <c r="A275" s="2" t="s">
        <v>154</v>
      </c>
      <c r="B275" s="41"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1745</v>
      </c>
      <c r="J275" s="12" t="s">
        <v>1745</v>
      </c>
      <c r="K275" s="41" t="s">
        <v>736</v>
      </c>
      <c r="L275" s="9" t="str">
        <f t="shared" si="67"/>
        <v>N/A</v>
      </c>
    </row>
    <row r="276" spans="1:12" x14ac:dyDescent="0.25">
      <c r="A276" s="2" t="s">
        <v>155</v>
      </c>
      <c r="B276" s="41" t="s">
        <v>217</v>
      </c>
      <c r="C276" s="1">
        <v>0</v>
      </c>
      <c r="D276" s="11" t="str">
        <f t="shared" si="71"/>
        <v>Yes</v>
      </c>
      <c r="E276" s="1">
        <v>0</v>
      </c>
      <c r="F276" s="11" t="str">
        <f t="shared" si="72"/>
        <v>Yes</v>
      </c>
      <c r="G276" s="1">
        <v>1</v>
      </c>
      <c r="H276" s="11" t="str">
        <f t="shared" si="73"/>
        <v>No</v>
      </c>
      <c r="I276" s="12" t="s">
        <v>1745</v>
      </c>
      <c r="J276" s="12" t="s">
        <v>1745</v>
      </c>
      <c r="K276" s="41" t="s">
        <v>736</v>
      </c>
      <c r="L276" s="9" t="str">
        <f t="shared" si="67"/>
        <v>N/A</v>
      </c>
    </row>
    <row r="277" spans="1:12" x14ac:dyDescent="0.25">
      <c r="A277" s="18" t="s">
        <v>690</v>
      </c>
      <c r="B277" s="1" t="s">
        <v>213</v>
      </c>
      <c r="C277" s="1">
        <v>1041813</v>
      </c>
      <c r="D277" s="11" t="str">
        <f t="shared" ref="D277:D284" si="74">IF($B277="N/A","N/A",IF(C277&gt;10,"No",IF(C277&lt;-10,"No","Yes")))</f>
        <v>N/A</v>
      </c>
      <c r="E277" s="1">
        <v>982673</v>
      </c>
      <c r="F277" s="11" t="str">
        <f t="shared" ref="F277:F278" si="75">IF($B277="N/A","N/A",IF(E277&gt;10,"No",IF(E277&lt;-10,"No","Yes")))</f>
        <v>N/A</v>
      </c>
      <c r="G277" s="1">
        <v>994233</v>
      </c>
      <c r="H277" s="11" t="str">
        <f t="shared" ref="H277:H278" si="76">IF($B277="N/A","N/A",IF(G277&gt;10,"No",IF(G277&lt;-10,"No","Yes")))</f>
        <v>N/A</v>
      </c>
      <c r="I277" s="12">
        <v>-5.68</v>
      </c>
      <c r="J277" s="12">
        <v>1.1759999999999999</v>
      </c>
      <c r="K277" s="1" t="s">
        <v>213</v>
      </c>
      <c r="L277" s="9" t="str">
        <f t="shared" ref="L277:L278" si="77">IF(J277="Div by 0", "N/A", IF(K277="N/A","N/A", IF(J277&gt;VALUE(MID(K277,1,2)), "No", IF(J277&lt;-1*VALUE(MID(K277,1,2)), "No", "Yes"))))</f>
        <v>N/A</v>
      </c>
    </row>
    <row r="278" spans="1:12" x14ac:dyDescent="0.25">
      <c r="A278" s="18" t="s">
        <v>691</v>
      </c>
      <c r="B278" s="1" t="s">
        <v>213</v>
      </c>
      <c r="C278" s="1">
        <v>811267.91666999995</v>
      </c>
      <c r="D278" s="11" t="str">
        <f t="shared" si="74"/>
        <v>N/A</v>
      </c>
      <c r="E278" s="1">
        <v>779761.08333000005</v>
      </c>
      <c r="F278" s="11" t="str">
        <f t="shared" si="75"/>
        <v>N/A</v>
      </c>
      <c r="G278" s="1">
        <v>795222.75</v>
      </c>
      <c r="H278" s="11" t="str">
        <f t="shared" si="76"/>
        <v>N/A</v>
      </c>
      <c r="I278" s="12">
        <v>-3.88</v>
      </c>
      <c r="J278" s="12">
        <v>1.9830000000000001</v>
      </c>
      <c r="K278" s="1" t="s">
        <v>213</v>
      </c>
      <c r="L278" s="9" t="str">
        <f t="shared" si="77"/>
        <v>N/A</v>
      </c>
    </row>
    <row r="279" spans="1:12" x14ac:dyDescent="0.25">
      <c r="A279" s="18" t="s">
        <v>692</v>
      </c>
      <c r="B279" s="1" t="s">
        <v>213</v>
      </c>
      <c r="C279" s="1">
        <v>3795</v>
      </c>
      <c r="D279" s="11" t="str">
        <f t="shared" si="74"/>
        <v>N/A</v>
      </c>
      <c r="E279" s="1">
        <v>3783</v>
      </c>
      <c r="F279" s="11" t="str">
        <f t="shared" ref="F279:F284" si="78">IF($B279="N/A","N/A",IF(E279&gt;10,"No",IF(E279&lt;-10,"No","Yes")))</f>
        <v>N/A</v>
      </c>
      <c r="G279" s="1">
        <v>3366</v>
      </c>
      <c r="H279" s="11" t="str">
        <f t="shared" ref="H279:H284" si="79">IF($B279="N/A","N/A",IF(G279&gt;10,"No",IF(G279&lt;-10,"No","Yes")))</f>
        <v>N/A</v>
      </c>
      <c r="I279" s="12">
        <v>-0.316</v>
      </c>
      <c r="J279" s="12">
        <v>-11</v>
      </c>
      <c r="K279" s="1" t="s">
        <v>213</v>
      </c>
      <c r="L279" s="9" t="str">
        <f t="shared" ref="L279:L285" si="80">IF(J279="Div by 0", "N/A", IF(K279="N/A","N/A", IF(J279&gt;VALUE(MID(K279,1,2)), "No", IF(J279&lt;-1*VALUE(MID(K279,1,2)), "No", "Yes"))))</f>
        <v>N/A</v>
      </c>
    </row>
    <row r="280" spans="1:12" x14ac:dyDescent="0.25">
      <c r="A280" s="18" t="s">
        <v>693</v>
      </c>
      <c r="B280" s="1" t="s">
        <v>213</v>
      </c>
      <c r="C280" s="1">
        <v>4049</v>
      </c>
      <c r="D280" s="11" t="str">
        <f t="shared" si="74"/>
        <v>N/A</v>
      </c>
      <c r="E280" s="1">
        <v>4093</v>
      </c>
      <c r="F280" s="11" t="str">
        <f t="shared" si="78"/>
        <v>N/A</v>
      </c>
      <c r="G280" s="1">
        <v>3726</v>
      </c>
      <c r="H280" s="11" t="str">
        <f t="shared" si="79"/>
        <v>N/A</v>
      </c>
      <c r="I280" s="12">
        <v>1.087</v>
      </c>
      <c r="J280" s="12">
        <v>-8.9700000000000006</v>
      </c>
      <c r="K280" s="1" t="s">
        <v>213</v>
      </c>
      <c r="L280" s="9" t="str">
        <f t="shared" si="80"/>
        <v>N/A</v>
      </c>
    </row>
    <row r="281" spans="1:12" x14ac:dyDescent="0.25">
      <c r="A281" s="18" t="s">
        <v>694</v>
      </c>
      <c r="B281" s="1" t="s">
        <v>213</v>
      </c>
      <c r="C281" s="1">
        <v>2311.9166667</v>
      </c>
      <c r="D281" s="11" t="str">
        <f t="shared" si="74"/>
        <v>N/A</v>
      </c>
      <c r="E281" s="1">
        <v>2060.25</v>
      </c>
      <c r="F281" s="11" t="str">
        <f t="shared" si="78"/>
        <v>N/A</v>
      </c>
      <c r="G281" s="1">
        <v>1763.8333333</v>
      </c>
      <c r="H281" s="11" t="str">
        <f t="shared" si="79"/>
        <v>N/A</v>
      </c>
      <c r="I281" s="12">
        <v>-10.9</v>
      </c>
      <c r="J281" s="12">
        <v>-14.4</v>
      </c>
      <c r="K281" s="1" t="s">
        <v>213</v>
      </c>
      <c r="L281" s="9" t="str">
        <f t="shared" si="80"/>
        <v>N/A</v>
      </c>
    </row>
    <row r="282" spans="1:12" x14ac:dyDescent="0.25">
      <c r="A282" s="18" t="s">
        <v>695</v>
      </c>
      <c r="B282" s="1" t="s">
        <v>213</v>
      </c>
      <c r="C282" s="1">
        <v>12777</v>
      </c>
      <c r="D282" s="11" t="str">
        <f t="shared" si="74"/>
        <v>N/A</v>
      </c>
      <c r="E282" s="1">
        <v>13521</v>
      </c>
      <c r="F282" s="11" t="str">
        <f t="shared" si="78"/>
        <v>N/A</v>
      </c>
      <c r="G282" s="1">
        <v>14172</v>
      </c>
      <c r="H282" s="11" t="str">
        <f t="shared" si="79"/>
        <v>N/A</v>
      </c>
      <c r="I282" s="12">
        <v>5.8230000000000004</v>
      </c>
      <c r="J282" s="12">
        <v>4.8150000000000004</v>
      </c>
      <c r="K282" s="1" t="s">
        <v>213</v>
      </c>
      <c r="L282" s="9" t="str">
        <f t="shared" si="80"/>
        <v>N/A</v>
      </c>
    </row>
    <row r="283" spans="1:12" x14ac:dyDescent="0.25">
      <c r="A283" s="18" t="s">
        <v>696</v>
      </c>
      <c r="B283" s="1" t="s">
        <v>213</v>
      </c>
      <c r="C283" s="1">
        <v>17115</v>
      </c>
      <c r="D283" s="11" t="str">
        <f t="shared" si="74"/>
        <v>N/A</v>
      </c>
      <c r="E283" s="1">
        <v>18254</v>
      </c>
      <c r="F283" s="11" t="str">
        <f t="shared" si="78"/>
        <v>N/A</v>
      </c>
      <c r="G283" s="1">
        <v>18975</v>
      </c>
      <c r="H283" s="11" t="str">
        <f t="shared" si="79"/>
        <v>N/A</v>
      </c>
      <c r="I283" s="12">
        <v>6.6550000000000002</v>
      </c>
      <c r="J283" s="12">
        <v>3.95</v>
      </c>
      <c r="K283" s="1" t="s">
        <v>213</v>
      </c>
      <c r="L283" s="9" t="str">
        <f t="shared" si="80"/>
        <v>N/A</v>
      </c>
    </row>
    <row r="284" spans="1:12" x14ac:dyDescent="0.25">
      <c r="A284" s="18" t="s">
        <v>697</v>
      </c>
      <c r="B284" s="1" t="s">
        <v>213</v>
      </c>
      <c r="C284" s="1">
        <v>12886.083333</v>
      </c>
      <c r="D284" s="11" t="str">
        <f t="shared" si="74"/>
        <v>N/A</v>
      </c>
      <c r="E284" s="1">
        <v>13648.5</v>
      </c>
      <c r="F284" s="11" t="str">
        <f t="shared" si="78"/>
        <v>N/A</v>
      </c>
      <c r="G284" s="1">
        <v>14377.25</v>
      </c>
      <c r="H284" s="11" t="str">
        <f t="shared" si="79"/>
        <v>N/A</v>
      </c>
      <c r="I284" s="12">
        <v>5.9169999999999998</v>
      </c>
      <c r="J284" s="12">
        <v>5.3390000000000004</v>
      </c>
      <c r="K284" s="1" t="s">
        <v>213</v>
      </c>
      <c r="L284" s="9" t="str">
        <f t="shared" si="80"/>
        <v>N/A</v>
      </c>
    </row>
    <row r="285" spans="1:12" x14ac:dyDescent="0.25">
      <c r="A285" s="18" t="s">
        <v>402</v>
      </c>
      <c r="B285" s="33" t="s">
        <v>290</v>
      </c>
      <c r="C285" s="8">
        <v>7.6976835255999996</v>
      </c>
      <c r="D285" s="11" t="str">
        <f>IF($B285="N/A","N/A",IF(C285&lt;=40,"Yes","No"))</f>
        <v>Yes</v>
      </c>
      <c r="E285" s="8">
        <v>8.0010178057000001</v>
      </c>
      <c r="F285" s="11" t="str">
        <f>IF($B285="N/A","N/A",IF(E285&lt;=40,"Yes","No"))</f>
        <v>Yes</v>
      </c>
      <c r="G285" s="8">
        <v>7.9587126339000003</v>
      </c>
      <c r="H285" s="11" t="str">
        <f>IF($B285="N/A","N/A",IF(G285&lt;=40,"Yes","No"))</f>
        <v>Yes</v>
      </c>
      <c r="I285" s="12">
        <v>3.9409999999999998</v>
      </c>
      <c r="J285" s="12">
        <v>-0.52900000000000003</v>
      </c>
      <c r="K285" s="41" t="s">
        <v>738</v>
      </c>
      <c r="L285" s="9" t="str">
        <f t="shared" si="80"/>
        <v>Yes</v>
      </c>
    </row>
    <row r="286" spans="1:12" x14ac:dyDescent="0.25">
      <c r="A286" s="18" t="s">
        <v>698</v>
      </c>
      <c r="B286" s="1" t="s">
        <v>213</v>
      </c>
      <c r="C286" s="1">
        <v>34</v>
      </c>
      <c r="D286" s="11" t="str">
        <f t="shared" ref="D286:D304" si="81">IF($B286="N/A","N/A",IF(C286&gt;10,"No",IF(C286&lt;-10,"No","Yes")))</f>
        <v>N/A</v>
      </c>
      <c r="E286" s="1">
        <v>20</v>
      </c>
      <c r="F286" s="11" t="str">
        <f t="shared" ref="F286:F287" si="82">IF($B286="N/A","N/A",IF(E286&gt;10,"No",IF(E286&lt;-10,"No","Yes")))</f>
        <v>N/A</v>
      </c>
      <c r="G286" s="1">
        <v>20</v>
      </c>
      <c r="H286" s="11" t="str">
        <f t="shared" ref="H286:H287" si="83">IF($B286="N/A","N/A",IF(G286&gt;10,"No",IF(G286&lt;-10,"No","Yes")))</f>
        <v>N/A</v>
      </c>
      <c r="I286" s="12">
        <v>-41.2</v>
      </c>
      <c r="J286" s="12">
        <v>0</v>
      </c>
      <c r="K286" s="1" t="s">
        <v>213</v>
      </c>
      <c r="L286" s="9" t="str">
        <f t="shared" ref="L286:L287" si="84">IF(J286="Div by 0", "N/A", IF(K286="N/A","N/A", IF(J286&gt;VALUE(MID(K286,1,2)), "No", IF(J286&lt;-1*VALUE(MID(K286,1,2)), "No", "Yes"))))</f>
        <v>N/A</v>
      </c>
    </row>
    <row r="287" spans="1:12" x14ac:dyDescent="0.25">
      <c r="A287" s="18" t="s">
        <v>699</v>
      </c>
      <c r="B287" s="1" t="s">
        <v>213</v>
      </c>
      <c r="C287" s="1">
        <v>7.6666666667000003</v>
      </c>
      <c r="D287" s="11" t="str">
        <f t="shared" si="81"/>
        <v>N/A</v>
      </c>
      <c r="E287" s="1">
        <v>11</v>
      </c>
      <c r="F287" s="11" t="str">
        <f t="shared" si="82"/>
        <v>N/A</v>
      </c>
      <c r="G287" s="1">
        <v>5.5833333332999997</v>
      </c>
      <c r="H287" s="11" t="str">
        <f t="shared" si="83"/>
        <v>N/A</v>
      </c>
      <c r="I287" s="12">
        <v>-47.8</v>
      </c>
      <c r="J287" s="12">
        <v>39.58</v>
      </c>
      <c r="K287" s="1" t="s">
        <v>213</v>
      </c>
      <c r="L287" s="9" t="str">
        <f t="shared" si="84"/>
        <v>N/A</v>
      </c>
    </row>
    <row r="288" spans="1:12" x14ac:dyDescent="0.25">
      <c r="A288" s="18" t="s">
        <v>700</v>
      </c>
      <c r="B288" s="1" t="s">
        <v>213</v>
      </c>
      <c r="C288" s="1">
        <v>26849</v>
      </c>
      <c r="D288" s="11" t="str">
        <f t="shared" si="81"/>
        <v>N/A</v>
      </c>
      <c r="E288" s="1">
        <v>131757</v>
      </c>
      <c r="F288" s="11" t="str">
        <f t="shared" ref="F288:F289" si="85">IF($B288="N/A","N/A",IF(E288&gt;10,"No",IF(E288&lt;-10,"No","Yes")))</f>
        <v>N/A</v>
      </c>
      <c r="G288" s="1">
        <v>135543</v>
      </c>
      <c r="H288" s="11" t="str">
        <f t="shared" ref="H288:H289" si="86">IF($B288="N/A","N/A",IF(G288&gt;10,"No",IF(G288&lt;-10,"No","Yes")))</f>
        <v>N/A</v>
      </c>
      <c r="I288" s="12">
        <v>390.7</v>
      </c>
      <c r="J288" s="12">
        <v>2.8730000000000002</v>
      </c>
      <c r="K288" s="1" t="s">
        <v>213</v>
      </c>
      <c r="L288" s="9" t="str">
        <f t="shared" ref="L288:L289" si="87">IF(J288="Div by 0", "N/A", IF(K288="N/A","N/A", IF(J288&gt;VALUE(MID(K288,1,2)), "No", IF(J288&lt;-1*VALUE(MID(K288,1,2)), "No", "Yes"))))</f>
        <v>N/A</v>
      </c>
    </row>
    <row r="289" spans="1:12" x14ac:dyDescent="0.25">
      <c r="A289" s="18" t="s">
        <v>712</v>
      </c>
      <c r="B289" s="1" t="s">
        <v>213</v>
      </c>
      <c r="C289" s="1">
        <v>4626.8333333</v>
      </c>
      <c r="D289" s="11" t="str">
        <f t="shared" si="81"/>
        <v>N/A</v>
      </c>
      <c r="E289" s="1">
        <v>75534.5</v>
      </c>
      <c r="F289" s="11" t="str">
        <f t="shared" si="85"/>
        <v>N/A</v>
      </c>
      <c r="G289" s="1">
        <v>75106.666666999998</v>
      </c>
      <c r="H289" s="11" t="str">
        <f t="shared" si="86"/>
        <v>N/A</v>
      </c>
      <c r="I289" s="12">
        <v>1533</v>
      </c>
      <c r="J289" s="12">
        <v>-0.56599999999999995</v>
      </c>
      <c r="K289" s="1" t="s">
        <v>213</v>
      </c>
      <c r="L289" s="9" t="str">
        <f t="shared" si="87"/>
        <v>N/A</v>
      </c>
    </row>
    <row r="290" spans="1:12" x14ac:dyDescent="0.25">
      <c r="A290" s="18" t="s">
        <v>701</v>
      </c>
      <c r="B290" s="1" t="s">
        <v>213</v>
      </c>
      <c r="C290" s="1">
        <v>37634</v>
      </c>
      <c r="D290" s="11" t="str">
        <f t="shared" si="81"/>
        <v>N/A</v>
      </c>
      <c r="E290" s="1">
        <v>38034</v>
      </c>
      <c r="F290" s="11" t="str">
        <f t="shared" ref="F290:F304" si="88">IF($B290="N/A","N/A",IF(E290&gt;10,"No",IF(E290&lt;-10,"No","Yes")))</f>
        <v>N/A</v>
      </c>
      <c r="G290" s="1">
        <v>36321</v>
      </c>
      <c r="H290" s="11" t="str">
        <f t="shared" ref="H290:H304" si="89">IF($B290="N/A","N/A",IF(G290&gt;10,"No",IF(G290&lt;-10,"No","Yes")))</f>
        <v>N/A</v>
      </c>
      <c r="I290" s="12">
        <v>1.0629999999999999</v>
      </c>
      <c r="J290" s="12">
        <v>-4.5</v>
      </c>
      <c r="K290" s="1" t="s">
        <v>213</v>
      </c>
      <c r="L290" s="9" t="str">
        <f t="shared" ref="L290:L301" si="90">IF(J290="Div by 0", "N/A", IF(K290="N/A","N/A", IF(J290&gt;VALUE(MID(K290,1,2)), "No", IF(J290&lt;-1*VALUE(MID(K290,1,2)), "No", "Yes"))))</f>
        <v>N/A</v>
      </c>
    </row>
    <row r="291" spans="1:12" x14ac:dyDescent="0.25">
      <c r="A291" s="18" t="s">
        <v>702</v>
      </c>
      <c r="B291" s="1" t="s">
        <v>213</v>
      </c>
      <c r="C291" s="1">
        <v>42986</v>
      </c>
      <c r="D291" s="11" t="str">
        <f t="shared" si="81"/>
        <v>N/A</v>
      </c>
      <c r="E291" s="1">
        <v>43878</v>
      </c>
      <c r="F291" s="11" t="str">
        <f t="shared" si="88"/>
        <v>N/A</v>
      </c>
      <c r="G291" s="1">
        <v>42187</v>
      </c>
      <c r="H291" s="11" t="str">
        <f t="shared" si="89"/>
        <v>N/A</v>
      </c>
      <c r="I291" s="12">
        <v>2.0750000000000002</v>
      </c>
      <c r="J291" s="12">
        <v>-3.85</v>
      </c>
      <c r="K291" s="1" t="s">
        <v>213</v>
      </c>
      <c r="L291" s="9" t="str">
        <f t="shared" si="90"/>
        <v>N/A</v>
      </c>
    </row>
    <row r="292" spans="1:12" x14ac:dyDescent="0.25">
      <c r="A292" s="18" t="s">
        <v>720</v>
      </c>
      <c r="B292" s="33" t="s">
        <v>213</v>
      </c>
      <c r="C292" s="13">
        <v>1.8633973852000001</v>
      </c>
      <c r="D292" s="11" t="str">
        <f t="shared" si="81"/>
        <v>N/A</v>
      </c>
      <c r="E292" s="13">
        <v>2.0488627558000001</v>
      </c>
      <c r="F292" s="11" t="str">
        <f t="shared" si="88"/>
        <v>N/A</v>
      </c>
      <c r="G292" s="13">
        <v>2.5552895441999999</v>
      </c>
      <c r="H292" s="11" t="str">
        <f t="shared" si="89"/>
        <v>N/A</v>
      </c>
      <c r="I292" s="12">
        <v>9.9529999999999994</v>
      </c>
      <c r="J292" s="12">
        <v>24.72</v>
      </c>
      <c r="K292" s="33" t="s">
        <v>213</v>
      </c>
      <c r="L292" s="9" t="str">
        <f t="shared" si="90"/>
        <v>N/A</v>
      </c>
    </row>
    <row r="293" spans="1:12" x14ac:dyDescent="0.25">
      <c r="A293" s="18" t="s">
        <v>713</v>
      </c>
      <c r="B293" s="1" t="s">
        <v>213</v>
      </c>
      <c r="C293" s="1">
        <v>20674.25</v>
      </c>
      <c r="D293" s="11" t="str">
        <f t="shared" si="81"/>
        <v>N/A</v>
      </c>
      <c r="E293" s="1">
        <v>20050.5</v>
      </c>
      <c r="F293" s="11" t="str">
        <f t="shared" si="88"/>
        <v>N/A</v>
      </c>
      <c r="G293" s="1">
        <v>19168.333332999999</v>
      </c>
      <c r="H293" s="11" t="str">
        <f t="shared" si="89"/>
        <v>N/A</v>
      </c>
      <c r="I293" s="12">
        <v>-3.02</v>
      </c>
      <c r="J293" s="12">
        <v>-4.4000000000000004</v>
      </c>
      <c r="K293" s="1" t="s">
        <v>213</v>
      </c>
      <c r="L293" s="9" t="str">
        <f t="shared" si="90"/>
        <v>N/A</v>
      </c>
    </row>
    <row r="294" spans="1:12" x14ac:dyDescent="0.25">
      <c r="A294" s="18" t="s">
        <v>703</v>
      </c>
      <c r="B294" s="1" t="s">
        <v>213</v>
      </c>
      <c r="C294" s="1">
        <v>0</v>
      </c>
      <c r="D294" s="11" t="str">
        <f t="shared" si="81"/>
        <v>N/A</v>
      </c>
      <c r="E294" s="1">
        <v>0</v>
      </c>
      <c r="F294" s="11" t="str">
        <f t="shared" si="88"/>
        <v>N/A</v>
      </c>
      <c r="G294" s="1">
        <v>0</v>
      </c>
      <c r="H294" s="11" t="str">
        <f t="shared" si="89"/>
        <v>N/A</v>
      </c>
      <c r="I294" s="12" t="s">
        <v>1745</v>
      </c>
      <c r="J294" s="12" t="s">
        <v>1745</v>
      </c>
      <c r="K294" s="1" t="s">
        <v>213</v>
      </c>
      <c r="L294" s="9" t="str">
        <f t="shared" si="90"/>
        <v>N/A</v>
      </c>
    </row>
    <row r="295" spans="1:12" x14ac:dyDescent="0.25">
      <c r="A295" s="18" t="s">
        <v>714</v>
      </c>
      <c r="B295" s="1" t="s">
        <v>213</v>
      </c>
      <c r="C295" s="1">
        <v>0</v>
      </c>
      <c r="D295" s="11" t="str">
        <f t="shared" si="81"/>
        <v>N/A</v>
      </c>
      <c r="E295" s="1">
        <v>0</v>
      </c>
      <c r="F295" s="11" t="str">
        <f t="shared" si="88"/>
        <v>N/A</v>
      </c>
      <c r="G295" s="1">
        <v>0</v>
      </c>
      <c r="H295" s="11" t="str">
        <f t="shared" si="89"/>
        <v>N/A</v>
      </c>
      <c r="I295" s="12" t="s">
        <v>1745</v>
      </c>
      <c r="J295" s="12" t="s">
        <v>1745</v>
      </c>
      <c r="K295" s="1" t="s">
        <v>213</v>
      </c>
      <c r="L295" s="9" t="str">
        <f t="shared" si="90"/>
        <v>N/A</v>
      </c>
    </row>
    <row r="296" spans="1:12" x14ac:dyDescent="0.25">
      <c r="A296" s="18" t="s">
        <v>704</v>
      </c>
      <c r="B296" s="1" t="s">
        <v>213</v>
      </c>
      <c r="C296" s="1">
        <v>0</v>
      </c>
      <c r="D296" s="11" t="str">
        <f t="shared" si="81"/>
        <v>N/A</v>
      </c>
      <c r="E296" s="1">
        <v>0</v>
      </c>
      <c r="F296" s="11" t="str">
        <f t="shared" si="88"/>
        <v>N/A</v>
      </c>
      <c r="G296" s="1">
        <v>0</v>
      </c>
      <c r="H296" s="11" t="str">
        <f t="shared" si="89"/>
        <v>N/A</v>
      </c>
      <c r="I296" s="12" t="s">
        <v>1745</v>
      </c>
      <c r="J296" s="12" t="s">
        <v>1745</v>
      </c>
      <c r="K296" s="1" t="s">
        <v>213</v>
      </c>
      <c r="L296" s="9" t="str">
        <f t="shared" si="90"/>
        <v>N/A</v>
      </c>
    </row>
    <row r="297" spans="1:12" x14ac:dyDescent="0.25">
      <c r="A297" s="18" t="s">
        <v>715</v>
      </c>
      <c r="B297" s="1" t="s">
        <v>213</v>
      </c>
      <c r="C297" s="1">
        <v>0</v>
      </c>
      <c r="D297" s="11" t="str">
        <f t="shared" si="81"/>
        <v>N/A</v>
      </c>
      <c r="E297" s="1">
        <v>0</v>
      </c>
      <c r="F297" s="11" t="str">
        <f t="shared" si="88"/>
        <v>N/A</v>
      </c>
      <c r="G297" s="1">
        <v>0</v>
      </c>
      <c r="H297" s="11" t="str">
        <f t="shared" si="89"/>
        <v>N/A</v>
      </c>
      <c r="I297" s="12" t="s">
        <v>1745</v>
      </c>
      <c r="J297" s="12" t="s">
        <v>1745</v>
      </c>
      <c r="K297" s="1" t="s">
        <v>213</v>
      </c>
      <c r="L297" s="9" t="str">
        <f t="shared" si="90"/>
        <v>N/A</v>
      </c>
    </row>
    <row r="298" spans="1:12" x14ac:dyDescent="0.25">
      <c r="A298" s="18" t="s">
        <v>705</v>
      </c>
      <c r="B298" s="1" t="s">
        <v>213</v>
      </c>
      <c r="C298" s="1">
        <v>0</v>
      </c>
      <c r="D298" s="11" t="str">
        <f t="shared" si="81"/>
        <v>N/A</v>
      </c>
      <c r="E298" s="1">
        <v>0</v>
      </c>
      <c r="F298" s="11" t="str">
        <f t="shared" si="88"/>
        <v>N/A</v>
      </c>
      <c r="G298" s="1">
        <v>0</v>
      </c>
      <c r="H298" s="11" t="str">
        <f t="shared" si="89"/>
        <v>N/A</v>
      </c>
      <c r="I298" s="12" t="s">
        <v>1745</v>
      </c>
      <c r="J298" s="12" t="s">
        <v>1745</v>
      </c>
      <c r="K298" s="1" t="s">
        <v>213</v>
      </c>
      <c r="L298" s="9" t="str">
        <f t="shared" si="90"/>
        <v>N/A</v>
      </c>
    </row>
    <row r="299" spans="1:12" x14ac:dyDescent="0.25">
      <c r="A299" s="18" t="s">
        <v>716</v>
      </c>
      <c r="B299" s="1" t="s">
        <v>213</v>
      </c>
      <c r="C299" s="1">
        <v>0</v>
      </c>
      <c r="D299" s="11" t="str">
        <f t="shared" si="81"/>
        <v>N/A</v>
      </c>
      <c r="E299" s="1">
        <v>0</v>
      </c>
      <c r="F299" s="11" t="str">
        <f t="shared" si="88"/>
        <v>N/A</v>
      </c>
      <c r="G299" s="1">
        <v>0</v>
      </c>
      <c r="H299" s="11" t="str">
        <f t="shared" si="89"/>
        <v>N/A</v>
      </c>
      <c r="I299" s="12" t="s">
        <v>1745</v>
      </c>
      <c r="J299" s="12" t="s">
        <v>1745</v>
      </c>
      <c r="K299" s="1" t="s">
        <v>213</v>
      </c>
      <c r="L299" s="9" t="str">
        <f t="shared" si="90"/>
        <v>N/A</v>
      </c>
    </row>
    <row r="300" spans="1:12" x14ac:dyDescent="0.25">
      <c r="A300" s="18" t="s">
        <v>403</v>
      </c>
      <c r="B300" s="1" t="s">
        <v>213</v>
      </c>
      <c r="C300" s="1">
        <v>0</v>
      </c>
      <c r="D300" s="11" t="str">
        <f t="shared" si="81"/>
        <v>N/A</v>
      </c>
      <c r="E300" s="1">
        <v>0</v>
      </c>
      <c r="F300" s="11" t="str">
        <f t="shared" si="88"/>
        <v>N/A</v>
      </c>
      <c r="G300" s="1">
        <v>0</v>
      </c>
      <c r="H300" s="11" t="str">
        <f t="shared" si="89"/>
        <v>N/A</v>
      </c>
      <c r="I300" s="12" t="s">
        <v>1745</v>
      </c>
      <c r="J300" s="12" t="s">
        <v>1745</v>
      </c>
      <c r="K300" s="1" t="s">
        <v>213</v>
      </c>
      <c r="L300" s="9" t="str">
        <f t="shared" si="90"/>
        <v>N/A</v>
      </c>
    </row>
    <row r="301" spans="1:12" x14ac:dyDescent="0.25">
      <c r="A301" s="18" t="s">
        <v>717</v>
      </c>
      <c r="B301" s="1" t="s">
        <v>213</v>
      </c>
      <c r="C301" s="1">
        <v>0</v>
      </c>
      <c r="D301" s="11" t="str">
        <f t="shared" si="81"/>
        <v>N/A</v>
      </c>
      <c r="E301" s="1">
        <v>0</v>
      </c>
      <c r="F301" s="11" t="str">
        <f t="shared" si="88"/>
        <v>N/A</v>
      </c>
      <c r="G301" s="1">
        <v>0</v>
      </c>
      <c r="H301" s="11" t="str">
        <f t="shared" si="89"/>
        <v>N/A</v>
      </c>
      <c r="I301" s="12" t="s">
        <v>1745</v>
      </c>
      <c r="J301" s="12" t="s">
        <v>1745</v>
      </c>
      <c r="K301" s="1" t="s">
        <v>213</v>
      </c>
      <c r="L301" s="9" t="str">
        <f t="shared" si="90"/>
        <v>N/A</v>
      </c>
    </row>
    <row r="302" spans="1:12" x14ac:dyDescent="0.25">
      <c r="A302" s="18" t="s">
        <v>706</v>
      </c>
      <c r="B302" s="1" t="s">
        <v>213</v>
      </c>
      <c r="C302" s="1">
        <v>0</v>
      </c>
      <c r="D302" s="11" t="str">
        <f t="shared" si="81"/>
        <v>N/A</v>
      </c>
      <c r="E302" s="1">
        <v>0</v>
      </c>
      <c r="F302" s="11" t="str">
        <f t="shared" si="88"/>
        <v>N/A</v>
      </c>
      <c r="G302" s="1">
        <v>0</v>
      </c>
      <c r="H302" s="11" t="str">
        <f t="shared" si="89"/>
        <v>N/A</v>
      </c>
      <c r="I302" s="12" t="s">
        <v>1745</v>
      </c>
      <c r="J302" s="12" t="s">
        <v>1745</v>
      </c>
      <c r="K302" s="1" t="s">
        <v>213</v>
      </c>
      <c r="L302" s="9" t="str">
        <f t="shared" ref="L302:L304" si="91">IF(J302="Div by 0", "N/A", IF(K302="N/A","N/A", IF(J302&gt;VALUE(MID(K302,1,2)), "No", IF(J302&lt;-1*VALUE(MID(K302,1,2)), "No", "Yes"))))</f>
        <v>N/A</v>
      </c>
    </row>
    <row r="303" spans="1:12" x14ac:dyDescent="0.25">
      <c r="A303" s="18" t="s">
        <v>707</v>
      </c>
      <c r="B303" s="1" t="s">
        <v>213</v>
      </c>
      <c r="C303" s="1">
        <v>0</v>
      </c>
      <c r="D303" s="11" t="str">
        <f t="shared" si="81"/>
        <v>N/A</v>
      </c>
      <c r="E303" s="1">
        <v>0</v>
      </c>
      <c r="F303" s="11" t="str">
        <f t="shared" si="88"/>
        <v>N/A</v>
      </c>
      <c r="G303" s="1">
        <v>0</v>
      </c>
      <c r="H303" s="11" t="str">
        <f t="shared" si="89"/>
        <v>N/A</v>
      </c>
      <c r="I303" s="12" t="s">
        <v>1745</v>
      </c>
      <c r="J303" s="12" t="s">
        <v>1745</v>
      </c>
      <c r="K303" s="1" t="s">
        <v>213</v>
      </c>
      <c r="L303" s="9" t="str">
        <f t="shared" si="91"/>
        <v>N/A</v>
      </c>
    </row>
    <row r="304" spans="1:12" x14ac:dyDescent="0.25">
      <c r="A304" s="18" t="s">
        <v>718</v>
      </c>
      <c r="B304" s="1" t="s">
        <v>213</v>
      </c>
      <c r="C304" s="1">
        <v>0</v>
      </c>
      <c r="D304" s="11" t="str">
        <f t="shared" si="81"/>
        <v>N/A</v>
      </c>
      <c r="E304" s="1">
        <v>0</v>
      </c>
      <c r="F304" s="11" t="str">
        <f t="shared" si="88"/>
        <v>N/A</v>
      </c>
      <c r="G304" s="1">
        <v>0</v>
      </c>
      <c r="H304" s="11" t="str">
        <f t="shared" si="89"/>
        <v>N/A</v>
      </c>
      <c r="I304" s="12" t="s">
        <v>1745</v>
      </c>
      <c r="J304" s="12" t="s">
        <v>1745</v>
      </c>
      <c r="K304" s="1" t="s">
        <v>213</v>
      </c>
      <c r="L304" s="9" t="str">
        <f t="shared" si="91"/>
        <v>N/A</v>
      </c>
    </row>
    <row r="305" spans="1:12" ht="25" x14ac:dyDescent="0.25">
      <c r="A305" s="48" t="s">
        <v>708</v>
      </c>
      <c r="B305" s="1" t="s">
        <v>213</v>
      </c>
      <c r="C305" s="1">
        <v>0</v>
      </c>
      <c r="D305" s="1" t="s">
        <v>213</v>
      </c>
      <c r="E305" s="1">
        <v>0</v>
      </c>
      <c r="F305" s="1" t="s">
        <v>213</v>
      </c>
      <c r="G305" s="1">
        <v>0</v>
      </c>
      <c r="H305" s="1" t="s">
        <v>213</v>
      </c>
      <c r="I305" s="12" t="s">
        <v>1745</v>
      </c>
      <c r="J305" s="12" t="s">
        <v>1745</v>
      </c>
      <c r="K305" s="1" t="s">
        <v>213</v>
      </c>
      <c r="L305" s="9" t="str">
        <f>IF(J305="Div by 0", "N/A", IF(K305="N/A","N/A", IF(J305&gt;VALUE(MID(K305,1,2)), "No", IF(J305&lt;-1*VALUE(MID(K305,1,2)), "No", "Yes"))))</f>
        <v>N/A</v>
      </c>
    </row>
    <row r="306" spans="1:12" x14ac:dyDescent="0.25">
      <c r="A306" s="48" t="s">
        <v>709</v>
      </c>
      <c r="B306" s="1" t="s">
        <v>213</v>
      </c>
      <c r="C306" s="1">
        <v>0</v>
      </c>
      <c r="D306" s="1" t="s">
        <v>213</v>
      </c>
      <c r="E306" s="1">
        <v>0</v>
      </c>
      <c r="F306" s="1" t="s">
        <v>213</v>
      </c>
      <c r="G306" s="1">
        <v>0</v>
      </c>
      <c r="H306" s="1" t="s">
        <v>213</v>
      </c>
      <c r="I306" s="12" t="s">
        <v>1745</v>
      </c>
      <c r="J306" s="12" t="s">
        <v>1745</v>
      </c>
      <c r="K306" s="1" t="s">
        <v>213</v>
      </c>
      <c r="L306" s="9" t="str">
        <f>IF(J306="Div by 0", "N/A", IF(K306="N/A","N/A", IF(J306&gt;VALUE(MID(K306,1,2)), "No", IF(J306&lt;-1*VALUE(MID(K306,1,2)), "No", "Yes"))))</f>
        <v>N/A</v>
      </c>
    </row>
    <row r="307" spans="1:12" x14ac:dyDescent="0.25">
      <c r="A307" s="48" t="s">
        <v>719</v>
      </c>
      <c r="B307" s="1" t="s">
        <v>213</v>
      </c>
      <c r="C307" s="1">
        <v>0</v>
      </c>
      <c r="D307" s="1" t="s">
        <v>213</v>
      </c>
      <c r="E307" s="1">
        <v>0</v>
      </c>
      <c r="F307" s="1" t="s">
        <v>213</v>
      </c>
      <c r="G307" s="1">
        <v>0</v>
      </c>
      <c r="H307" s="1" t="s">
        <v>213</v>
      </c>
      <c r="I307" s="12" t="s">
        <v>1745</v>
      </c>
      <c r="J307" s="12" t="s">
        <v>1745</v>
      </c>
      <c r="K307" s="1" t="s">
        <v>213</v>
      </c>
      <c r="L307" s="9" t="str">
        <f>IF(J307="Div by 0", "N/A", IF(K307="N/A","N/A", IF(J307&gt;VALUE(MID(K307,1,2)), "No", IF(J307&lt;-1*VALUE(MID(K307,1,2)), "No", "Yes"))))</f>
        <v>N/A</v>
      </c>
    </row>
    <row r="308" spans="1:12" x14ac:dyDescent="0.25">
      <c r="A308" s="48" t="s">
        <v>710</v>
      </c>
      <c r="B308" s="1" t="s">
        <v>213</v>
      </c>
      <c r="C308" s="1">
        <v>0</v>
      </c>
      <c r="D308" s="1" t="s">
        <v>213</v>
      </c>
      <c r="E308" s="1">
        <v>0</v>
      </c>
      <c r="F308" s="1" t="s">
        <v>213</v>
      </c>
      <c r="G308" s="1">
        <v>0</v>
      </c>
      <c r="H308" s="1" t="s">
        <v>213</v>
      </c>
      <c r="I308" s="12" t="s">
        <v>1745</v>
      </c>
      <c r="J308" s="12" t="s">
        <v>1745</v>
      </c>
      <c r="K308" s="1" t="s">
        <v>213</v>
      </c>
      <c r="L308" s="9" t="str">
        <f>IF(J308="Div by 0", "N/A", IF(K308="N/A","N/A", IF(J308&gt;VALUE(MID(K308,1,2)), "No", IF(J308&lt;-1*VALUE(MID(K308,1,2)), "No", "Yes"))))</f>
        <v>N/A</v>
      </c>
    </row>
    <row r="309" spans="1:12" x14ac:dyDescent="0.25">
      <c r="A309" s="48" t="s">
        <v>711</v>
      </c>
      <c r="B309" s="1" t="s">
        <v>213</v>
      </c>
      <c r="C309" s="1">
        <v>54307</v>
      </c>
      <c r="D309" s="1" t="s">
        <v>213</v>
      </c>
      <c r="E309" s="1">
        <v>55449</v>
      </c>
      <c r="F309" s="1" t="s">
        <v>213</v>
      </c>
      <c r="G309" s="1">
        <v>53977</v>
      </c>
      <c r="H309" s="1" t="s">
        <v>213</v>
      </c>
      <c r="I309" s="12">
        <v>2.1030000000000002</v>
      </c>
      <c r="J309" s="12">
        <v>-2.65</v>
      </c>
      <c r="K309" s="1" t="s">
        <v>213</v>
      </c>
      <c r="L309" s="9" t="str">
        <f>IF(J309="Div by 0", "N/A", IF(K309="N/A","N/A", IF(J309&gt;VALUE(MID(K309,1,2)), "No", IF(J309&lt;-1*VALUE(MID(K309,1,2)), "No", "Yes"))))</f>
        <v>N/A</v>
      </c>
    </row>
    <row r="310" spans="1:12" x14ac:dyDescent="0.25">
      <c r="A310" s="65" t="s">
        <v>73</v>
      </c>
      <c r="B310" s="33" t="s">
        <v>213</v>
      </c>
      <c r="C310" s="34">
        <v>857273</v>
      </c>
      <c r="D310" s="11" t="str">
        <f>IF($B310="N/A","N/A",IF(C310&gt;10,"No",IF(C310&lt;-10,"No","Yes")))</f>
        <v>N/A</v>
      </c>
      <c r="E310" s="34">
        <v>891789</v>
      </c>
      <c r="F310" s="11" t="str">
        <f>IF($B310="N/A","N/A",IF(E310&gt;10,"No",IF(E310&lt;-10,"No","Yes")))</f>
        <v>N/A</v>
      </c>
      <c r="G310" s="34">
        <v>906167</v>
      </c>
      <c r="H310" s="11" t="str">
        <f>IF($B310="N/A","N/A",IF(G310&gt;10,"No",IF(G310&lt;-10,"No","Yes")))</f>
        <v>N/A</v>
      </c>
      <c r="I310" s="12">
        <v>4.0259999999999998</v>
      </c>
      <c r="J310" s="12">
        <v>1.6120000000000001</v>
      </c>
      <c r="K310" s="41" t="s">
        <v>738</v>
      </c>
      <c r="L310" s="9" t="str">
        <f t="shared" ref="L310:L339" si="92">IF(J310="Div by 0", "N/A", IF(K310="N/A","N/A", IF(J310&gt;VALUE(MID(K310,1,2)), "No", IF(J310&lt;-1*VALUE(MID(K310,1,2)), "No", "Yes"))))</f>
        <v>Yes</v>
      </c>
    </row>
    <row r="311" spans="1:12" x14ac:dyDescent="0.25">
      <c r="A311" s="48" t="s">
        <v>182</v>
      </c>
      <c r="B311" s="33" t="s">
        <v>213</v>
      </c>
      <c r="C311" s="34">
        <v>69012</v>
      </c>
      <c r="D311" s="11" t="str">
        <f t="shared" ref="D311:D314" si="93">IF($B311="N/A","N/A",IF(C311&gt;10,"No",IF(C311&lt;-10,"No","Yes")))</f>
        <v>N/A</v>
      </c>
      <c r="E311" s="34">
        <v>69822</v>
      </c>
      <c r="F311" s="11" t="str">
        <f t="shared" ref="F311:F314" si="94">IF($B311="N/A","N/A",IF(E311&gt;10,"No",IF(E311&lt;-10,"No","Yes")))</f>
        <v>N/A</v>
      </c>
      <c r="G311" s="34">
        <v>69900</v>
      </c>
      <c r="H311" s="11" t="str">
        <f t="shared" ref="H311:H314" si="95">IF($B311="N/A","N/A",IF(G311&gt;10,"No",IF(G311&lt;-10,"No","Yes")))</f>
        <v>N/A</v>
      </c>
      <c r="I311" s="12">
        <v>1.1739999999999999</v>
      </c>
      <c r="J311" s="12">
        <v>0.11169999999999999</v>
      </c>
      <c r="K311" s="41" t="s">
        <v>738</v>
      </c>
      <c r="L311" s="9" t="str">
        <f>IF(J311="Div by 0", "N/A", IF(OR(J311="N/A",K311="N/A"),"N/A", IF(J311&gt;VALUE(MID(K311,1,2)), "No", IF(J311&lt;-1*VALUE(MID(K311,1,2)), "No", "Yes"))))</f>
        <v>Yes</v>
      </c>
    </row>
    <row r="312" spans="1:12" x14ac:dyDescent="0.25">
      <c r="A312" s="48" t="s">
        <v>183</v>
      </c>
      <c r="B312" s="33" t="s">
        <v>213</v>
      </c>
      <c r="C312" s="34">
        <v>127111</v>
      </c>
      <c r="D312" s="11" t="str">
        <f t="shared" si="93"/>
        <v>N/A</v>
      </c>
      <c r="E312" s="34">
        <v>129839</v>
      </c>
      <c r="F312" s="11" t="str">
        <f t="shared" si="94"/>
        <v>N/A</v>
      </c>
      <c r="G312" s="34">
        <v>132690</v>
      </c>
      <c r="H312" s="11" t="str">
        <f t="shared" si="95"/>
        <v>N/A</v>
      </c>
      <c r="I312" s="12">
        <v>2.1459999999999999</v>
      </c>
      <c r="J312" s="12">
        <v>2.1960000000000002</v>
      </c>
      <c r="K312" s="41" t="s">
        <v>738</v>
      </c>
      <c r="L312" s="9" t="str">
        <f t="shared" ref="L312:L314" si="96">IF(J312="Div by 0", "N/A", IF(OR(J312="N/A",K312="N/A"),"N/A", IF(J312&gt;VALUE(MID(K312,1,2)), "No", IF(J312&lt;-1*VALUE(MID(K312,1,2)), "No", "Yes"))))</f>
        <v>Yes</v>
      </c>
    </row>
    <row r="313" spans="1:12" x14ac:dyDescent="0.25">
      <c r="A313" s="48" t="s">
        <v>184</v>
      </c>
      <c r="B313" s="33" t="s">
        <v>213</v>
      </c>
      <c r="C313" s="34">
        <v>379800</v>
      </c>
      <c r="D313" s="11" t="str">
        <f t="shared" si="93"/>
        <v>N/A</v>
      </c>
      <c r="E313" s="34">
        <v>378267</v>
      </c>
      <c r="F313" s="11" t="str">
        <f t="shared" si="94"/>
        <v>N/A</v>
      </c>
      <c r="G313" s="34">
        <v>389483</v>
      </c>
      <c r="H313" s="11" t="str">
        <f t="shared" si="95"/>
        <v>N/A</v>
      </c>
      <c r="I313" s="12">
        <v>-0.40400000000000003</v>
      </c>
      <c r="J313" s="12">
        <v>2.9649999999999999</v>
      </c>
      <c r="K313" s="41" t="s">
        <v>738</v>
      </c>
      <c r="L313" s="9" t="str">
        <f t="shared" si="96"/>
        <v>Yes</v>
      </c>
    </row>
    <row r="314" spans="1:12" x14ac:dyDescent="0.25">
      <c r="A314" s="7" t="s">
        <v>185</v>
      </c>
      <c r="B314" s="33" t="s">
        <v>213</v>
      </c>
      <c r="C314" s="34">
        <v>281350</v>
      </c>
      <c r="D314" s="11" t="str">
        <f t="shared" si="93"/>
        <v>N/A</v>
      </c>
      <c r="E314" s="34">
        <v>313861</v>
      </c>
      <c r="F314" s="11" t="str">
        <f t="shared" si="94"/>
        <v>N/A</v>
      </c>
      <c r="G314" s="34">
        <v>314094</v>
      </c>
      <c r="H314" s="11" t="str">
        <f t="shared" si="95"/>
        <v>N/A</v>
      </c>
      <c r="I314" s="12">
        <v>11.56</v>
      </c>
      <c r="J314" s="12">
        <v>7.4200000000000002E-2</v>
      </c>
      <c r="K314" s="41" t="s">
        <v>738</v>
      </c>
      <c r="L314" s="9" t="str">
        <f t="shared" si="96"/>
        <v>Yes</v>
      </c>
    </row>
    <row r="315" spans="1:12" x14ac:dyDescent="0.25">
      <c r="A315" s="48" t="s">
        <v>1110</v>
      </c>
      <c r="B315" s="13" t="s">
        <v>213</v>
      </c>
      <c r="C315" s="34">
        <v>374903</v>
      </c>
      <c r="D315" s="9" t="str">
        <f t="shared" ref="D315:F318" si="97">IF($B315="N/A","N/A",IF(C315&lt;0,"No","Yes"))</f>
        <v>N/A</v>
      </c>
      <c r="E315" s="34">
        <v>374101</v>
      </c>
      <c r="F315" s="9" t="str">
        <f t="shared" si="97"/>
        <v>N/A</v>
      </c>
      <c r="G315" s="34">
        <v>384765</v>
      </c>
      <c r="H315" s="9" t="str">
        <f t="shared" ref="H315:H318" si="98">IF($B315="N/A","N/A",IF(G315&lt;0,"No","Yes"))</f>
        <v>N/A</v>
      </c>
      <c r="I315" s="12">
        <v>-0.214</v>
      </c>
      <c r="J315" s="12">
        <v>2.851</v>
      </c>
      <c r="K315" s="1" t="s">
        <v>737</v>
      </c>
      <c r="L315" s="9" t="str">
        <f>IF(J315="Div by 0", "N/A", IF(OR(J315="N/A",K315="N/A"),"N/A", IF(J315&gt;VALUE(MID(K315,1,2)), "No", IF(J315&lt;-1*VALUE(MID(K315,1,2)), "No", "Yes"))))</f>
        <v>Yes</v>
      </c>
    </row>
    <row r="316" spans="1:12" x14ac:dyDescent="0.25">
      <c r="A316" s="48" t="s">
        <v>431</v>
      </c>
      <c r="B316" s="13" t="s">
        <v>213</v>
      </c>
      <c r="C316" s="34">
        <v>32073</v>
      </c>
      <c r="D316" s="9" t="str">
        <f t="shared" si="97"/>
        <v>N/A</v>
      </c>
      <c r="E316" s="34">
        <v>30205</v>
      </c>
      <c r="F316" s="9" t="str">
        <f t="shared" si="97"/>
        <v>N/A</v>
      </c>
      <c r="G316" s="34">
        <v>29729</v>
      </c>
      <c r="H316" s="9" t="str">
        <f t="shared" si="98"/>
        <v>N/A</v>
      </c>
      <c r="I316" s="12">
        <v>-5.82</v>
      </c>
      <c r="J316" s="12">
        <v>-1.58</v>
      </c>
      <c r="K316" s="1" t="s">
        <v>737</v>
      </c>
      <c r="L316" s="9" t="str">
        <f t="shared" ref="L316:L318" si="99">IF(J316="Div by 0", "N/A", IF(OR(J316="N/A",K316="N/A"),"N/A", IF(J316&gt;VALUE(MID(K316,1,2)), "No", IF(J316&lt;-1*VALUE(MID(K316,1,2)), "No", "Yes"))))</f>
        <v>Yes</v>
      </c>
    </row>
    <row r="317" spans="1:12" x14ac:dyDescent="0.25">
      <c r="A317" s="48" t="s">
        <v>432</v>
      </c>
      <c r="B317" s="13" t="s">
        <v>213</v>
      </c>
      <c r="C317" s="34">
        <v>371561</v>
      </c>
      <c r="D317" s="9" t="str">
        <f t="shared" si="97"/>
        <v>N/A</v>
      </c>
      <c r="E317" s="34">
        <v>406522</v>
      </c>
      <c r="F317" s="9" t="str">
        <f t="shared" si="97"/>
        <v>N/A</v>
      </c>
      <c r="G317" s="34">
        <v>410099</v>
      </c>
      <c r="H317" s="9" t="str">
        <f t="shared" si="98"/>
        <v>N/A</v>
      </c>
      <c r="I317" s="12">
        <v>9.4090000000000007</v>
      </c>
      <c r="J317" s="12">
        <v>0.87990000000000002</v>
      </c>
      <c r="K317" s="1" t="s">
        <v>737</v>
      </c>
      <c r="L317" s="9" t="str">
        <f t="shared" si="99"/>
        <v>Yes</v>
      </c>
    </row>
    <row r="318" spans="1:12" x14ac:dyDescent="0.25">
      <c r="A318" s="48" t="s">
        <v>1111</v>
      </c>
      <c r="B318" s="13" t="s">
        <v>213</v>
      </c>
      <c r="C318" s="34">
        <v>51765</v>
      </c>
      <c r="D318" s="9" t="str">
        <f t="shared" si="97"/>
        <v>N/A</v>
      </c>
      <c r="E318" s="34">
        <v>54210</v>
      </c>
      <c r="F318" s="9" t="str">
        <f t="shared" si="97"/>
        <v>N/A</v>
      </c>
      <c r="G318" s="34">
        <v>55509</v>
      </c>
      <c r="H318" s="9" t="str">
        <f t="shared" si="98"/>
        <v>N/A</v>
      </c>
      <c r="I318" s="12">
        <v>4.7229999999999999</v>
      </c>
      <c r="J318" s="12">
        <v>2.3959999999999999</v>
      </c>
      <c r="K318" s="1" t="s">
        <v>737</v>
      </c>
      <c r="L318" s="9" t="str">
        <f t="shared" si="99"/>
        <v>Yes</v>
      </c>
    </row>
    <row r="319" spans="1:12" x14ac:dyDescent="0.25">
      <c r="A319" s="48" t="s">
        <v>98</v>
      </c>
      <c r="B319" s="33" t="s">
        <v>291</v>
      </c>
      <c r="C319" s="8">
        <v>95.223225274000001</v>
      </c>
      <c r="D319" s="11" t="str">
        <f>IF($B319="N/A","N/A",IF(C319&gt;80,"Yes","No"))</f>
        <v>Yes</v>
      </c>
      <c r="E319" s="8">
        <v>87.256626847999996</v>
      </c>
      <c r="F319" s="11" t="str">
        <f>IF($B319="N/A","N/A",IF(E319&gt;80,"Yes","No"))</f>
        <v>Yes</v>
      </c>
      <c r="G319" s="8">
        <v>87.959062732999996</v>
      </c>
      <c r="H319" s="11" t="str">
        <f>IF($B319="N/A","N/A",IF(G319&gt;80,"Yes","No"))</f>
        <v>Yes</v>
      </c>
      <c r="I319" s="12">
        <v>-8.3699999999999992</v>
      </c>
      <c r="J319" s="12">
        <v>0.80500000000000005</v>
      </c>
      <c r="K319" s="41" t="s">
        <v>738</v>
      </c>
      <c r="L319" s="9" t="str">
        <f t="shared" si="92"/>
        <v>Yes</v>
      </c>
    </row>
    <row r="320" spans="1:12" x14ac:dyDescent="0.25">
      <c r="A320" s="48" t="s">
        <v>332</v>
      </c>
      <c r="B320" s="33" t="s">
        <v>278</v>
      </c>
      <c r="C320" s="8">
        <v>0.27249195999999998</v>
      </c>
      <c r="D320" s="11" t="str">
        <f>IF($B320="N/A","N/A",IF(C320&gt;=5,"No",IF(C320&lt;0,"No","Yes")))</f>
        <v>Yes</v>
      </c>
      <c r="E320" s="8">
        <v>0.226062443</v>
      </c>
      <c r="F320" s="11" t="str">
        <f>IF($B320="N/A","N/A",IF(E320&gt;=5,"No",IF(E320&lt;0,"No","Yes")))</f>
        <v>Yes</v>
      </c>
      <c r="G320" s="8">
        <v>0.1938936201</v>
      </c>
      <c r="H320" s="11" t="str">
        <f>IF($B320="N/A","N/A",IF(G320&gt;=5,"No",IF(G320&lt;0,"No","Yes")))</f>
        <v>Yes</v>
      </c>
      <c r="I320" s="12">
        <v>-17</v>
      </c>
      <c r="J320" s="12">
        <v>-14.2</v>
      </c>
      <c r="K320" s="41" t="s">
        <v>738</v>
      </c>
      <c r="L320" s="9" t="str">
        <f t="shared" si="92"/>
        <v>Yes</v>
      </c>
    </row>
    <row r="321" spans="1:12" x14ac:dyDescent="0.25">
      <c r="A321" s="48" t="s">
        <v>340</v>
      </c>
      <c r="B321" s="41" t="s">
        <v>278</v>
      </c>
      <c r="C321" s="8">
        <v>1.5052381212999999</v>
      </c>
      <c r="D321" s="11" t="str">
        <f>IF($B321="N/A","N/A",IF(C321&gt;=5,"No",IF(C321&lt;0,"No","Yes")))</f>
        <v>Yes</v>
      </c>
      <c r="E321" s="8">
        <v>1.5271549659999999</v>
      </c>
      <c r="F321" s="11" t="str">
        <f>IF($B321="N/A","N/A",IF(E321&gt;=5,"No",IF(E321&lt;0,"No","Yes")))</f>
        <v>Yes</v>
      </c>
      <c r="G321" s="8">
        <v>1.583814021</v>
      </c>
      <c r="H321" s="11" t="str">
        <f>IF($B321="N/A","N/A",IF(G321&gt;=5,"No",IF(G321&lt;0,"No","Yes")))</f>
        <v>Yes</v>
      </c>
      <c r="I321" s="12">
        <v>1.456</v>
      </c>
      <c r="J321" s="12">
        <v>3.71</v>
      </c>
      <c r="K321" s="41" t="s">
        <v>738</v>
      </c>
      <c r="L321" s="9" t="str">
        <f t="shared" si="92"/>
        <v>Yes</v>
      </c>
    </row>
    <row r="322" spans="1:12" x14ac:dyDescent="0.25">
      <c r="A322" s="48" t="s">
        <v>333</v>
      </c>
      <c r="B322" s="41" t="s">
        <v>278</v>
      </c>
      <c r="C322" s="8">
        <v>8.1654269999999998E-4</v>
      </c>
      <c r="D322" s="11" t="str">
        <f>IF($B322="N/A","N/A",IF(C322&gt;=5,"No",IF(C322&lt;0,"No","Yes")))</f>
        <v>Yes</v>
      </c>
      <c r="E322" s="8">
        <v>3.364024E-4</v>
      </c>
      <c r="F322" s="11" t="str">
        <f>IF($B322="N/A","N/A",IF(E322&gt;=5,"No",IF(E322&lt;0,"No","Yes")))</f>
        <v>Yes</v>
      </c>
      <c r="G322" s="8">
        <v>8.8283950000000002E-4</v>
      </c>
      <c r="H322" s="11" t="str">
        <f>IF($B322="N/A","N/A",IF(G322&gt;=5,"No",IF(G322&lt;0,"No","Yes")))</f>
        <v>Yes</v>
      </c>
      <c r="I322" s="12">
        <v>-58.8</v>
      </c>
      <c r="J322" s="12">
        <v>162.4</v>
      </c>
      <c r="K322" s="41" t="s">
        <v>738</v>
      </c>
      <c r="L322" s="9" t="str">
        <f t="shared" si="92"/>
        <v>No</v>
      </c>
    </row>
    <row r="323" spans="1:12" x14ac:dyDescent="0.25">
      <c r="A323" s="48" t="s">
        <v>334</v>
      </c>
      <c r="B323" s="41" t="s">
        <v>292</v>
      </c>
      <c r="C323" s="8">
        <v>0.54323418560000003</v>
      </c>
      <c r="D323" s="11" t="str">
        <f>IF($B323="N/A","N/A",IF(C323&gt;0,"No",IF(C323&lt;0,"No","Yes")))</f>
        <v>No</v>
      </c>
      <c r="E323" s="8">
        <v>8.7472485083000002</v>
      </c>
      <c r="F323" s="11" t="str">
        <f>IF($B323="N/A","N/A",IF(E323&gt;0,"No",IF(E323&lt;0,"No","Yes")))</f>
        <v>No</v>
      </c>
      <c r="G323" s="8">
        <v>8.1833701735000002</v>
      </c>
      <c r="H323" s="11" t="str">
        <f>IF($B323="N/A","N/A",IF(G323&gt;0,"No",IF(G323&lt;0,"No","Yes")))</f>
        <v>No</v>
      </c>
      <c r="I323" s="12">
        <v>1510</v>
      </c>
      <c r="J323" s="12">
        <v>-6.45</v>
      </c>
      <c r="K323" s="41" t="s">
        <v>738</v>
      </c>
      <c r="L323" s="9" t="str">
        <f t="shared" si="92"/>
        <v>Yes</v>
      </c>
    </row>
    <row r="324" spans="1:12" x14ac:dyDescent="0.25">
      <c r="A324" s="48" t="s">
        <v>335</v>
      </c>
      <c r="B324" s="41" t="s">
        <v>278</v>
      </c>
      <c r="C324" s="8">
        <v>2.4549939167999999</v>
      </c>
      <c r="D324" s="11" t="str">
        <f>IF($B324="N/A","N/A",IF(C324&gt;=5,"No",IF(C324&lt;0,"No","Yes")))</f>
        <v>Yes</v>
      </c>
      <c r="E324" s="8">
        <v>2.2425708323000002</v>
      </c>
      <c r="F324" s="11" t="str">
        <f>IF($B324="N/A","N/A",IF(E324&gt;=5,"No",IF(E324&lt;0,"No","Yes")))</f>
        <v>Yes</v>
      </c>
      <c r="G324" s="8">
        <v>2.0789766125</v>
      </c>
      <c r="H324" s="11" t="str">
        <f>IF($B324="N/A","N/A",IF(G324&gt;=5,"No",IF(G324&lt;0,"No","Yes")))</f>
        <v>Yes</v>
      </c>
      <c r="I324" s="12">
        <v>-8.65</v>
      </c>
      <c r="J324" s="12">
        <v>-7.29</v>
      </c>
      <c r="K324" s="41" t="s">
        <v>738</v>
      </c>
      <c r="L324" s="9" t="str">
        <f t="shared" si="92"/>
        <v>Yes</v>
      </c>
    </row>
    <row r="325" spans="1:12" x14ac:dyDescent="0.25">
      <c r="A325" s="48" t="s">
        <v>336</v>
      </c>
      <c r="B325" s="41"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1745</v>
      </c>
      <c r="J325" s="12" t="s">
        <v>1745</v>
      </c>
      <c r="K325" s="41" t="s">
        <v>738</v>
      </c>
      <c r="L325" s="9" t="str">
        <f t="shared" si="92"/>
        <v>N/A</v>
      </c>
    </row>
    <row r="326" spans="1:12" x14ac:dyDescent="0.25">
      <c r="A326" s="48" t="s">
        <v>337</v>
      </c>
      <c r="B326" s="41" t="s">
        <v>292</v>
      </c>
      <c r="C326" s="8">
        <v>0</v>
      </c>
      <c r="D326" s="11" t="str">
        <f t="shared" si="100"/>
        <v>Yes</v>
      </c>
      <c r="E326" s="8">
        <v>0</v>
      </c>
      <c r="F326" s="11" t="str">
        <f t="shared" si="101"/>
        <v>Yes</v>
      </c>
      <c r="G326" s="8">
        <v>0</v>
      </c>
      <c r="H326" s="11" t="str">
        <f t="shared" si="102"/>
        <v>Yes</v>
      </c>
      <c r="I326" s="12" t="s">
        <v>1745</v>
      </c>
      <c r="J326" s="12" t="s">
        <v>1745</v>
      </c>
      <c r="K326" s="41" t="s">
        <v>738</v>
      </c>
      <c r="L326" s="9" t="str">
        <f t="shared" si="92"/>
        <v>N/A</v>
      </c>
    </row>
    <row r="327" spans="1:12" x14ac:dyDescent="0.25">
      <c r="A327" s="48" t="s">
        <v>99</v>
      </c>
      <c r="B327" s="41" t="s">
        <v>292</v>
      </c>
      <c r="C327" s="8">
        <v>0</v>
      </c>
      <c r="D327" s="11" t="str">
        <f>IF($B327="N/A","N/A",IF(C327&gt;0,"No",IF(C327&lt;0,"No","Yes")))</f>
        <v>Yes</v>
      </c>
      <c r="E327" s="8">
        <v>0</v>
      </c>
      <c r="F327" s="11" t="str">
        <f>IF($B327="N/A","N/A",IF(E327&gt;0,"No",IF(E327&lt;0,"No","Yes")))</f>
        <v>Yes</v>
      </c>
      <c r="G327" s="8">
        <v>0</v>
      </c>
      <c r="H327" s="11" t="str">
        <f>IF($B327="N/A","N/A",IF(G327&gt;0,"No",IF(G327&lt;0,"No","Yes")))</f>
        <v>Yes</v>
      </c>
      <c r="I327" s="12" t="s">
        <v>1745</v>
      </c>
      <c r="J327" s="12" t="s">
        <v>1745</v>
      </c>
      <c r="K327" s="41" t="s">
        <v>738</v>
      </c>
      <c r="L327" s="9" t="str">
        <f t="shared" si="92"/>
        <v>N/A</v>
      </c>
    </row>
    <row r="328" spans="1:12" x14ac:dyDescent="0.25">
      <c r="A328" s="48" t="s">
        <v>338</v>
      </c>
      <c r="B328" s="41" t="s">
        <v>292</v>
      </c>
      <c r="C328" s="8">
        <v>0</v>
      </c>
      <c r="D328" s="11" t="str">
        <f>IF($B328="N/A","N/A",IF(C328&gt;0,"No",IF(C328&lt;0,"No","Yes")))</f>
        <v>Yes</v>
      </c>
      <c r="E328" s="8">
        <v>0</v>
      </c>
      <c r="F328" s="11" t="str">
        <f>IF($B328="N/A","N/A",IF(E328&gt;0,"No",IF(E328&lt;0,"No","Yes")))</f>
        <v>Yes</v>
      </c>
      <c r="G328" s="8">
        <v>0</v>
      </c>
      <c r="H328" s="11" t="str">
        <f>IF($B328="N/A","N/A",IF(G328&gt;0,"No",IF(G328&lt;0,"No","Yes")))</f>
        <v>Yes</v>
      </c>
      <c r="I328" s="12" t="s">
        <v>1745</v>
      </c>
      <c r="J328" s="12" t="s">
        <v>1745</v>
      </c>
      <c r="K328" s="41" t="s">
        <v>738</v>
      </c>
      <c r="L328" s="9" t="str">
        <f t="shared" si="92"/>
        <v>N/A</v>
      </c>
    </row>
    <row r="329" spans="1:12" x14ac:dyDescent="0.25">
      <c r="A329" s="48" t="s">
        <v>339</v>
      </c>
      <c r="B329" s="41" t="s">
        <v>292</v>
      </c>
      <c r="C329" s="8">
        <v>0</v>
      </c>
      <c r="D329" s="11" t="str">
        <f>IF($B329="N/A","N/A",IF(C329&gt;0,"No",IF(C329&lt;0,"No","Yes")))</f>
        <v>Yes</v>
      </c>
      <c r="E329" s="8">
        <v>0</v>
      </c>
      <c r="F329" s="11" t="str">
        <f>IF($B329="N/A","N/A",IF(E329&gt;0,"No",IF(E329&lt;0,"No","Yes")))</f>
        <v>Yes</v>
      </c>
      <c r="G329" s="8">
        <v>0</v>
      </c>
      <c r="H329" s="11" t="str">
        <f>IF($B329="N/A","N/A",IF(G329&gt;0,"No",IF(G329&lt;0,"No","Yes")))</f>
        <v>Yes</v>
      </c>
      <c r="I329" s="12" t="s">
        <v>1745</v>
      </c>
      <c r="J329" s="12" t="s">
        <v>1745</v>
      </c>
      <c r="K329" s="41" t="s">
        <v>738</v>
      </c>
      <c r="L329" s="9" t="str">
        <f t="shared" si="92"/>
        <v>N/A</v>
      </c>
    </row>
    <row r="330" spans="1:12" x14ac:dyDescent="0.25">
      <c r="A330" s="48" t="s">
        <v>1112</v>
      </c>
      <c r="B330" s="33" t="s">
        <v>213</v>
      </c>
      <c r="C330" s="8">
        <v>0</v>
      </c>
      <c r="D330" s="11" t="str">
        <f>IF($B330="N/A","N/A",IF(C330&gt;10,"No",IF(C330&lt;-10,"No","Yes")))</f>
        <v>N/A</v>
      </c>
      <c r="E330" s="8">
        <v>0</v>
      </c>
      <c r="F330" s="11" t="str">
        <f>IF($B330="N/A","N/A",IF(E330&gt;10,"No",IF(E330&lt;-10,"No","Yes")))</f>
        <v>N/A</v>
      </c>
      <c r="G330" s="8">
        <v>0</v>
      </c>
      <c r="H330" s="11" t="str">
        <f>IF($B330="N/A","N/A",IF(G330&gt;10,"No",IF(G330&lt;-10,"No","Yes")))</f>
        <v>N/A</v>
      </c>
      <c r="I330" s="12" t="s">
        <v>1745</v>
      </c>
      <c r="J330" s="12" t="s">
        <v>1745</v>
      </c>
      <c r="K330" s="41" t="s">
        <v>738</v>
      </c>
      <c r="L330" s="9" t="str">
        <f t="shared" si="92"/>
        <v>N/A</v>
      </c>
    </row>
    <row r="331" spans="1:12" x14ac:dyDescent="0.25">
      <c r="A331" s="48" t="s">
        <v>1113</v>
      </c>
      <c r="B331" s="33" t="s">
        <v>213</v>
      </c>
      <c r="C331" s="8">
        <v>0</v>
      </c>
      <c r="D331" s="11" t="str">
        <f>IF($B331="N/A","N/A",IF(C331&gt;10,"No",IF(C331&lt;-10,"No","Yes")))</f>
        <v>N/A</v>
      </c>
      <c r="E331" s="8">
        <v>0</v>
      </c>
      <c r="F331" s="11" t="str">
        <f>IF($B331="N/A","N/A",IF(E331&gt;10,"No",IF(E331&lt;-10,"No","Yes")))</f>
        <v>N/A</v>
      </c>
      <c r="G331" s="8">
        <v>0</v>
      </c>
      <c r="H331" s="11" t="str">
        <f>IF($B331="N/A","N/A",IF(G331&gt;10,"No",IF(G331&lt;-10,"No","Yes")))</f>
        <v>N/A</v>
      </c>
      <c r="I331" s="12" t="s">
        <v>1745</v>
      </c>
      <c r="J331" s="12" t="s">
        <v>1745</v>
      </c>
      <c r="K331" s="41" t="s">
        <v>738</v>
      </c>
      <c r="L331" s="9" t="str">
        <f t="shared" si="92"/>
        <v>N/A</v>
      </c>
    </row>
    <row r="332" spans="1:12" x14ac:dyDescent="0.25">
      <c r="A332" s="48" t="s">
        <v>1114</v>
      </c>
      <c r="B332" s="33" t="s">
        <v>213</v>
      </c>
      <c r="C332" s="8">
        <v>0</v>
      </c>
      <c r="D332" s="11" t="str">
        <f>IF($B332="N/A","N/A",IF(C332&gt;10,"No",IF(C332&lt;-10,"No","Yes")))</f>
        <v>N/A</v>
      </c>
      <c r="E332" s="8">
        <v>0</v>
      </c>
      <c r="F332" s="11" t="str">
        <f>IF($B332="N/A","N/A",IF(E332&gt;10,"No",IF(E332&lt;-10,"No","Yes")))</f>
        <v>N/A</v>
      </c>
      <c r="G332" s="8">
        <v>0</v>
      </c>
      <c r="H332" s="11" t="str">
        <f>IF($B332="N/A","N/A",IF(G332&gt;10,"No",IF(G332&lt;-10,"No","Yes")))</f>
        <v>N/A</v>
      </c>
      <c r="I332" s="12" t="s">
        <v>1745</v>
      </c>
      <c r="J332" s="12" t="s">
        <v>1745</v>
      </c>
      <c r="K332" s="41" t="s">
        <v>738</v>
      </c>
      <c r="L332" s="9" t="str">
        <f t="shared" si="92"/>
        <v>N/A</v>
      </c>
    </row>
    <row r="333" spans="1:12" x14ac:dyDescent="0.25">
      <c r="A333" s="48" t="s">
        <v>1115</v>
      </c>
      <c r="B333" s="33" t="s">
        <v>213</v>
      </c>
      <c r="C333" s="8">
        <v>0</v>
      </c>
      <c r="D333" s="11" t="str">
        <f>IF($B333="N/A","N/A",IF(C333&gt;10,"No",IF(C333&lt;-10,"No","Yes")))</f>
        <v>N/A</v>
      </c>
      <c r="E333" s="8">
        <v>0</v>
      </c>
      <c r="F333" s="11" t="str">
        <f>IF($B333="N/A","N/A",IF(E333&gt;10,"No",IF(E333&lt;-10,"No","Yes")))</f>
        <v>N/A</v>
      </c>
      <c r="G333" s="8">
        <v>0</v>
      </c>
      <c r="H333" s="11" t="str">
        <f>IF($B333="N/A","N/A",IF(G333&gt;10,"No",IF(G333&lt;-10,"No","Yes")))</f>
        <v>N/A</v>
      </c>
      <c r="I333" s="12" t="s">
        <v>1745</v>
      </c>
      <c r="J333" s="12" t="s">
        <v>1745</v>
      </c>
      <c r="K333" s="41" t="s">
        <v>738</v>
      </c>
      <c r="L333" s="9" t="str">
        <f t="shared" si="92"/>
        <v>N/A</v>
      </c>
    </row>
    <row r="334" spans="1:12" x14ac:dyDescent="0.25">
      <c r="A334" s="48" t="s">
        <v>1116</v>
      </c>
      <c r="B334" s="33" t="s">
        <v>293</v>
      </c>
      <c r="C334" s="8">
        <v>10.203517433</v>
      </c>
      <c r="D334" s="11" t="str">
        <f>IF($B334="N/A","N/A",IF(C334&gt;15,"No",IF(C334&lt;2,"No","Yes")))</f>
        <v>Yes</v>
      </c>
      <c r="E334" s="8">
        <v>10.313874695000001</v>
      </c>
      <c r="F334" s="11" t="str">
        <f>IF($B334="N/A","N/A",IF(E334&gt;15,"No",IF(E334&lt;2,"No","Yes")))</f>
        <v>Yes</v>
      </c>
      <c r="G334" s="8">
        <v>10.421809666</v>
      </c>
      <c r="H334" s="11" t="str">
        <f>IF($B334="N/A","N/A",IF(G334&gt;15,"No",IF(G334&lt;2,"No","Yes")))</f>
        <v>Yes</v>
      </c>
      <c r="I334" s="12">
        <v>1.0820000000000001</v>
      </c>
      <c r="J334" s="12">
        <v>1.0469999999999999</v>
      </c>
      <c r="K334" s="41" t="s">
        <v>738</v>
      </c>
      <c r="L334" s="9" t="str">
        <f t="shared" si="92"/>
        <v>Yes</v>
      </c>
    </row>
    <row r="335" spans="1:12" x14ac:dyDescent="0.25">
      <c r="A335" s="48" t="s">
        <v>1117</v>
      </c>
      <c r="B335" s="33" t="s">
        <v>213</v>
      </c>
      <c r="C335" s="34">
        <v>0</v>
      </c>
      <c r="D335" s="11" t="str">
        <f>IF($B335="N/A","N/A",IF(C335&gt;10,"No",IF(C335&lt;-10,"No","Yes")))</f>
        <v>N/A</v>
      </c>
      <c r="E335" s="34">
        <v>0</v>
      </c>
      <c r="F335" s="11" t="str">
        <f>IF($B335="N/A","N/A",IF(E335&gt;10,"No",IF(E335&lt;-10,"No","Yes")))</f>
        <v>N/A</v>
      </c>
      <c r="G335" s="34">
        <v>0</v>
      </c>
      <c r="H335" s="11" t="str">
        <f>IF($B335="N/A","N/A",IF(G335&gt;10,"No",IF(G335&lt;-10,"No","Yes")))</f>
        <v>N/A</v>
      </c>
      <c r="I335" s="12" t="s">
        <v>1745</v>
      </c>
      <c r="J335" s="12" t="s">
        <v>1745</v>
      </c>
      <c r="K335" s="41" t="s">
        <v>738</v>
      </c>
      <c r="L335" s="9" t="str">
        <f t="shared" si="92"/>
        <v>N/A</v>
      </c>
    </row>
    <row r="336" spans="1:12" x14ac:dyDescent="0.25">
      <c r="A336" s="48" t="s">
        <v>1672</v>
      </c>
      <c r="B336" s="33" t="s">
        <v>213</v>
      </c>
      <c r="C336" s="34">
        <v>45</v>
      </c>
      <c r="D336" s="11" t="str">
        <f>IF($B336="N/A","N/A",IF(C336&gt;10,"No",IF(C336&lt;-10,"No","Yes")))</f>
        <v>N/A</v>
      </c>
      <c r="E336" s="34">
        <v>26</v>
      </c>
      <c r="F336" s="11" t="str">
        <f>IF($B336="N/A","N/A",IF(E336&gt;10,"No",IF(E336&lt;-10,"No","Yes")))</f>
        <v>N/A</v>
      </c>
      <c r="G336" s="34">
        <v>25</v>
      </c>
      <c r="H336" s="11" t="str">
        <f>IF($B336="N/A","N/A",IF(G336&gt;10,"No",IF(G336&lt;-10,"No","Yes")))</f>
        <v>N/A</v>
      </c>
      <c r="I336" s="12">
        <v>-42.2</v>
      </c>
      <c r="J336" s="12">
        <v>-3.85</v>
      </c>
      <c r="K336" s="41" t="s">
        <v>738</v>
      </c>
      <c r="L336" s="9" t="str">
        <f t="shared" si="92"/>
        <v>Yes</v>
      </c>
    </row>
    <row r="337" spans="1:12" x14ac:dyDescent="0.25">
      <c r="A337" s="48" t="s">
        <v>1673</v>
      </c>
      <c r="B337" s="33" t="s">
        <v>213</v>
      </c>
      <c r="C337" s="34">
        <v>0</v>
      </c>
      <c r="D337" s="11" t="str">
        <f>IF($B337="N/A","N/A",IF(C337&gt;10,"No",IF(C337&lt;-10,"No","Yes")))</f>
        <v>N/A</v>
      </c>
      <c r="E337" s="34">
        <v>0</v>
      </c>
      <c r="F337" s="11" t="str">
        <f>IF($B337="N/A","N/A",IF(E337&gt;10,"No",IF(E337&lt;-10,"No","Yes")))</f>
        <v>N/A</v>
      </c>
      <c r="G337" s="34">
        <v>0</v>
      </c>
      <c r="H337" s="11" t="str">
        <f>IF($B337="N/A","N/A",IF(G337&gt;10,"No",IF(G337&lt;-10,"No","Yes")))</f>
        <v>N/A</v>
      </c>
      <c r="I337" s="12" t="s">
        <v>1745</v>
      </c>
      <c r="J337" s="12" t="s">
        <v>1745</v>
      </c>
      <c r="K337" s="41" t="s">
        <v>738</v>
      </c>
      <c r="L337" s="9" t="str">
        <f t="shared" si="92"/>
        <v>N/A</v>
      </c>
    </row>
    <row r="338" spans="1:12" x14ac:dyDescent="0.25">
      <c r="A338" s="48" t="s">
        <v>1674</v>
      </c>
      <c r="B338" s="33" t="s">
        <v>213</v>
      </c>
      <c r="C338" s="34">
        <v>11</v>
      </c>
      <c r="D338" s="11" t="str">
        <f>IF($B338="N/A","N/A",IF(C338&gt;10,"No",IF(C338&lt;-10,"No","Yes")))</f>
        <v>N/A</v>
      </c>
      <c r="E338" s="34">
        <v>11</v>
      </c>
      <c r="F338" s="11" t="str">
        <f>IF($B338="N/A","N/A",IF(E338&gt;10,"No",IF(E338&lt;-10,"No","Yes")))</f>
        <v>N/A</v>
      </c>
      <c r="G338" s="34">
        <v>11</v>
      </c>
      <c r="H338" s="11" t="str">
        <f>IF($B338="N/A","N/A",IF(G338&gt;10,"No",IF(G338&lt;-10,"No","Yes")))</f>
        <v>N/A</v>
      </c>
      <c r="I338" s="12">
        <v>20</v>
      </c>
      <c r="J338" s="12">
        <v>-16.7</v>
      </c>
      <c r="K338" s="41" t="s">
        <v>738</v>
      </c>
      <c r="L338" s="9" t="str">
        <f t="shared" si="92"/>
        <v>No</v>
      </c>
    </row>
    <row r="339" spans="1:12" x14ac:dyDescent="0.25">
      <c r="A339" s="48" t="s">
        <v>1675</v>
      </c>
      <c r="B339" s="33" t="s">
        <v>213</v>
      </c>
      <c r="C339" s="34">
        <v>118</v>
      </c>
      <c r="D339" s="11" t="str">
        <f>IF($B339="N/A","N/A",IF(C339&gt;10,"No",IF(C339&lt;-10,"No","Yes")))</f>
        <v>N/A</v>
      </c>
      <c r="E339" s="34">
        <v>148</v>
      </c>
      <c r="F339" s="11" t="str">
        <f>IF($B339="N/A","N/A",IF(E339&gt;10,"No",IF(E339&lt;-10,"No","Yes")))</f>
        <v>N/A</v>
      </c>
      <c r="G339" s="34">
        <v>131</v>
      </c>
      <c r="H339" s="11" t="str">
        <f>IF($B339="N/A","N/A",IF(G339&gt;10,"No",IF(G339&lt;-10,"No","Yes")))</f>
        <v>N/A</v>
      </c>
      <c r="I339" s="12">
        <v>25.42</v>
      </c>
      <c r="J339" s="12">
        <v>-11.5</v>
      </c>
      <c r="K339" s="41" t="s">
        <v>738</v>
      </c>
      <c r="L339" s="9" t="str">
        <f t="shared" si="92"/>
        <v>Yes</v>
      </c>
    </row>
    <row r="340" spans="1:12" s="20" customFormat="1" ht="12" customHeight="1" x14ac:dyDescent="0.25">
      <c r="A340" s="138" t="s">
        <v>1632</v>
      </c>
      <c r="B340" s="139"/>
      <c r="C340" s="139"/>
      <c r="D340" s="139"/>
      <c r="E340" s="139"/>
      <c r="F340" s="139"/>
      <c r="G340" s="139"/>
      <c r="H340" s="139"/>
      <c r="I340" s="139"/>
      <c r="J340" s="139"/>
      <c r="K340" s="139"/>
      <c r="L340" s="140"/>
    </row>
    <row r="341" spans="1:12" s="20" customFormat="1" ht="12.75" customHeight="1" x14ac:dyDescent="0.25">
      <c r="A341" s="128" t="s">
        <v>1630</v>
      </c>
      <c r="B341" s="129"/>
      <c r="C341" s="129"/>
      <c r="D341" s="129"/>
      <c r="E341" s="129"/>
      <c r="F341" s="129"/>
      <c r="G341" s="129"/>
      <c r="H341" s="129"/>
      <c r="I341" s="129"/>
      <c r="J341" s="129"/>
      <c r="K341" s="129"/>
      <c r="L341" s="130"/>
    </row>
    <row r="342" spans="1:12" s="20" customFormat="1" x14ac:dyDescent="0.25">
      <c r="A342" s="131" t="s">
        <v>1731</v>
      </c>
      <c r="B342" s="131"/>
      <c r="C342" s="131"/>
      <c r="D342" s="131"/>
      <c r="E342" s="131"/>
      <c r="F342" s="131"/>
      <c r="G342" s="131"/>
      <c r="H342" s="131"/>
      <c r="I342" s="131"/>
      <c r="J342" s="131"/>
      <c r="K342" s="131"/>
      <c r="L342" s="132"/>
    </row>
    <row r="344" spans="1:12" x14ac:dyDescent="0.25">
      <c r="A344" s="2"/>
    </row>
    <row r="345" spans="1:12" x14ac:dyDescent="0.25">
      <c r="A345" s="2"/>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row r="354" spans="1:1" x14ac:dyDescent="0.25">
      <c r="A354" s="4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election activeCell="A11" sqref="A11"/>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7" customFormat="1" x14ac:dyDescent="0.25">
      <c r="A1" s="97" t="s">
        <v>742</v>
      </c>
    </row>
    <row r="2" spans="1:1" s="97" customFormat="1" x14ac:dyDescent="0.25">
      <c r="A2" s="108" t="s">
        <v>1631</v>
      </c>
    </row>
    <row r="3" spans="1:1" s="97" customFormat="1" x14ac:dyDescent="0.25">
      <c r="A3" s="98" t="s">
        <v>1628</v>
      </c>
    </row>
    <row r="4" spans="1:1" s="97" customFormat="1" x14ac:dyDescent="0.25">
      <c r="A4" s="97" t="s">
        <v>1671</v>
      </c>
    </row>
    <row r="5" spans="1:1" s="97" customFormat="1" x14ac:dyDescent="0.25">
      <c r="A5" s="97" t="s">
        <v>1629</v>
      </c>
    </row>
    <row r="6" spans="1:1" s="97" customFormat="1" x14ac:dyDescent="0.25">
      <c r="A6" s="97" t="s">
        <v>743</v>
      </c>
    </row>
    <row r="7" spans="1:1" x14ac:dyDescent="0.25">
      <c r="A7" s="97" t="s">
        <v>744</v>
      </c>
    </row>
    <row r="8" spans="1:1" x14ac:dyDescent="0.25">
      <c r="A8" s="108" t="s">
        <v>1631</v>
      </c>
    </row>
    <row r="9" spans="1:1" x14ac:dyDescent="0.25">
      <c r="A9" s="96" t="s">
        <v>745</v>
      </c>
    </row>
    <row r="10" spans="1:1" x14ac:dyDescent="0.25">
      <c r="A10" s="15" t="s">
        <v>746</v>
      </c>
    </row>
    <row r="11" spans="1:1" x14ac:dyDescent="0.25">
      <c r="A11" s="15" t="s">
        <v>747</v>
      </c>
    </row>
    <row r="12" spans="1:1" x14ac:dyDescent="0.25">
      <c r="A12" s="15" t="s">
        <v>748</v>
      </c>
    </row>
    <row r="13" spans="1:1" x14ac:dyDescent="0.25">
      <c r="A13" s="15" t="s">
        <v>749</v>
      </c>
    </row>
    <row r="14" spans="1:1" x14ac:dyDescent="0.25">
      <c r="A14" s="15" t="s">
        <v>750</v>
      </c>
    </row>
    <row r="15" spans="1:1" x14ac:dyDescent="0.25">
      <c r="A15" s="15" t="s">
        <v>751</v>
      </c>
    </row>
    <row r="16" spans="1:1" x14ac:dyDescent="0.25">
      <c r="A16" s="15" t="s">
        <v>752</v>
      </c>
    </row>
    <row r="17" spans="1:1" x14ac:dyDescent="0.25">
      <c r="A17" s="15" t="s">
        <v>753</v>
      </c>
    </row>
    <row r="18" spans="1:1" x14ac:dyDescent="0.25">
      <c r="A18" s="15" t="s">
        <v>754</v>
      </c>
    </row>
    <row r="19" spans="1:1" x14ac:dyDescent="0.25">
      <c r="A19" s="15" t="s">
        <v>755</v>
      </c>
    </row>
    <row r="20" spans="1:1" x14ac:dyDescent="0.25">
      <c r="A20" s="15" t="s">
        <v>756</v>
      </c>
    </row>
    <row r="21" spans="1:1" x14ac:dyDescent="0.25">
      <c r="A21" s="15" t="s">
        <v>757</v>
      </c>
    </row>
    <row r="22" spans="1:1" x14ac:dyDescent="0.25">
      <c r="A22" s="15" t="s">
        <v>758</v>
      </c>
    </row>
    <row r="23" spans="1:1" x14ac:dyDescent="0.25">
      <c r="A23" s="15" t="s">
        <v>759</v>
      </c>
    </row>
    <row r="24" spans="1:1" x14ac:dyDescent="0.25">
      <c r="A24" s="15" t="s">
        <v>760</v>
      </c>
    </row>
    <row r="25" spans="1:1" x14ac:dyDescent="0.25">
      <c r="A25" s="15" t="s">
        <v>761</v>
      </c>
    </row>
    <row r="26" spans="1:1" x14ac:dyDescent="0.25">
      <c r="A26" s="15" t="s">
        <v>762</v>
      </c>
    </row>
    <row r="27" spans="1:1" x14ac:dyDescent="0.25">
      <c r="A27" s="15" t="s">
        <v>763</v>
      </c>
    </row>
    <row r="28" spans="1:1" x14ac:dyDescent="0.25">
      <c r="A28" s="15" t="s">
        <v>764</v>
      </c>
    </row>
    <row r="29" spans="1:1" x14ac:dyDescent="0.25">
      <c r="A29" s="15" t="s">
        <v>765</v>
      </c>
    </row>
    <row r="30" spans="1:1" x14ac:dyDescent="0.25">
      <c r="A30" s="15" t="s">
        <v>766</v>
      </c>
    </row>
    <row r="31" spans="1:1" x14ac:dyDescent="0.25">
      <c r="A31" s="15" t="s">
        <v>767</v>
      </c>
    </row>
    <row r="32" spans="1:1" x14ac:dyDescent="0.25">
      <c r="A32" s="15" t="s">
        <v>768</v>
      </c>
    </row>
    <row r="33" spans="1:1" x14ac:dyDescent="0.25">
      <c r="A33" s="15" t="s">
        <v>769</v>
      </c>
    </row>
    <row r="34" spans="1:1" x14ac:dyDescent="0.25">
      <c r="A34" s="15" t="s">
        <v>770</v>
      </c>
    </row>
    <row r="35" spans="1:1" x14ac:dyDescent="0.25">
      <c r="A35" s="15" t="s">
        <v>771</v>
      </c>
    </row>
    <row r="36" spans="1:1" x14ac:dyDescent="0.25">
      <c r="A36" s="15" t="s">
        <v>772</v>
      </c>
    </row>
    <row r="37" spans="1:1" x14ac:dyDescent="0.25">
      <c r="A37" s="15" t="s">
        <v>773</v>
      </c>
    </row>
    <row r="38" spans="1:1" x14ac:dyDescent="0.25">
      <c r="A38" s="15" t="s">
        <v>774</v>
      </c>
    </row>
    <row r="39" spans="1:1" x14ac:dyDescent="0.25">
      <c r="A39" s="15" t="s">
        <v>775</v>
      </c>
    </row>
    <row r="40" spans="1:1" x14ac:dyDescent="0.25">
      <c r="A40" s="15" t="s">
        <v>776</v>
      </c>
    </row>
    <row r="41" spans="1:1" x14ac:dyDescent="0.25">
      <c r="A41" s="15" t="s">
        <v>777</v>
      </c>
    </row>
    <row r="42" spans="1:1" x14ac:dyDescent="0.25">
      <c r="A42" s="15" t="s">
        <v>778</v>
      </c>
    </row>
    <row r="43" spans="1:1" x14ac:dyDescent="0.25">
      <c r="A43" s="15" t="s">
        <v>779</v>
      </c>
    </row>
    <row r="44" spans="1:1" x14ac:dyDescent="0.25">
      <c r="A44" s="15" t="s">
        <v>780</v>
      </c>
    </row>
    <row r="45" spans="1:1" x14ac:dyDescent="0.25">
      <c r="A45" s="15" t="s">
        <v>781</v>
      </c>
    </row>
    <row r="46" spans="1:1" x14ac:dyDescent="0.25">
      <c r="A46" s="15" t="s">
        <v>782</v>
      </c>
    </row>
    <row r="47" spans="1:1" x14ac:dyDescent="0.25">
      <c r="A47" s="15" t="s">
        <v>783</v>
      </c>
    </row>
    <row r="48" spans="1:1" x14ac:dyDescent="0.25">
      <c r="A48" s="15" t="s">
        <v>784</v>
      </c>
    </row>
    <row r="49" spans="1:1" x14ac:dyDescent="0.25">
      <c r="A49" s="15" t="s">
        <v>785</v>
      </c>
    </row>
    <row r="50" spans="1:1" x14ac:dyDescent="0.25">
      <c r="A50" s="15" t="s">
        <v>786</v>
      </c>
    </row>
    <row r="51" spans="1:1" x14ac:dyDescent="0.25">
      <c r="A51" s="15" t="s">
        <v>787</v>
      </c>
    </row>
    <row r="52" spans="1:1" x14ac:dyDescent="0.25">
      <c r="A52" s="15" t="s">
        <v>788</v>
      </c>
    </row>
    <row r="53" spans="1:1" x14ac:dyDescent="0.25">
      <c r="A53" s="15" t="s">
        <v>789</v>
      </c>
    </row>
    <row r="54" spans="1:1" x14ac:dyDescent="0.25">
      <c r="A54" s="15" t="s">
        <v>790</v>
      </c>
    </row>
    <row r="55" spans="1:1" x14ac:dyDescent="0.25">
      <c r="A55" s="15" t="s">
        <v>791</v>
      </c>
    </row>
    <row r="56" spans="1:1" x14ac:dyDescent="0.25">
      <c r="A56" s="15" t="s">
        <v>792</v>
      </c>
    </row>
    <row r="57" spans="1:1" x14ac:dyDescent="0.25">
      <c r="A57" s="15" t="s">
        <v>793</v>
      </c>
    </row>
    <row r="58" spans="1:1" x14ac:dyDescent="0.25">
      <c r="A58" s="15" t="s">
        <v>794</v>
      </c>
    </row>
    <row r="59" spans="1:1" x14ac:dyDescent="0.25">
      <c r="A59" s="15" t="s">
        <v>795</v>
      </c>
    </row>
    <row r="60" spans="1:1" x14ac:dyDescent="0.25">
      <c r="A60" s="15" t="s">
        <v>796</v>
      </c>
    </row>
    <row r="61" spans="1:1" x14ac:dyDescent="0.25">
      <c r="A61" s="15" t="s">
        <v>1692</v>
      </c>
    </row>
    <row r="62" spans="1:1" x14ac:dyDescent="0.25">
      <c r="A62" s="15" t="s">
        <v>797</v>
      </c>
    </row>
    <row r="63" spans="1:1" x14ac:dyDescent="0.25">
      <c r="A63" s="15" t="s">
        <v>798</v>
      </c>
    </row>
    <row r="64" spans="1:1" x14ac:dyDescent="0.25">
      <c r="A64" s="15" t="s">
        <v>799</v>
      </c>
    </row>
    <row r="65" spans="1:1" x14ac:dyDescent="0.25">
      <c r="A65" s="15" t="s">
        <v>800</v>
      </c>
    </row>
    <row r="66" spans="1:1" x14ac:dyDescent="0.25">
      <c r="A66" s="15" t="s">
        <v>801</v>
      </c>
    </row>
    <row r="67" spans="1:1" x14ac:dyDescent="0.25">
      <c r="A67" s="15" t="s">
        <v>802</v>
      </c>
    </row>
    <row r="68" spans="1:1" x14ac:dyDescent="0.25">
      <c r="A68" s="15" t="s">
        <v>803</v>
      </c>
    </row>
    <row r="69" spans="1:1" x14ac:dyDescent="0.25">
      <c r="A69" s="15" t="s">
        <v>804</v>
      </c>
    </row>
    <row r="70" spans="1:1" x14ac:dyDescent="0.25">
      <c r="A70" s="15" t="s">
        <v>805</v>
      </c>
    </row>
    <row r="71" spans="1:1" x14ac:dyDescent="0.25">
      <c r="A71" s="15" t="s">
        <v>806</v>
      </c>
    </row>
    <row r="72" spans="1:1" x14ac:dyDescent="0.25">
      <c r="A72" s="15" t="s">
        <v>807</v>
      </c>
    </row>
    <row r="73" spans="1:1" x14ac:dyDescent="0.25">
      <c r="A73" s="15" t="s">
        <v>808</v>
      </c>
    </row>
    <row r="74" spans="1:1" x14ac:dyDescent="0.25">
      <c r="A74" s="15" t="s">
        <v>809</v>
      </c>
    </row>
    <row r="75" spans="1:1" x14ac:dyDescent="0.25">
      <c r="A75" s="15" t="s">
        <v>810</v>
      </c>
    </row>
    <row r="76" spans="1:1" x14ac:dyDescent="0.25">
      <c r="A76" s="15" t="s">
        <v>811</v>
      </c>
    </row>
    <row r="77" spans="1:1" x14ac:dyDescent="0.25">
      <c r="A77" s="15" t="s">
        <v>812</v>
      </c>
    </row>
    <row r="78" spans="1:1" x14ac:dyDescent="0.25">
      <c r="A78" s="15" t="s">
        <v>813</v>
      </c>
    </row>
    <row r="79" spans="1:1" x14ac:dyDescent="0.25">
      <c r="A79" s="108" t="s">
        <v>1731</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29" activePane="bottomRight" state="frozen"/>
      <selection activeCell="A11" sqref="A11"/>
      <selection pane="topRight" activeCell="A11" sqref="A11"/>
      <selection pane="bottomLeft" activeCell="A11" sqref="A11"/>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19" t="s">
        <v>1725</v>
      </c>
      <c r="B1" s="120"/>
      <c r="C1" s="120"/>
      <c r="D1" s="120"/>
      <c r="E1" s="120"/>
      <c r="F1" s="120"/>
      <c r="G1" s="120"/>
      <c r="H1" s="120"/>
      <c r="I1" s="120"/>
      <c r="J1" s="120"/>
      <c r="K1" s="120"/>
      <c r="L1" s="121"/>
    </row>
    <row r="2" spans="1:12" ht="24.75" customHeight="1" x14ac:dyDescent="0.3">
      <c r="A2" s="146" t="s">
        <v>1591</v>
      </c>
      <c r="B2" s="147"/>
      <c r="C2" s="147"/>
      <c r="D2" s="147"/>
      <c r="E2" s="147"/>
      <c r="F2" s="147"/>
      <c r="G2" s="147"/>
      <c r="H2" s="147"/>
      <c r="I2" s="147"/>
      <c r="J2" s="147"/>
      <c r="K2" s="147"/>
      <c r="L2" s="148"/>
    </row>
    <row r="3" spans="1:12" s="20" customFormat="1" ht="13" x14ac:dyDescent="0.3">
      <c r="A3" s="125" t="s">
        <v>1744</v>
      </c>
      <c r="B3" s="144"/>
      <c r="C3" s="144"/>
      <c r="D3" s="144"/>
      <c r="E3" s="144"/>
      <c r="F3" s="144"/>
      <c r="G3" s="144"/>
      <c r="H3" s="144"/>
      <c r="I3" s="144"/>
      <c r="J3" s="144"/>
      <c r="K3" s="144"/>
      <c r="L3" s="145"/>
    </row>
    <row r="4" spans="1:12" s="20" customFormat="1" ht="13" x14ac:dyDescent="0.3">
      <c r="A4" s="141" t="s">
        <v>648</v>
      </c>
      <c r="B4" s="142"/>
      <c r="C4" s="142"/>
      <c r="D4" s="142"/>
      <c r="E4" s="142"/>
      <c r="F4" s="142"/>
      <c r="G4" s="142"/>
      <c r="H4" s="142"/>
      <c r="I4" s="142"/>
      <c r="J4" s="142"/>
      <c r="K4" s="142"/>
      <c r="L4" s="143"/>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4" t="s">
        <v>58</v>
      </c>
      <c r="B6" s="41" t="s">
        <v>213</v>
      </c>
      <c r="C6" s="14">
        <v>8202848253</v>
      </c>
      <c r="D6" s="11" t="str">
        <f t="shared" ref="D6:D12" si="0">IF($B6="N/A","N/A",IF(C6&gt;10,"No",IF(C6&lt;-10,"No","Yes")))</f>
        <v>N/A</v>
      </c>
      <c r="E6" s="14">
        <v>8543845043</v>
      </c>
      <c r="F6" s="11" t="str">
        <f t="shared" ref="F6:F12" si="1">IF($B6="N/A","N/A",IF(E6&gt;10,"No",IF(E6&lt;-10,"No","Yes")))</f>
        <v>N/A</v>
      </c>
      <c r="G6" s="14">
        <v>8877860922</v>
      </c>
      <c r="H6" s="11" t="str">
        <f t="shared" ref="H6:H12" si="2">IF($B6="N/A","N/A",IF(G6&gt;10,"No",IF(G6&lt;-10,"No","Yes")))</f>
        <v>N/A</v>
      </c>
      <c r="I6" s="12">
        <v>4.157</v>
      </c>
      <c r="J6" s="12">
        <v>3.9089999999999998</v>
      </c>
      <c r="K6" s="41" t="s">
        <v>736</v>
      </c>
      <c r="L6" s="9" t="str">
        <f t="shared" ref="L6:L13" si="3">IF(J6="Div by 0", "N/A", IF(K6="N/A","N/A", IF(J6&gt;VALUE(MID(K6,1,2)), "No", IF(J6&lt;-1*VALUE(MID(K6,1,2)), "No", "Yes"))))</f>
        <v>Yes</v>
      </c>
    </row>
    <row r="7" spans="1:12" x14ac:dyDescent="0.25">
      <c r="A7" s="4" t="s">
        <v>1118</v>
      </c>
      <c r="B7" s="41" t="s">
        <v>213</v>
      </c>
      <c r="C7" s="14">
        <v>7325.6460878999997</v>
      </c>
      <c r="D7" s="11" t="str">
        <f t="shared" si="0"/>
        <v>N/A</v>
      </c>
      <c r="E7" s="14">
        <v>7449.4662976</v>
      </c>
      <c r="F7" s="11" t="str">
        <f t="shared" si="1"/>
        <v>N/A</v>
      </c>
      <c r="G7" s="14">
        <v>7641.8063816000003</v>
      </c>
      <c r="H7" s="11" t="str">
        <f t="shared" si="2"/>
        <v>N/A</v>
      </c>
      <c r="I7" s="12">
        <v>1.69</v>
      </c>
      <c r="J7" s="12">
        <v>2.5819999999999999</v>
      </c>
      <c r="K7" s="41" t="s">
        <v>736</v>
      </c>
      <c r="L7" s="9" t="str">
        <f t="shared" si="3"/>
        <v>Yes</v>
      </c>
    </row>
    <row r="8" spans="1:12" x14ac:dyDescent="0.25">
      <c r="A8" s="4" t="s">
        <v>721</v>
      </c>
      <c r="B8" s="41" t="s">
        <v>213</v>
      </c>
      <c r="C8" s="14">
        <v>1363</v>
      </c>
      <c r="D8" s="11" t="str">
        <f t="shared" si="0"/>
        <v>N/A</v>
      </c>
      <c r="E8" s="14">
        <v>1443</v>
      </c>
      <c r="F8" s="11" t="str">
        <f t="shared" si="1"/>
        <v>N/A</v>
      </c>
      <c r="G8" s="14">
        <v>1503</v>
      </c>
      <c r="H8" s="11" t="str">
        <f t="shared" si="2"/>
        <v>N/A</v>
      </c>
      <c r="I8" s="12">
        <v>5.8689999999999998</v>
      </c>
      <c r="J8" s="12">
        <v>4.1580000000000004</v>
      </c>
      <c r="K8" s="41" t="s">
        <v>736</v>
      </c>
      <c r="L8" s="9" t="str">
        <f t="shared" si="3"/>
        <v>Yes</v>
      </c>
    </row>
    <row r="9" spans="1:12" x14ac:dyDescent="0.25">
      <c r="A9" s="4" t="s">
        <v>722</v>
      </c>
      <c r="B9" s="41" t="s">
        <v>213</v>
      </c>
      <c r="C9" s="14">
        <v>3331</v>
      </c>
      <c r="D9" s="11" t="str">
        <f t="shared" si="0"/>
        <v>N/A</v>
      </c>
      <c r="E9" s="14">
        <v>3039</v>
      </c>
      <c r="F9" s="11" t="str">
        <f t="shared" si="1"/>
        <v>N/A</v>
      </c>
      <c r="G9" s="14">
        <v>3126</v>
      </c>
      <c r="H9" s="11" t="str">
        <f t="shared" si="2"/>
        <v>N/A</v>
      </c>
      <c r="I9" s="12">
        <v>-8.77</v>
      </c>
      <c r="J9" s="12">
        <v>2.863</v>
      </c>
      <c r="K9" s="41" t="s">
        <v>736</v>
      </c>
      <c r="L9" s="9" t="str">
        <f t="shared" si="3"/>
        <v>Yes</v>
      </c>
    </row>
    <row r="10" spans="1:12" x14ac:dyDescent="0.25">
      <c r="A10" s="4" t="s">
        <v>723</v>
      </c>
      <c r="B10" s="41" t="s">
        <v>213</v>
      </c>
      <c r="C10" s="14">
        <v>4976</v>
      </c>
      <c r="D10" s="11" t="str">
        <f t="shared" si="0"/>
        <v>N/A</v>
      </c>
      <c r="E10" s="14">
        <v>5586</v>
      </c>
      <c r="F10" s="11" t="str">
        <f t="shared" si="1"/>
        <v>N/A</v>
      </c>
      <c r="G10" s="14">
        <v>5838</v>
      </c>
      <c r="H10" s="11" t="str">
        <f t="shared" si="2"/>
        <v>N/A</v>
      </c>
      <c r="I10" s="12">
        <v>12.26</v>
      </c>
      <c r="J10" s="12">
        <v>4.5110000000000001</v>
      </c>
      <c r="K10" s="41" t="s">
        <v>736</v>
      </c>
      <c r="L10" s="9" t="str">
        <f t="shared" si="3"/>
        <v>Yes</v>
      </c>
    </row>
    <row r="11" spans="1:12" x14ac:dyDescent="0.25">
      <c r="A11" s="4" t="s">
        <v>724</v>
      </c>
      <c r="B11" s="41" t="s">
        <v>213</v>
      </c>
      <c r="C11" s="14">
        <v>30914</v>
      </c>
      <c r="D11" s="11" t="str">
        <f t="shared" si="0"/>
        <v>N/A</v>
      </c>
      <c r="E11" s="14">
        <v>30206</v>
      </c>
      <c r="F11" s="11" t="str">
        <f t="shared" si="1"/>
        <v>N/A</v>
      </c>
      <c r="G11" s="14">
        <v>30343</v>
      </c>
      <c r="H11" s="11" t="str">
        <f t="shared" si="2"/>
        <v>N/A</v>
      </c>
      <c r="I11" s="12">
        <v>-2.29</v>
      </c>
      <c r="J11" s="12">
        <v>0.4536</v>
      </c>
      <c r="K11" s="41" t="s">
        <v>736</v>
      </c>
      <c r="L11" s="9" t="str">
        <f t="shared" si="3"/>
        <v>Yes</v>
      </c>
    </row>
    <row r="12" spans="1:12" x14ac:dyDescent="0.25">
      <c r="A12" s="4" t="s">
        <v>725</v>
      </c>
      <c r="B12" s="41" t="s">
        <v>213</v>
      </c>
      <c r="C12" s="14">
        <v>88954</v>
      </c>
      <c r="D12" s="11" t="str">
        <f t="shared" si="0"/>
        <v>N/A</v>
      </c>
      <c r="E12" s="14">
        <v>88561</v>
      </c>
      <c r="F12" s="11" t="str">
        <f t="shared" si="1"/>
        <v>N/A</v>
      </c>
      <c r="G12" s="14">
        <v>89838</v>
      </c>
      <c r="H12" s="11" t="str">
        <f t="shared" si="2"/>
        <v>N/A</v>
      </c>
      <c r="I12" s="12">
        <v>-0.442</v>
      </c>
      <c r="J12" s="12">
        <v>1.4419999999999999</v>
      </c>
      <c r="K12" s="41" t="s">
        <v>736</v>
      </c>
      <c r="L12" s="9" t="str">
        <f t="shared" si="3"/>
        <v>Yes</v>
      </c>
    </row>
    <row r="13" spans="1:12" x14ac:dyDescent="0.25">
      <c r="A13" s="4" t="s">
        <v>74</v>
      </c>
      <c r="B13" s="41" t="s">
        <v>213</v>
      </c>
      <c r="C13" s="14">
        <v>4628522</v>
      </c>
      <c r="D13" s="11" t="str">
        <f>IF($B13="N/A","N/A",IF(C13&gt;10,"No",IF(C13&lt;-10,"No","Yes")))</f>
        <v>N/A</v>
      </c>
      <c r="E13" s="14">
        <v>4265220</v>
      </c>
      <c r="F13" s="11" t="str">
        <f>IF($B13="N/A","N/A",IF(E13&gt;10,"No",IF(E13&lt;-10,"No","Yes")))</f>
        <v>N/A</v>
      </c>
      <c r="G13" s="14">
        <v>4385175</v>
      </c>
      <c r="H13" s="11" t="str">
        <f>IF($B13="N/A","N/A",IF(G13&gt;10,"No",IF(G13&lt;-10,"No","Yes")))</f>
        <v>N/A</v>
      </c>
      <c r="I13" s="12">
        <v>-7.85</v>
      </c>
      <c r="J13" s="12">
        <v>2.8119999999999998</v>
      </c>
      <c r="K13" s="41" t="s">
        <v>736</v>
      </c>
      <c r="L13" s="9" t="str">
        <f t="shared" si="3"/>
        <v>Yes</v>
      </c>
    </row>
    <row r="14" spans="1:12" x14ac:dyDescent="0.25">
      <c r="A14" s="51" t="s">
        <v>157</v>
      </c>
      <c r="B14" s="33" t="s">
        <v>213</v>
      </c>
      <c r="C14" s="8">
        <v>7.6051311728000002</v>
      </c>
      <c r="D14" s="11" t="str">
        <f t="shared" ref="D14:D18" si="4">IF($B14="N/A","N/A",IF(C14&gt;10,"No",IF(C14&lt;-10,"No","Yes")))</f>
        <v>N/A</v>
      </c>
      <c r="E14" s="8">
        <v>7.1944804592000002</v>
      </c>
      <c r="F14" s="11" t="str">
        <f t="shared" ref="F14:F18" si="5">IF($B14="N/A","N/A",IF(E14&gt;10,"No",IF(E14&lt;-10,"No","Yes")))</f>
        <v>N/A</v>
      </c>
      <c r="G14" s="8">
        <v>7.6772177123000001</v>
      </c>
      <c r="H14" s="11" t="str">
        <f t="shared" ref="H14:H18" si="6">IF($B14="N/A","N/A",IF(G14&gt;10,"No",IF(G14&lt;-10,"No","Yes")))</f>
        <v>N/A</v>
      </c>
      <c r="I14" s="12">
        <v>-5.4</v>
      </c>
      <c r="J14" s="12">
        <v>6.71</v>
      </c>
      <c r="K14" s="41" t="s">
        <v>736</v>
      </c>
      <c r="L14" s="9" t="str">
        <f t="shared" ref="L14:L18" si="7">IF(J14="Div by 0", "N/A", IF(K14="N/A","N/A", IF(J14&gt;VALUE(MID(K14,1,2)), "No", IF(J14&lt;-1*VALUE(MID(K14,1,2)), "No", "Yes"))))</f>
        <v>Yes</v>
      </c>
    </row>
    <row r="15" spans="1:12" x14ac:dyDescent="0.25">
      <c r="A15" s="4" t="s">
        <v>417</v>
      </c>
      <c r="B15" s="33" t="s">
        <v>213</v>
      </c>
      <c r="C15" s="8">
        <v>30.378877210999999</v>
      </c>
      <c r="D15" s="11" t="str">
        <f t="shared" si="4"/>
        <v>N/A</v>
      </c>
      <c r="E15" s="8">
        <v>30.061475830999999</v>
      </c>
      <c r="F15" s="11" t="str">
        <f t="shared" si="5"/>
        <v>N/A</v>
      </c>
      <c r="G15" s="8">
        <v>31.981705562999998</v>
      </c>
      <c r="H15" s="11" t="str">
        <f t="shared" si="6"/>
        <v>N/A</v>
      </c>
      <c r="I15" s="12">
        <v>-1.04</v>
      </c>
      <c r="J15" s="12">
        <v>6.3879999999999999</v>
      </c>
      <c r="K15" s="41" t="s">
        <v>736</v>
      </c>
      <c r="L15" s="9" t="str">
        <f t="shared" si="7"/>
        <v>Yes</v>
      </c>
    </row>
    <row r="16" spans="1:12" x14ac:dyDescent="0.25">
      <c r="A16" s="4" t="s">
        <v>418</v>
      </c>
      <c r="B16" s="33" t="s">
        <v>213</v>
      </c>
      <c r="C16" s="8">
        <v>6.8661087265000003</v>
      </c>
      <c r="D16" s="11" t="str">
        <f t="shared" si="4"/>
        <v>N/A</v>
      </c>
      <c r="E16" s="8">
        <v>6.4633311443999997</v>
      </c>
      <c r="F16" s="11" t="str">
        <f t="shared" si="5"/>
        <v>N/A</v>
      </c>
      <c r="G16" s="8">
        <v>6.5289751699999998</v>
      </c>
      <c r="H16" s="11" t="str">
        <f t="shared" si="6"/>
        <v>N/A</v>
      </c>
      <c r="I16" s="12">
        <v>-5.87</v>
      </c>
      <c r="J16" s="12">
        <v>1.016</v>
      </c>
      <c r="K16" s="41" t="s">
        <v>736</v>
      </c>
      <c r="L16" s="9" t="str">
        <f t="shared" si="7"/>
        <v>Yes</v>
      </c>
    </row>
    <row r="17" spans="1:12" x14ac:dyDescent="0.25">
      <c r="A17" s="4" t="s">
        <v>419</v>
      </c>
      <c r="B17" s="33" t="s">
        <v>213</v>
      </c>
      <c r="C17" s="8">
        <v>4.1695739782999999</v>
      </c>
      <c r="D17" s="11" t="str">
        <f t="shared" si="4"/>
        <v>N/A</v>
      </c>
      <c r="E17" s="8">
        <v>4.1915203013999998</v>
      </c>
      <c r="F17" s="11" t="str">
        <f t="shared" si="5"/>
        <v>N/A</v>
      </c>
      <c r="G17" s="8">
        <v>4.1668255440999999</v>
      </c>
      <c r="H17" s="11" t="str">
        <f t="shared" si="6"/>
        <v>N/A</v>
      </c>
      <c r="I17" s="12">
        <v>0.52629999999999999</v>
      </c>
      <c r="J17" s="12">
        <v>-0.58899999999999997</v>
      </c>
      <c r="K17" s="41" t="s">
        <v>736</v>
      </c>
      <c r="L17" s="9" t="str">
        <f t="shared" si="7"/>
        <v>Yes</v>
      </c>
    </row>
    <row r="18" spans="1:12" x14ac:dyDescent="0.25">
      <c r="A18" s="4" t="s">
        <v>420</v>
      </c>
      <c r="B18" s="33" t="s">
        <v>213</v>
      </c>
      <c r="C18" s="8">
        <v>6.3339245594999998</v>
      </c>
      <c r="D18" s="11" t="str">
        <f t="shared" si="4"/>
        <v>N/A</v>
      </c>
      <c r="E18" s="8">
        <v>5.5578234995000004</v>
      </c>
      <c r="F18" s="11" t="str">
        <f t="shared" si="5"/>
        <v>N/A</v>
      </c>
      <c r="G18" s="8">
        <v>6.0621959363000002</v>
      </c>
      <c r="H18" s="11" t="str">
        <f t="shared" si="6"/>
        <v>N/A</v>
      </c>
      <c r="I18" s="12">
        <v>-12.3</v>
      </c>
      <c r="J18" s="12">
        <v>9.0749999999999993</v>
      </c>
      <c r="K18" s="41" t="s">
        <v>736</v>
      </c>
      <c r="L18" s="9" t="str">
        <f t="shared" si="7"/>
        <v>Yes</v>
      </c>
    </row>
    <row r="19" spans="1:12" x14ac:dyDescent="0.25">
      <c r="A19" s="4" t="s">
        <v>75</v>
      </c>
      <c r="B19" s="41" t="s">
        <v>213</v>
      </c>
      <c r="C19" s="34">
        <v>11</v>
      </c>
      <c r="D19" s="11" t="str">
        <f t="shared" ref="D19:D50" si="8">IF($B19="N/A","N/A",IF(C19&gt;10,"No",IF(C19&lt;-10,"No","Yes")))</f>
        <v>N/A</v>
      </c>
      <c r="E19" s="34">
        <v>11</v>
      </c>
      <c r="F19" s="11" t="str">
        <f t="shared" ref="F19:F50" si="9">IF($B19="N/A","N/A",IF(E19&gt;10,"No",IF(E19&lt;-10,"No","Yes")))</f>
        <v>N/A</v>
      </c>
      <c r="G19" s="34">
        <v>11</v>
      </c>
      <c r="H19" s="11" t="str">
        <f t="shared" ref="H19:H50" si="10">IF($B19="N/A","N/A",IF(G19&gt;10,"No",IF(G19&lt;-10,"No","Yes")))</f>
        <v>N/A</v>
      </c>
      <c r="I19" s="12">
        <v>0</v>
      </c>
      <c r="J19" s="12">
        <v>75</v>
      </c>
      <c r="K19" s="41" t="s">
        <v>213</v>
      </c>
      <c r="L19" s="9" t="str">
        <f t="shared" ref="L19:L25" si="11">IF(J19="Div by 0", "N/A", IF(K19="N/A","N/A", IF(J19&gt;VALUE(MID(K19,1,2)), "No", IF(J19&lt;-1*VALUE(MID(K19,1,2)), "No", "Yes"))))</f>
        <v>N/A</v>
      </c>
    </row>
    <row r="20" spans="1:12" x14ac:dyDescent="0.25">
      <c r="A20" s="4" t="s">
        <v>76</v>
      </c>
      <c r="B20" s="41" t="s">
        <v>213</v>
      </c>
      <c r="C20" s="34">
        <v>30</v>
      </c>
      <c r="D20" s="11" t="str">
        <f t="shared" si="8"/>
        <v>N/A</v>
      </c>
      <c r="E20" s="34">
        <v>30</v>
      </c>
      <c r="F20" s="11" t="str">
        <f t="shared" si="9"/>
        <v>N/A</v>
      </c>
      <c r="G20" s="34">
        <v>30</v>
      </c>
      <c r="H20" s="11" t="str">
        <f t="shared" si="10"/>
        <v>N/A</v>
      </c>
      <c r="I20" s="12">
        <v>0</v>
      </c>
      <c r="J20" s="12">
        <v>0</v>
      </c>
      <c r="K20" s="41" t="s">
        <v>213</v>
      </c>
      <c r="L20" s="9" t="str">
        <f t="shared" si="11"/>
        <v>N/A</v>
      </c>
    </row>
    <row r="21" spans="1:12" x14ac:dyDescent="0.25">
      <c r="A21" s="51" t="s">
        <v>1118</v>
      </c>
      <c r="B21" s="41" t="s">
        <v>213</v>
      </c>
      <c r="C21" s="14">
        <v>7325.6460878999997</v>
      </c>
      <c r="D21" s="11" t="str">
        <f t="shared" si="8"/>
        <v>N/A</v>
      </c>
      <c r="E21" s="14">
        <v>7449.4662976</v>
      </c>
      <c r="F21" s="11" t="str">
        <f t="shared" si="9"/>
        <v>N/A</v>
      </c>
      <c r="G21" s="14">
        <v>7641.8063816000003</v>
      </c>
      <c r="H21" s="11" t="str">
        <f t="shared" si="10"/>
        <v>N/A</v>
      </c>
      <c r="I21" s="12">
        <v>1.69</v>
      </c>
      <c r="J21" s="12">
        <v>2.5819999999999999</v>
      </c>
      <c r="K21" s="41" t="s">
        <v>736</v>
      </c>
      <c r="L21" s="9" t="str">
        <f t="shared" si="11"/>
        <v>Yes</v>
      </c>
    </row>
    <row r="22" spans="1:12" x14ac:dyDescent="0.25">
      <c r="A22" s="4" t="s">
        <v>1702</v>
      </c>
      <c r="B22" s="41" t="s">
        <v>213</v>
      </c>
      <c r="C22" s="14">
        <v>16440.407157000001</v>
      </c>
      <c r="D22" s="11" t="str">
        <f t="shared" si="8"/>
        <v>N/A</v>
      </c>
      <c r="E22" s="14">
        <v>16177.285791</v>
      </c>
      <c r="F22" s="11" t="str">
        <f t="shared" si="9"/>
        <v>N/A</v>
      </c>
      <c r="G22" s="14">
        <v>15772.344852</v>
      </c>
      <c r="H22" s="11" t="str">
        <f t="shared" si="10"/>
        <v>N/A</v>
      </c>
      <c r="I22" s="12">
        <v>-1.6</v>
      </c>
      <c r="J22" s="12">
        <v>-2.5</v>
      </c>
      <c r="K22" s="41" t="s">
        <v>736</v>
      </c>
      <c r="L22" s="9" t="str">
        <f t="shared" si="11"/>
        <v>Yes</v>
      </c>
    </row>
    <row r="23" spans="1:12" x14ac:dyDescent="0.25">
      <c r="A23" s="4" t="s">
        <v>1119</v>
      </c>
      <c r="B23" s="41" t="s">
        <v>213</v>
      </c>
      <c r="C23" s="14">
        <v>25551.317208</v>
      </c>
      <c r="D23" s="11" t="str">
        <f t="shared" si="8"/>
        <v>N/A</v>
      </c>
      <c r="E23" s="14">
        <v>26087.860806000001</v>
      </c>
      <c r="F23" s="11" t="str">
        <f t="shared" si="9"/>
        <v>N/A</v>
      </c>
      <c r="G23" s="14">
        <v>26641.152467</v>
      </c>
      <c r="H23" s="11" t="str">
        <f t="shared" si="10"/>
        <v>N/A</v>
      </c>
      <c r="I23" s="12">
        <v>2.1</v>
      </c>
      <c r="J23" s="12">
        <v>2.121</v>
      </c>
      <c r="K23" s="41" t="s">
        <v>736</v>
      </c>
      <c r="L23" s="9" t="str">
        <f t="shared" si="11"/>
        <v>Yes</v>
      </c>
    </row>
    <row r="24" spans="1:12" x14ac:dyDescent="0.25">
      <c r="A24" s="4" t="s">
        <v>1120</v>
      </c>
      <c r="B24" s="41" t="s">
        <v>213</v>
      </c>
      <c r="C24" s="14">
        <v>3201.6861625000001</v>
      </c>
      <c r="D24" s="11" t="str">
        <f t="shared" si="8"/>
        <v>N/A</v>
      </c>
      <c r="E24" s="14">
        <v>2880.9604304</v>
      </c>
      <c r="F24" s="11" t="str">
        <f t="shared" si="9"/>
        <v>N/A</v>
      </c>
      <c r="G24" s="14">
        <v>2947.9913316000002</v>
      </c>
      <c r="H24" s="11" t="str">
        <f t="shared" si="10"/>
        <v>N/A</v>
      </c>
      <c r="I24" s="12">
        <v>-10</v>
      </c>
      <c r="J24" s="12">
        <v>2.327</v>
      </c>
      <c r="K24" s="41" t="s">
        <v>736</v>
      </c>
      <c r="L24" s="9" t="str">
        <f t="shared" si="11"/>
        <v>Yes</v>
      </c>
    </row>
    <row r="25" spans="1:12" x14ac:dyDescent="0.25">
      <c r="A25" s="4" t="s">
        <v>1121</v>
      </c>
      <c r="B25" s="41" t="s">
        <v>213</v>
      </c>
      <c r="C25" s="14">
        <v>3705.1219463000002</v>
      </c>
      <c r="D25" s="11" t="str">
        <f t="shared" si="8"/>
        <v>N/A</v>
      </c>
      <c r="E25" s="14">
        <v>4296.8143664999998</v>
      </c>
      <c r="F25" s="11" t="str">
        <f t="shared" si="9"/>
        <v>N/A</v>
      </c>
      <c r="G25" s="14">
        <v>4486.7372412000004</v>
      </c>
      <c r="H25" s="11" t="str">
        <f t="shared" si="10"/>
        <v>N/A</v>
      </c>
      <c r="I25" s="12">
        <v>15.97</v>
      </c>
      <c r="J25" s="12">
        <v>4.42</v>
      </c>
      <c r="K25" s="41" t="s">
        <v>736</v>
      </c>
      <c r="L25" s="9" t="str">
        <f t="shared" si="11"/>
        <v>Yes</v>
      </c>
    </row>
    <row r="26" spans="1:12" x14ac:dyDescent="0.25">
      <c r="A26" s="2" t="s">
        <v>1122</v>
      </c>
      <c r="B26" s="41" t="s">
        <v>213</v>
      </c>
      <c r="C26" s="14">
        <v>7046.9991965999998</v>
      </c>
      <c r="D26" s="11" t="str">
        <f t="shared" si="8"/>
        <v>N/A</v>
      </c>
      <c r="E26" s="14">
        <v>7155.6975306000004</v>
      </c>
      <c r="F26" s="11" t="str">
        <f t="shared" si="9"/>
        <v>N/A</v>
      </c>
      <c r="G26" s="14">
        <v>7343.6162696000001</v>
      </c>
      <c r="H26" s="11" t="str">
        <f t="shared" si="10"/>
        <v>N/A</v>
      </c>
      <c r="I26" s="12">
        <v>1.542</v>
      </c>
      <c r="J26" s="12">
        <v>2.6259999999999999</v>
      </c>
      <c r="K26" s="41" t="s">
        <v>736</v>
      </c>
      <c r="L26" s="9" t="str">
        <f>IF(J26="Div by 0", "N/A", IF(OR(J26="N/A",K26="N/A"),"N/A", IF(J26&gt;VALUE(MID(K26,1,2)), "No", IF(J26&lt;-1*VALUE(MID(K26,1,2)), "No", "Yes"))))</f>
        <v>Yes</v>
      </c>
    </row>
    <row r="27" spans="1:12" x14ac:dyDescent="0.25">
      <c r="A27" s="2" t="s">
        <v>1123</v>
      </c>
      <c r="B27" s="41" t="s">
        <v>213</v>
      </c>
      <c r="C27" s="14">
        <v>7679.0078350000003</v>
      </c>
      <c r="D27" s="11" t="str">
        <f t="shared" si="8"/>
        <v>N/A</v>
      </c>
      <c r="E27" s="14">
        <v>7818.8295748</v>
      </c>
      <c r="F27" s="11" t="str">
        <f t="shared" si="9"/>
        <v>N/A</v>
      </c>
      <c r="G27" s="14">
        <v>8014.8428744000003</v>
      </c>
      <c r="H27" s="11" t="str">
        <f t="shared" si="10"/>
        <v>N/A</v>
      </c>
      <c r="I27" s="12">
        <v>1.821</v>
      </c>
      <c r="J27" s="12">
        <v>2.5070000000000001</v>
      </c>
      <c r="K27" s="41" t="s">
        <v>736</v>
      </c>
      <c r="L27" s="9" t="str">
        <f>IF(J27="Div by 0", "N/A", IF(OR(J27="N/A",K27="N/A"),"N/A", IF(J27&gt;VALUE(MID(K27,1,2)), "No", IF(J27&lt;-1*VALUE(MID(K27,1,2)), "No", "Yes"))))</f>
        <v>Yes</v>
      </c>
    </row>
    <row r="28" spans="1:12" x14ac:dyDescent="0.25">
      <c r="A28" s="51" t="s">
        <v>1124</v>
      </c>
      <c r="B28" s="41" t="s">
        <v>213</v>
      </c>
      <c r="C28" s="14">
        <v>19106.929384999999</v>
      </c>
      <c r="D28" s="11" t="str">
        <f t="shared" si="8"/>
        <v>N/A</v>
      </c>
      <c r="E28" s="14">
        <v>19117.919617</v>
      </c>
      <c r="F28" s="11" t="str">
        <f t="shared" si="9"/>
        <v>N/A</v>
      </c>
      <c r="G28" s="14">
        <v>18737.546704</v>
      </c>
      <c r="H28" s="11" t="str">
        <f t="shared" si="10"/>
        <v>N/A</v>
      </c>
      <c r="I28" s="12">
        <v>5.7500000000000002E-2</v>
      </c>
      <c r="J28" s="12">
        <v>-1.99</v>
      </c>
      <c r="K28" s="41" t="s">
        <v>736</v>
      </c>
      <c r="L28" s="9" t="str">
        <f>IF(J28="Div by 0", "N/A", IF(K28="N/A","N/A", IF(J28&gt;VALUE(MID(K28,1,2)), "No", IF(J28&lt;-1*VALUE(MID(K28,1,2)), "No", "Yes"))))</f>
        <v>Yes</v>
      </c>
    </row>
    <row r="29" spans="1:12" x14ac:dyDescent="0.25">
      <c r="A29" s="2" t="s">
        <v>1125</v>
      </c>
      <c r="B29" s="41" t="s">
        <v>213</v>
      </c>
      <c r="C29" s="14">
        <v>16506.736438</v>
      </c>
      <c r="D29" s="11" t="str">
        <f t="shared" si="8"/>
        <v>N/A</v>
      </c>
      <c r="E29" s="14">
        <v>16294.808444</v>
      </c>
      <c r="F29" s="11" t="str">
        <f t="shared" si="9"/>
        <v>N/A</v>
      </c>
      <c r="G29" s="14">
        <v>15867.531976</v>
      </c>
      <c r="H29" s="11" t="str">
        <f t="shared" si="10"/>
        <v>N/A</v>
      </c>
      <c r="I29" s="12">
        <v>-1.28</v>
      </c>
      <c r="J29" s="12">
        <v>-2.62</v>
      </c>
      <c r="K29" s="41" t="s">
        <v>736</v>
      </c>
      <c r="L29" s="9" t="str">
        <f>IF(J29="Div by 0", "N/A", IF(K29="N/A","N/A", IF(J29&gt;VALUE(MID(K29,1,2)), "No", IF(J29&lt;-1*VALUE(MID(K29,1,2)), "No", "Yes"))))</f>
        <v>Yes</v>
      </c>
    </row>
    <row r="30" spans="1:12" x14ac:dyDescent="0.25">
      <c r="A30" s="2" t="s">
        <v>1126</v>
      </c>
      <c r="B30" s="41" t="s">
        <v>213</v>
      </c>
      <c r="C30" s="14">
        <v>23573.822667</v>
      </c>
      <c r="D30" s="11" t="str">
        <f t="shared" si="8"/>
        <v>N/A</v>
      </c>
      <c r="E30" s="14">
        <v>23774.694153</v>
      </c>
      <c r="F30" s="11" t="str">
        <f t="shared" si="9"/>
        <v>N/A</v>
      </c>
      <c r="G30" s="14">
        <v>23621.861029</v>
      </c>
      <c r="H30" s="11" t="str">
        <f t="shared" si="10"/>
        <v>N/A</v>
      </c>
      <c r="I30" s="12">
        <v>0.85209999999999997</v>
      </c>
      <c r="J30" s="12">
        <v>-0.64300000000000002</v>
      </c>
      <c r="K30" s="41" t="s">
        <v>736</v>
      </c>
      <c r="L30" s="9" t="str">
        <f>IF(J30="Div by 0", "N/A", IF(K30="N/A","N/A", IF(J30&gt;VALUE(MID(K30,1,2)), "No", IF(J30&lt;-1*VALUE(MID(K30,1,2)), "No", "Yes"))))</f>
        <v>Yes</v>
      </c>
    </row>
    <row r="31" spans="1:12" x14ac:dyDescent="0.25">
      <c r="A31" s="2" t="s">
        <v>1127</v>
      </c>
      <c r="B31" s="41" t="s">
        <v>213</v>
      </c>
      <c r="C31" s="14">
        <v>18382.508711999999</v>
      </c>
      <c r="D31" s="11" t="str">
        <f t="shared" si="8"/>
        <v>N/A</v>
      </c>
      <c r="E31" s="14">
        <v>18305.377338999999</v>
      </c>
      <c r="F31" s="11" t="str">
        <f t="shared" si="9"/>
        <v>N/A</v>
      </c>
      <c r="G31" s="14">
        <v>17962.337447000002</v>
      </c>
      <c r="H31" s="11" t="str">
        <f t="shared" si="10"/>
        <v>N/A</v>
      </c>
      <c r="I31" s="12">
        <v>-0.42</v>
      </c>
      <c r="J31" s="12">
        <v>-1.87</v>
      </c>
      <c r="K31" s="41" t="s">
        <v>736</v>
      </c>
      <c r="L31" s="9" t="str">
        <f>IF(J31="Div by 0", "N/A", IF(OR(J31="N/A",K31="N/A"),"N/A", IF(J31&gt;VALUE(MID(K31,1,2)), "No", IF(J31&lt;-1*VALUE(MID(K31,1,2)), "No", "Yes"))))</f>
        <v>Yes</v>
      </c>
    </row>
    <row r="32" spans="1:12" x14ac:dyDescent="0.25">
      <c r="A32" s="2" t="s">
        <v>1128</v>
      </c>
      <c r="B32" s="41" t="s">
        <v>213</v>
      </c>
      <c r="C32" s="14">
        <v>20202.496684999998</v>
      </c>
      <c r="D32" s="11" t="str">
        <f t="shared" si="8"/>
        <v>N/A</v>
      </c>
      <c r="E32" s="14">
        <v>20337.677081000002</v>
      </c>
      <c r="F32" s="11" t="str">
        <f t="shared" si="9"/>
        <v>N/A</v>
      </c>
      <c r="G32" s="14">
        <v>19894.787955</v>
      </c>
      <c r="H32" s="11" t="str">
        <f t="shared" si="10"/>
        <v>N/A</v>
      </c>
      <c r="I32" s="12">
        <v>0.66910000000000003</v>
      </c>
      <c r="J32" s="12">
        <v>-2.1800000000000002</v>
      </c>
      <c r="K32" s="41" t="s">
        <v>736</v>
      </c>
      <c r="L32" s="9" t="str">
        <f>IF(J32="Div by 0", "N/A", IF(OR(J32="N/A",K32="N/A"),"N/A", IF(J32&gt;VALUE(MID(K32,1,2)), "No", IF(J32&lt;-1*VALUE(MID(K32,1,2)), "No", "Yes"))))</f>
        <v>Yes</v>
      </c>
    </row>
    <row r="33" spans="1:12" x14ac:dyDescent="0.25">
      <c r="A33" s="2" t="s">
        <v>1705</v>
      </c>
      <c r="B33" s="41" t="s">
        <v>213</v>
      </c>
      <c r="C33" s="14">
        <v>208.16318634000001</v>
      </c>
      <c r="D33" s="11" t="str">
        <f t="shared" si="8"/>
        <v>N/A</v>
      </c>
      <c r="E33" s="14">
        <v>292.07954617000001</v>
      </c>
      <c r="F33" s="11" t="str">
        <f t="shared" si="9"/>
        <v>N/A</v>
      </c>
      <c r="G33" s="14">
        <v>319.81171389000002</v>
      </c>
      <c r="H33" s="11" t="str">
        <f t="shared" si="10"/>
        <v>N/A</v>
      </c>
      <c r="I33" s="12">
        <v>40.31</v>
      </c>
      <c r="J33" s="12">
        <v>9.4949999999999992</v>
      </c>
      <c r="K33" s="41" t="s">
        <v>736</v>
      </c>
      <c r="L33" s="9" t="str">
        <f t="shared" ref="L33:L45" si="12">IF(J33="Div by 0", "N/A", IF(K33="N/A","N/A", IF(J33&gt;VALUE(MID(K33,1,2)), "No", IF(J33&lt;-1*VALUE(MID(K33,1,2)), "No", "Yes"))))</f>
        <v>Yes</v>
      </c>
    </row>
    <row r="34" spans="1:12" x14ac:dyDescent="0.25">
      <c r="A34" s="2" t="s">
        <v>1706</v>
      </c>
      <c r="B34" s="41" t="s">
        <v>213</v>
      </c>
      <c r="C34" s="14">
        <v>1357.0678439000001</v>
      </c>
      <c r="D34" s="11" t="str">
        <f t="shared" si="8"/>
        <v>N/A</v>
      </c>
      <c r="E34" s="14">
        <v>1844.6760095</v>
      </c>
      <c r="F34" s="11" t="str">
        <f t="shared" si="9"/>
        <v>N/A</v>
      </c>
      <c r="G34" s="14">
        <v>1276.6038206000001</v>
      </c>
      <c r="H34" s="11" t="str">
        <f t="shared" si="10"/>
        <v>N/A</v>
      </c>
      <c r="I34" s="12">
        <v>35.93</v>
      </c>
      <c r="J34" s="12">
        <v>-30.8</v>
      </c>
      <c r="K34" s="41" t="s">
        <v>736</v>
      </c>
      <c r="L34" s="9" t="str">
        <f t="shared" si="12"/>
        <v>No</v>
      </c>
    </row>
    <row r="35" spans="1:12" x14ac:dyDescent="0.25">
      <c r="A35" s="2" t="s">
        <v>1707</v>
      </c>
      <c r="B35" s="41" t="s">
        <v>213</v>
      </c>
      <c r="C35" s="14">
        <v>23736.708417999998</v>
      </c>
      <c r="D35" s="11" t="str">
        <f t="shared" si="8"/>
        <v>N/A</v>
      </c>
      <c r="E35" s="14">
        <v>23432.723172000002</v>
      </c>
      <c r="F35" s="11" t="str">
        <f t="shared" si="9"/>
        <v>N/A</v>
      </c>
      <c r="G35" s="14">
        <v>23852.982886999998</v>
      </c>
      <c r="H35" s="11" t="str">
        <f t="shared" si="10"/>
        <v>N/A</v>
      </c>
      <c r="I35" s="12">
        <v>-1.28</v>
      </c>
      <c r="J35" s="12">
        <v>1.7929999999999999</v>
      </c>
      <c r="K35" s="41" t="s">
        <v>736</v>
      </c>
      <c r="L35" s="9" t="str">
        <f t="shared" si="12"/>
        <v>Yes</v>
      </c>
    </row>
    <row r="36" spans="1:12" x14ac:dyDescent="0.25">
      <c r="A36" s="2" t="s">
        <v>1708</v>
      </c>
      <c r="B36" s="41" t="s">
        <v>213</v>
      </c>
      <c r="C36" s="14">
        <v>329.78370676999998</v>
      </c>
      <c r="D36" s="11" t="str">
        <f t="shared" si="8"/>
        <v>N/A</v>
      </c>
      <c r="E36" s="14">
        <v>529.78279672999997</v>
      </c>
      <c r="F36" s="11" t="str">
        <f t="shared" si="9"/>
        <v>N/A</v>
      </c>
      <c r="G36" s="14">
        <v>469.89075534</v>
      </c>
      <c r="H36" s="11" t="str">
        <f t="shared" si="10"/>
        <v>N/A</v>
      </c>
      <c r="I36" s="12">
        <v>60.65</v>
      </c>
      <c r="J36" s="12">
        <v>-11.3</v>
      </c>
      <c r="K36" s="41" t="s">
        <v>736</v>
      </c>
      <c r="L36" s="9" t="str">
        <f t="shared" si="12"/>
        <v>Yes</v>
      </c>
    </row>
    <row r="37" spans="1:12" x14ac:dyDescent="0.25">
      <c r="A37" s="2" t="s">
        <v>1709</v>
      </c>
      <c r="B37" s="41" t="s">
        <v>213</v>
      </c>
      <c r="C37" s="14">
        <v>24237.559469</v>
      </c>
      <c r="D37" s="11" t="str">
        <f t="shared" si="8"/>
        <v>N/A</v>
      </c>
      <c r="E37" s="14">
        <v>24706.551263000001</v>
      </c>
      <c r="F37" s="11" t="str">
        <f t="shared" si="9"/>
        <v>N/A</v>
      </c>
      <c r="G37" s="14">
        <v>24540.881300000001</v>
      </c>
      <c r="H37" s="11" t="str">
        <f t="shared" si="10"/>
        <v>N/A</v>
      </c>
      <c r="I37" s="12">
        <v>1.9350000000000001</v>
      </c>
      <c r="J37" s="12">
        <v>-0.67100000000000004</v>
      </c>
      <c r="K37" s="41" t="s">
        <v>736</v>
      </c>
      <c r="L37" s="9" t="str">
        <f t="shared" si="12"/>
        <v>Yes</v>
      </c>
    </row>
    <row r="38" spans="1:12" x14ac:dyDescent="0.25">
      <c r="A38" s="2" t="s">
        <v>1710</v>
      </c>
      <c r="B38" s="41" t="s">
        <v>213</v>
      </c>
      <c r="C38" s="14" t="s">
        <v>1745</v>
      </c>
      <c r="D38" s="11" t="str">
        <f t="shared" si="8"/>
        <v>N/A</v>
      </c>
      <c r="E38" s="14" t="s">
        <v>1745</v>
      </c>
      <c r="F38" s="11" t="str">
        <f t="shared" si="9"/>
        <v>N/A</v>
      </c>
      <c r="G38" s="14" t="s">
        <v>1745</v>
      </c>
      <c r="H38" s="11" t="str">
        <f t="shared" si="10"/>
        <v>N/A</v>
      </c>
      <c r="I38" s="12" t="s">
        <v>1745</v>
      </c>
      <c r="J38" s="12" t="s">
        <v>1745</v>
      </c>
      <c r="K38" s="41" t="s">
        <v>736</v>
      </c>
      <c r="L38" s="9" t="str">
        <f t="shared" si="12"/>
        <v>N/A</v>
      </c>
    </row>
    <row r="39" spans="1:12" x14ac:dyDescent="0.25">
      <c r="A39" s="2" t="s">
        <v>1711</v>
      </c>
      <c r="B39" s="41" t="s">
        <v>213</v>
      </c>
      <c r="C39" s="14">
        <v>264.72017354000002</v>
      </c>
      <c r="D39" s="11" t="str">
        <f t="shared" si="8"/>
        <v>N/A</v>
      </c>
      <c r="E39" s="14">
        <v>318.98362964</v>
      </c>
      <c r="F39" s="11" t="str">
        <f t="shared" si="9"/>
        <v>N/A</v>
      </c>
      <c r="G39" s="14">
        <v>420.11395140000002</v>
      </c>
      <c r="H39" s="11" t="str">
        <f t="shared" si="10"/>
        <v>N/A</v>
      </c>
      <c r="I39" s="12">
        <v>20.5</v>
      </c>
      <c r="J39" s="12">
        <v>31.7</v>
      </c>
      <c r="K39" s="41" t="s">
        <v>736</v>
      </c>
      <c r="L39" s="9" t="str">
        <f t="shared" si="12"/>
        <v>No</v>
      </c>
    </row>
    <row r="40" spans="1:12" x14ac:dyDescent="0.25">
      <c r="A40" s="2" t="s">
        <v>1712</v>
      </c>
      <c r="B40" s="41" t="s">
        <v>213</v>
      </c>
      <c r="C40" s="14" t="s">
        <v>1745</v>
      </c>
      <c r="D40" s="11" t="str">
        <f t="shared" si="8"/>
        <v>N/A</v>
      </c>
      <c r="E40" s="14" t="s">
        <v>1745</v>
      </c>
      <c r="F40" s="11" t="str">
        <f t="shared" si="9"/>
        <v>N/A</v>
      </c>
      <c r="G40" s="14" t="s">
        <v>1745</v>
      </c>
      <c r="H40" s="11" t="str">
        <f t="shared" si="10"/>
        <v>N/A</v>
      </c>
      <c r="I40" s="12" t="s">
        <v>1745</v>
      </c>
      <c r="J40" s="12" t="s">
        <v>1745</v>
      </c>
      <c r="K40" s="41" t="s">
        <v>736</v>
      </c>
      <c r="L40" s="9" t="str">
        <f t="shared" si="12"/>
        <v>N/A</v>
      </c>
    </row>
    <row r="41" spans="1:12" x14ac:dyDescent="0.25">
      <c r="A41" s="2" t="s">
        <v>1713</v>
      </c>
      <c r="B41" s="41" t="s">
        <v>213</v>
      </c>
      <c r="C41" s="14">
        <v>22707.152635999999</v>
      </c>
      <c r="D41" s="11" t="str">
        <f t="shared" si="8"/>
        <v>N/A</v>
      </c>
      <c r="E41" s="14">
        <v>23091.512650000001</v>
      </c>
      <c r="F41" s="11" t="str">
        <f t="shared" si="9"/>
        <v>N/A</v>
      </c>
      <c r="G41" s="14">
        <v>23083.011547999999</v>
      </c>
      <c r="H41" s="11" t="str">
        <f t="shared" si="10"/>
        <v>N/A</v>
      </c>
      <c r="I41" s="12">
        <v>1.6930000000000001</v>
      </c>
      <c r="J41" s="12">
        <v>-3.6999999999999998E-2</v>
      </c>
      <c r="K41" s="41" t="s">
        <v>736</v>
      </c>
      <c r="L41" s="9" t="str">
        <f t="shared" si="12"/>
        <v>Yes</v>
      </c>
    </row>
    <row r="42" spans="1:12" x14ac:dyDescent="0.25">
      <c r="A42" s="2" t="s">
        <v>1714</v>
      </c>
      <c r="B42" s="41" t="s">
        <v>213</v>
      </c>
      <c r="C42" s="14" t="s">
        <v>1745</v>
      </c>
      <c r="D42" s="11" t="str">
        <f t="shared" si="8"/>
        <v>N/A</v>
      </c>
      <c r="E42" s="14" t="s">
        <v>1745</v>
      </c>
      <c r="F42" s="11" t="str">
        <f t="shared" si="9"/>
        <v>N/A</v>
      </c>
      <c r="G42" s="14" t="s">
        <v>1745</v>
      </c>
      <c r="H42" s="11" t="str">
        <f t="shared" si="10"/>
        <v>N/A</v>
      </c>
      <c r="I42" s="12" t="s">
        <v>1745</v>
      </c>
      <c r="J42" s="12" t="s">
        <v>1745</v>
      </c>
      <c r="K42" s="41" t="s">
        <v>736</v>
      </c>
      <c r="L42" s="9" t="str">
        <f t="shared" si="12"/>
        <v>N/A</v>
      </c>
    </row>
    <row r="43" spans="1:12" x14ac:dyDescent="0.25">
      <c r="A43" s="2" t="s">
        <v>1715</v>
      </c>
      <c r="B43" s="41" t="s">
        <v>213</v>
      </c>
      <c r="C43" s="14" t="s">
        <v>1745</v>
      </c>
      <c r="D43" s="11" t="str">
        <f t="shared" si="8"/>
        <v>N/A</v>
      </c>
      <c r="E43" s="14" t="s">
        <v>1745</v>
      </c>
      <c r="F43" s="11" t="str">
        <f t="shared" si="9"/>
        <v>N/A</v>
      </c>
      <c r="G43" s="14" t="s">
        <v>1745</v>
      </c>
      <c r="H43" s="11" t="str">
        <f t="shared" si="10"/>
        <v>N/A</v>
      </c>
      <c r="I43" s="12" t="s">
        <v>1745</v>
      </c>
      <c r="J43" s="12" t="s">
        <v>1745</v>
      </c>
      <c r="K43" s="41" t="s">
        <v>736</v>
      </c>
      <c r="L43" s="9" t="str">
        <f t="shared" si="12"/>
        <v>N/A</v>
      </c>
    </row>
    <row r="44" spans="1:12" x14ac:dyDescent="0.25">
      <c r="A44" s="2" t="s">
        <v>1129</v>
      </c>
      <c r="B44" s="41" t="s">
        <v>213</v>
      </c>
      <c r="C44" s="14">
        <v>20952.288504</v>
      </c>
      <c r="D44" s="11" t="str">
        <f t="shared" si="8"/>
        <v>N/A</v>
      </c>
      <c r="E44" s="14">
        <v>21066.393162</v>
      </c>
      <c r="F44" s="11" t="str">
        <f t="shared" si="9"/>
        <v>N/A</v>
      </c>
      <c r="G44" s="14">
        <v>20619.481237</v>
      </c>
      <c r="H44" s="11" t="str">
        <f t="shared" si="10"/>
        <v>N/A</v>
      </c>
      <c r="I44" s="12">
        <v>0.54459999999999997</v>
      </c>
      <c r="J44" s="12">
        <v>-2.12</v>
      </c>
      <c r="K44" s="41" t="s">
        <v>736</v>
      </c>
      <c r="L44" s="9" t="str">
        <f t="shared" si="12"/>
        <v>Yes</v>
      </c>
    </row>
    <row r="45" spans="1:12" ht="25" x14ac:dyDescent="0.25">
      <c r="A45" s="2" t="s">
        <v>1130</v>
      </c>
      <c r="B45" s="41" t="s">
        <v>213</v>
      </c>
      <c r="C45" s="14">
        <v>455.6387848</v>
      </c>
      <c r="D45" s="11" t="str">
        <f t="shared" si="8"/>
        <v>N/A</v>
      </c>
      <c r="E45" s="14">
        <v>627.25642458000004</v>
      </c>
      <c r="F45" s="11" t="str">
        <f t="shared" si="9"/>
        <v>N/A</v>
      </c>
      <c r="G45" s="14">
        <v>569.57095847999994</v>
      </c>
      <c r="H45" s="11" t="str">
        <f t="shared" si="10"/>
        <v>N/A</v>
      </c>
      <c r="I45" s="12">
        <v>37.67</v>
      </c>
      <c r="J45" s="12">
        <v>-9.1999999999999993</v>
      </c>
      <c r="K45" s="41" t="s">
        <v>736</v>
      </c>
      <c r="L45" s="9" t="str">
        <f t="shared" si="12"/>
        <v>Yes</v>
      </c>
    </row>
    <row r="46" spans="1:12" x14ac:dyDescent="0.25">
      <c r="A46" s="2" t="s">
        <v>1131</v>
      </c>
      <c r="B46" s="33" t="s">
        <v>213</v>
      </c>
      <c r="C46" s="43">
        <v>46322.695625</v>
      </c>
      <c r="D46" s="11" t="str">
        <f t="shared" si="8"/>
        <v>N/A</v>
      </c>
      <c r="E46" s="43">
        <v>46603.386502000001</v>
      </c>
      <c r="F46" s="11" t="str">
        <f t="shared" si="9"/>
        <v>N/A</v>
      </c>
      <c r="G46" s="43">
        <v>49144.240471999998</v>
      </c>
      <c r="H46" s="11" t="str">
        <f t="shared" si="10"/>
        <v>N/A</v>
      </c>
      <c r="I46" s="12">
        <v>0.60589999999999999</v>
      </c>
      <c r="J46" s="12">
        <v>5.452</v>
      </c>
      <c r="K46" s="41" t="s">
        <v>736</v>
      </c>
      <c r="L46" s="9" t="str">
        <f>IF(J46="Div by 0", "N/A", IF(K46="N/A","N/A", IF(J46&gt;VALUE(MID(K46,1,2)), "No", IF(J46&lt;-1*VALUE(MID(K46,1,2)), "No", "Yes"))))</f>
        <v>Yes</v>
      </c>
    </row>
    <row r="47" spans="1:12" x14ac:dyDescent="0.25">
      <c r="A47" s="52" t="s">
        <v>1132</v>
      </c>
      <c r="B47" s="33" t="s">
        <v>213</v>
      </c>
      <c r="C47" s="43">
        <v>36483.137542999997</v>
      </c>
      <c r="D47" s="11" t="str">
        <f t="shared" si="8"/>
        <v>N/A</v>
      </c>
      <c r="E47" s="43">
        <v>36419.255317000003</v>
      </c>
      <c r="F47" s="11" t="str">
        <f t="shared" si="9"/>
        <v>N/A</v>
      </c>
      <c r="G47" s="43">
        <v>37164.916282999999</v>
      </c>
      <c r="H47" s="11" t="str">
        <f t="shared" si="10"/>
        <v>N/A</v>
      </c>
      <c r="I47" s="12">
        <v>-0.17499999999999999</v>
      </c>
      <c r="J47" s="12">
        <v>2.0470000000000002</v>
      </c>
      <c r="K47" s="41" t="s">
        <v>736</v>
      </c>
      <c r="L47" s="9" t="str">
        <f>IF(J47="Div by 0", "N/A", IF(K47="N/A","N/A", IF(J47&gt;VALUE(MID(K47,1,2)), "No", IF(J47&lt;-1*VALUE(MID(K47,1,2)), "No", "Yes"))))</f>
        <v>Yes</v>
      </c>
    </row>
    <row r="48" spans="1:12" ht="25" x14ac:dyDescent="0.25">
      <c r="A48" s="2" t="s">
        <v>1133</v>
      </c>
      <c r="B48" s="33" t="s">
        <v>213</v>
      </c>
      <c r="C48" s="43">
        <v>59861.206402000003</v>
      </c>
      <c r="D48" s="11" t="str">
        <f t="shared" si="8"/>
        <v>N/A</v>
      </c>
      <c r="E48" s="43">
        <v>58677.851317000001</v>
      </c>
      <c r="F48" s="11" t="str">
        <f t="shared" si="9"/>
        <v>N/A</v>
      </c>
      <c r="G48" s="43">
        <v>59592.852244000002</v>
      </c>
      <c r="H48" s="11" t="str">
        <f t="shared" si="10"/>
        <v>N/A</v>
      </c>
      <c r="I48" s="12">
        <v>-1.98</v>
      </c>
      <c r="J48" s="12">
        <v>1.5589999999999999</v>
      </c>
      <c r="K48" s="41" t="s">
        <v>736</v>
      </c>
      <c r="L48" s="9" t="str">
        <f>IF(J48="Div by 0", "N/A", IF(K48="N/A","N/A", IF(J48&gt;VALUE(MID(K48,1,2)), "No", IF(J48&lt;-1*VALUE(MID(K48,1,2)), "No", "Yes"))))</f>
        <v>Yes</v>
      </c>
    </row>
    <row r="49" spans="1:12" x14ac:dyDescent="0.25">
      <c r="A49" s="6" t="s">
        <v>1134</v>
      </c>
      <c r="B49" s="33" t="s">
        <v>213</v>
      </c>
      <c r="C49" s="43">
        <v>44629.102405999998</v>
      </c>
      <c r="D49" s="11" t="str">
        <f t="shared" si="8"/>
        <v>N/A</v>
      </c>
      <c r="E49" s="43">
        <v>44627.643074</v>
      </c>
      <c r="F49" s="11" t="str">
        <f t="shared" si="9"/>
        <v>N/A</v>
      </c>
      <c r="G49" s="43">
        <v>45345.755570000001</v>
      </c>
      <c r="H49" s="11" t="str">
        <f t="shared" si="10"/>
        <v>N/A</v>
      </c>
      <c r="I49" s="12">
        <v>-3.0000000000000001E-3</v>
      </c>
      <c r="J49" s="12">
        <v>1.609</v>
      </c>
      <c r="K49" s="41" t="s">
        <v>736</v>
      </c>
      <c r="L49" s="9" t="str">
        <f t="shared" ref="L49:L59" si="13">IF(J49="Div by 0", "N/A", IF(K49="N/A","N/A", IF(J49&gt;VALUE(MID(K49,1,2)), "No", IF(J49&lt;-1*VALUE(MID(K49,1,2)), "No", "Yes"))))</f>
        <v>Yes</v>
      </c>
    </row>
    <row r="50" spans="1:12" ht="25" x14ac:dyDescent="0.25">
      <c r="A50" s="2" t="s">
        <v>1135</v>
      </c>
      <c r="B50" s="33" t="s">
        <v>213</v>
      </c>
      <c r="C50" s="43" t="s">
        <v>1745</v>
      </c>
      <c r="D50" s="11" t="str">
        <f t="shared" si="8"/>
        <v>N/A</v>
      </c>
      <c r="E50" s="43" t="s">
        <v>1745</v>
      </c>
      <c r="F50" s="11" t="str">
        <f t="shared" si="9"/>
        <v>N/A</v>
      </c>
      <c r="G50" s="43" t="s">
        <v>1745</v>
      </c>
      <c r="H50" s="11" t="str">
        <f t="shared" si="10"/>
        <v>N/A</v>
      </c>
      <c r="I50" s="12" t="s">
        <v>1745</v>
      </c>
      <c r="J50" s="12" t="s">
        <v>1745</v>
      </c>
      <c r="K50" s="41" t="s">
        <v>736</v>
      </c>
      <c r="L50" s="9" t="str">
        <f t="shared" si="13"/>
        <v>N/A</v>
      </c>
    </row>
    <row r="51" spans="1:12" x14ac:dyDescent="0.25">
      <c r="A51" s="2" t="s">
        <v>1136</v>
      </c>
      <c r="B51" s="33" t="s">
        <v>213</v>
      </c>
      <c r="C51" s="43">
        <v>20478.838164000001</v>
      </c>
      <c r="D51" s="11" t="str">
        <f t="shared" ref="D51:D82" si="14">IF($B51="N/A","N/A",IF(C51&gt;10,"No",IF(C51&lt;-10,"No","Yes")))</f>
        <v>N/A</v>
      </c>
      <c r="E51" s="43">
        <v>19322.242788</v>
      </c>
      <c r="F51" s="11" t="str">
        <f t="shared" ref="F51:F82" si="15">IF($B51="N/A","N/A",IF(E51&gt;10,"No",IF(E51&lt;-10,"No","Yes")))</f>
        <v>N/A</v>
      </c>
      <c r="G51" s="43">
        <v>20467.683814</v>
      </c>
      <c r="H51" s="11" t="str">
        <f t="shared" ref="H51:H82" si="16">IF($B51="N/A","N/A",IF(G51&gt;10,"No",IF(G51&lt;-10,"No","Yes")))</f>
        <v>N/A</v>
      </c>
      <c r="I51" s="12">
        <v>-5.65</v>
      </c>
      <c r="J51" s="12">
        <v>5.9279999999999999</v>
      </c>
      <c r="K51" s="41" t="s">
        <v>736</v>
      </c>
      <c r="L51" s="9" t="str">
        <f t="shared" si="13"/>
        <v>Yes</v>
      </c>
    </row>
    <row r="52" spans="1:12" ht="25" x14ac:dyDescent="0.25">
      <c r="A52" s="2" t="s">
        <v>1137</v>
      </c>
      <c r="B52" s="33" t="s">
        <v>213</v>
      </c>
      <c r="C52" s="43">
        <v>50043.374733999997</v>
      </c>
      <c r="D52" s="11" t="str">
        <f t="shared" si="14"/>
        <v>N/A</v>
      </c>
      <c r="E52" s="43">
        <v>50343.324474000001</v>
      </c>
      <c r="F52" s="11" t="str">
        <f t="shared" si="15"/>
        <v>N/A</v>
      </c>
      <c r="G52" s="43">
        <v>50451.584340000001</v>
      </c>
      <c r="H52" s="11" t="str">
        <f t="shared" si="16"/>
        <v>N/A</v>
      </c>
      <c r="I52" s="12">
        <v>0.59940000000000004</v>
      </c>
      <c r="J52" s="12">
        <v>0.215</v>
      </c>
      <c r="K52" s="41" t="s">
        <v>736</v>
      </c>
      <c r="L52" s="9" t="str">
        <f t="shared" si="13"/>
        <v>Yes</v>
      </c>
    </row>
    <row r="53" spans="1:12" ht="25" x14ac:dyDescent="0.25">
      <c r="A53" s="2" t="s">
        <v>1138</v>
      </c>
      <c r="B53" s="33" t="s">
        <v>213</v>
      </c>
      <c r="C53" s="43">
        <v>84356.396670999995</v>
      </c>
      <c r="D53" s="11" t="str">
        <f t="shared" si="14"/>
        <v>N/A</v>
      </c>
      <c r="E53" s="43">
        <v>84753.829505999995</v>
      </c>
      <c r="F53" s="11" t="str">
        <f t="shared" si="15"/>
        <v>N/A</v>
      </c>
      <c r="G53" s="43">
        <v>81642.327890999994</v>
      </c>
      <c r="H53" s="11" t="str">
        <f t="shared" si="16"/>
        <v>N/A</v>
      </c>
      <c r="I53" s="12">
        <v>0.47110000000000002</v>
      </c>
      <c r="J53" s="12">
        <v>-3.67</v>
      </c>
      <c r="K53" s="41" t="s">
        <v>736</v>
      </c>
      <c r="L53" s="9" t="str">
        <f t="shared" si="13"/>
        <v>Yes</v>
      </c>
    </row>
    <row r="54" spans="1:12" ht="25" x14ac:dyDescent="0.25">
      <c r="A54" s="2" t="s">
        <v>1139</v>
      </c>
      <c r="B54" s="33" t="s">
        <v>213</v>
      </c>
      <c r="C54" s="43" t="s">
        <v>1745</v>
      </c>
      <c r="D54" s="11" t="str">
        <f t="shared" si="14"/>
        <v>N/A</v>
      </c>
      <c r="E54" s="43" t="s">
        <v>1745</v>
      </c>
      <c r="F54" s="11" t="str">
        <f t="shared" si="15"/>
        <v>N/A</v>
      </c>
      <c r="G54" s="43" t="s">
        <v>1745</v>
      </c>
      <c r="H54" s="11" t="str">
        <f t="shared" si="16"/>
        <v>N/A</v>
      </c>
      <c r="I54" s="12" t="s">
        <v>1745</v>
      </c>
      <c r="J54" s="12" t="s">
        <v>1745</v>
      </c>
      <c r="K54" s="41" t="s">
        <v>736</v>
      </c>
      <c r="L54" s="9" t="str">
        <f t="shared" si="13"/>
        <v>N/A</v>
      </c>
    </row>
    <row r="55" spans="1:12" ht="25" x14ac:dyDescent="0.25">
      <c r="A55" s="2" t="s">
        <v>1140</v>
      </c>
      <c r="B55" s="33" t="s">
        <v>213</v>
      </c>
      <c r="C55" s="43">
        <v>71888.636066000006</v>
      </c>
      <c r="D55" s="11" t="str">
        <f t="shared" si="14"/>
        <v>N/A</v>
      </c>
      <c r="E55" s="43">
        <v>73195.736483000001</v>
      </c>
      <c r="F55" s="11" t="str">
        <f t="shared" si="15"/>
        <v>N/A</v>
      </c>
      <c r="G55" s="43">
        <v>73825.803679999997</v>
      </c>
      <c r="H55" s="11" t="str">
        <f t="shared" si="16"/>
        <v>N/A</v>
      </c>
      <c r="I55" s="12">
        <v>1.8180000000000001</v>
      </c>
      <c r="J55" s="12">
        <v>0.86080000000000001</v>
      </c>
      <c r="K55" s="41" t="s">
        <v>736</v>
      </c>
      <c r="L55" s="9" t="str">
        <f t="shared" si="13"/>
        <v>Yes</v>
      </c>
    </row>
    <row r="56" spans="1:12" ht="25" x14ac:dyDescent="0.25">
      <c r="A56" s="2" t="s">
        <v>1141</v>
      </c>
      <c r="B56" s="33" t="s">
        <v>213</v>
      </c>
      <c r="C56" s="43" t="s">
        <v>1745</v>
      </c>
      <c r="D56" s="11" t="str">
        <f t="shared" si="14"/>
        <v>N/A</v>
      </c>
      <c r="E56" s="43" t="s">
        <v>1745</v>
      </c>
      <c r="F56" s="11" t="str">
        <f t="shared" si="15"/>
        <v>N/A</v>
      </c>
      <c r="G56" s="43" t="s">
        <v>1745</v>
      </c>
      <c r="H56" s="11" t="str">
        <f t="shared" si="16"/>
        <v>N/A</v>
      </c>
      <c r="I56" s="12" t="s">
        <v>1745</v>
      </c>
      <c r="J56" s="12" t="s">
        <v>1745</v>
      </c>
      <c r="K56" s="41" t="s">
        <v>736</v>
      </c>
      <c r="L56" s="9" t="str">
        <f t="shared" si="13"/>
        <v>N/A</v>
      </c>
    </row>
    <row r="57" spans="1:12" ht="25" x14ac:dyDescent="0.25">
      <c r="A57" s="2" t="s">
        <v>1142</v>
      </c>
      <c r="B57" s="33" t="s">
        <v>213</v>
      </c>
      <c r="C57" s="43" t="s">
        <v>1745</v>
      </c>
      <c r="D57" s="11" t="str">
        <f t="shared" si="14"/>
        <v>N/A</v>
      </c>
      <c r="E57" s="43" t="s">
        <v>1745</v>
      </c>
      <c r="F57" s="11" t="str">
        <f t="shared" si="15"/>
        <v>N/A</v>
      </c>
      <c r="G57" s="43" t="s">
        <v>1745</v>
      </c>
      <c r="H57" s="11" t="str">
        <f t="shared" si="16"/>
        <v>N/A</v>
      </c>
      <c r="I57" s="12" t="s">
        <v>1745</v>
      </c>
      <c r="J57" s="12" t="s">
        <v>1745</v>
      </c>
      <c r="K57" s="41" t="s">
        <v>736</v>
      </c>
      <c r="L57" s="9" t="str">
        <f t="shared" si="13"/>
        <v>N/A</v>
      </c>
    </row>
    <row r="58" spans="1:12" ht="25" x14ac:dyDescent="0.25">
      <c r="A58" s="2" t="s">
        <v>1143</v>
      </c>
      <c r="B58" s="33" t="s">
        <v>213</v>
      </c>
      <c r="C58" s="43" t="s">
        <v>1745</v>
      </c>
      <c r="D58" s="11" t="str">
        <f t="shared" si="14"/>
        <v>N/A</v>
      </c>
      <c r="E58" s="43" t="s">
        <v>1745</v>
      </c>
      <c r="F58" s="11" t="str">
        <f t="shared" si="15"/>
        <v>N/A</v>
      </c>
      <c r="G58" s="43" t="s">
        <v>1745</v>
      </c>
      <c r="H58" s="11" t="str">
        <f t="shared" si="16"/>
        <v>N/A</v>
      </c>
      <c r="I58" s="12" t="s">
        <v>1745</v>
      </c>
      <c r="J58" s="12" t="s">
        <v>1745</v>
      </c>
      <c r="K58" s="41" t="s">
        <v>736</v>
      </c>
      <c r="L58" s="9" t="str">
        <f t="shared" si="13"/>
        <v>N/A</v>
      </c>
    </row>
    <row r="59" spans="1:12" ht="25" x14ac:dyDescent="0.25">
      <c r="A59" s="2" t="s">
        <v>1144</v>
      </c>
      <c r="B59" s="33" t="s">
        <v>213</v>
      </c>
      <c r="C59" s="43" t="s">
        <v>1745</v>
      </c>
      <c r="D59" s="11" t="str">
        <f t="shared" si="14"/>
        <v>N/A</v>
      </c>
      <c r="E59" s="43" t="s">
        <v>1745</v>
      </c>
      <c r="F59" s="11" t="str">
        <f t="shared" si="15"/>
        <v>N/A</v>
      </c>
      <c r="G59" s="43" t="s">
        <v>1745</v>
      </c>
      <c r="H59" s="11" t="str">
        <f t="shared" si="16"/>
        <v>N/A</v>
      </c>
      <c r="I59" s="12" t="s">
        <v>1745</v>
      </c>
      <c r="J59" s="12" t="s">
        <v>1745</v>
      </c>
      <c r="K59" s="41" t="s">
        <v>736</v>
      </c>
      <c r="L59" s="9" t="str">
        <f t="shared" si="13"/>
        <v>N/A</v>
      </c>
    </row>
    <row r="60" spans="1:12" x14ac:dyDescent="0.25">
      <c r="A60" s="6" t="s">
        <v>356</v>
      </c>
      <c r="B60" s="33" t="s">
        <v>213</v>
      </c>
      <c r="C60" s="43">
        <v>1683209640</v>
      </c>
      <c r="D60" s="11" t="str">
        <f t="shared" si="14"/>
        <v>N/A</v>
      </c>
      <c r="E60" s="43">
        <v>1713752299</v>
      </c>
      <c r="F60" s="11" t="str">
        <f t="shared" si="15"/>
        <v>N/A</v>
      </c>
      <c r="G60" s="43">
        <v>1783580575</v>
      </c>
      <c r="H60" s="11" t="str">
        <f t="shared" si="16"/>
        <v>N/A</v>
      </c>
      <c r="I60" s="12">
        <v>1.8149999999999999</v>
      </c>
      <c r="J60" s="12">
        <v>4.0750000000000002</v>
      </c>
      <c r="K60" s="41" t="s">
        <v>736</v>
      </c>
      <c r="L60" s="9" t="str">
        <f t="shared" ref="L60:L70" si="17">IF(J60="Div by 0", "N/A", IF(K60="N/A","N/A", IF(J60&gt;VALUE(MID(K60,1,2)), "No", IF(J60&lt;-1*VALUE(MID(K60,1,2)), "No", "Yes"))))</f>
        <v>Yes</v>
      </c>
    </row>
    <row r="61" spans="1:12" ht="25" x14ac:dyDescent="0.25">
      <c r="A61" s="2" t="s">
        <v>1145</v>
      </c>
      <c r="B61" s="33" t="s">
        <v>213</v>
      </c>
      <c r="C61" s="43">
        <v>0</v>
      </c>
      <c r="D61" s="11" t="str">
        <f t="shared" si="14"/>
        <v>N/A</v>
      </c>
      <c r="E61" s="43">
        <v>0</v>
      </c>
      <c r="F61" s="11" t="str">
        <f t="shared" si="15"/>
        <v>N/A</v>
      </c>
      <c r="G61" s="43">
        <v>0</v>
      </c>
      <c r="H61" s="11" t="str">
        <f t="shared" si="16"/>
        <v>N/A</v>
      </c>
      <c r="I61" s="12" t="s">
        <v>1745</v>
      </c>
      <c r="J61" s="12" t="s">
        <v>1745</v>
      </c>
      <c r="K61" s="41" t="s">
        <v>736</v>
      </c>
      <c r="L61" s="9" t="str">
        <f t="shared" si="17"/>
        <v>N/A</v>
      </c>
    </row>
    <row r="62" spans="1:12" x14ac:dyDescent="0.25">
      <c r="A62" s="2" t="s">
        <v>1146</v>
      </c>
      <c r="B62" s="33" t="s">
        <v>213</v>
      </c>
      <c r="C62" s="43">
        <v>38198556</v>
      </c>
      <c r="D62" s="11" t="str">
        <f t="shared" si="14"/>
        <v>N/A</v>
      </c>
      <c r="E62" s="43">
        <v>38673249</v>
      </c>
      <c r="F62" s="11" t="str">
        <f t="shared" si="15"/>
        <v>N/A</v>
      </c>
      <c r="G62" s="43">
        <v>38446873</v>
      </c>
      <c r="H62" s="11" t="str">
        <f t="shared" si="16"/>
        <v>N/A</v>
      </c>
      <c r="I62" s="12">
        <v>1.2430000000000001</v>
      </c>
      <c r="J62" s="12">
        <v>-0.58499999999999996</v>
      </c>
      <c r="K62" s="41" t="s">
        <v>736</v>
      </c>
      <c r="L62" s="9" t="str">
        <f t="shared" si="17"/>
        <v>Yes</v>
      </c>
    </row>
    <row r="63" spans="1:12" ht="25" x14ac:dyDescent="0.25">
      <c r="A63" s="2" t="s">
        <v>1147</v>
      </c>
      <c r="B63" s="33" t="s">
        <v>213</v>
      </c>
      <c r="C63" s="43">
        <v>519882683</v>
      </c>
      <c r="D63" s="11" t="str">
        <f t="shared" si="14"/>
        <v>N/A</v>
      </c>
      <c r="E63" s="43">
        <v>535588326</v>
      </c>
      <c r="F63" s="11" t="str">
        <f t="shared" si="15"/>
        <v>N/A</v>
      </c>
      <c r="G63" s="43">
        <v>579235060</v>
      </c>
      <c r="H63" s="11" t="str">
        <f t="shared" si="16"/>
        <v>N/A</v>
      </c>
      <c r="I63" s="12">
        <v>3.0209999999999999</v>
      </c>
      <c r="J63" s="12">
        <v>8.1489999999999991</v>
      </c>
      <c r="K63" s="41" t="s">
        <v>736</v>
      </c>
      <c r="L63" s="9" t="str">
        <f t="shared" si="17"/>
        <v>Yes</v>
      </c>
    </row>
    <row r="64" spans="1:12" ht="25" x14ac:dyDescent="0.25">
      <c r="A64" s="2" t="s">
        <v>1148</v>
      </c>
      <c r="B64" s="33" t="s">
        <v>213</v>
      </c>
      <c r="C64" s="43">
        <v>97519928</v>
      </c>
      <c r="D64" s="11" t="str">
        <f t="shared" si="14"/>
        <v>N/A</v>
      </c>
      <c r="E64" s="43">
        <v>97486116</v>
      </c>
      <c r="F64" s="11" t="str">
        <f t="shared" si="15"/>
        <v>N/A</v>
      </c>
      <c r="G64" s="43">
        <v>97557798</v>
      </c>
      <c r="H64" s="11" t="str">
        <f t="shared" si="16"/>
        <v>N/A</v>
      </c>
      <c r="I64" s="12">
        <v>-3.5000000000000003E-2</v>
      </c>
      <c r="J64" s="12">
        <v>7.3499999999999996E-2</v>
      </c>
      <c r="K64" s="41" t="s">
        <v>736</v>
      </c>
      <c r="L64" s="9" t="str">
        <f t="shared" si="17"/>
        <v>Yes</v>
      </c>
    </row>
    <row r="65" spans="1:12" ht="25" x14ac:dyDescent="0.25">
      <c r="A65" s="2" t="s">
        <v>1149</v>
      </c>
      <c r="B65" s="33" t="s">
        <v>213</v>
      </c>
      <c r="C65" s="43">
        <v>0</v>
      </c>
      <c r="D65" s="11" t="str">
        <f t="shared" si="14"/>
        <v>N/A</v>
      </c>
      <c r="E65" s="43">
        <v>0</v>
      </c>
      <c r="F65" s="11" t="str">
        <f t="shared" si="15"/>
        <v>N/A</v>
      </c>
      <c r="G65" s="43">
        <v>0</v>
      </c>
      <c r="H65" s="11" t="str">
        <f t="shared" si="16"/>
        <v>N/A</v>
      </c>
      <c r="I65" s="12" t="s">
        <v>1745</v>
      </c>
      <c r="J65" s="12" t="s">
        <v>1745</v>
      </c>
      <c r="K65" s="41" t="s">
        <v>736</v>
      </c>
      <c r="L65" s="9" t="str">
        <f t="shared" si="17"/>
        <v>N/A</v>
      </c>
    </row>
    <row r="66" spans="1:12" ht="25" x14ac:dyDescent="0.25">
      <c r="A66" s="2" t="s">
        <v>1150</v>
      </c>
      <c r="B66" s="33" t="s">
        <v>213</v>
      </c>
      <c r="C66" s="43">
        <v>1027608473</v>
      </c>
      <c r="D66" s="11" t="str">
        <f t="shared" si="14"/>
        <v>N/A</v>
      </c>
      <c r="E66" s="43">
        <v>1042004608</v>
      </c>
      <c r="F66" s="11" t="str">
        <f t="shared" si="15"/>
        <v>N/A</v>
      </c>
      <c r="G66" s="43">
        <v>1068340844</v>
      </c>
      <c r="H66" s="11" t="str">
        <f t="shared" si="16"/>
        <v>N/A</v>
      </c>
      <c r="I66" s="12">
        <v>1.401</v>
      </c>
      <c r="J66" s="12">
        <v>2.5270000000000001</v>
      </c>
      <c r="K66" s="41" t="s">
        <v>736</v>
      </c>
      <c r="L66" s="9" t="str">
        <f t="shared" si="17"/>
        <v>Yes</v>
      </c>
    </row>
    <row r="67" spans="1:12" ht="25" x14ac:dyDescent="0.25">
      <c r="A67" s="2" t="s">
        <v>1151</v>
      </c>
      <c r="B67" s="33" t="s">
        <v>213</v>
      </c>
      <c r="C67" s="43">
        <v>0</v>
      </c>
      <c r="D67" s="11" t="str">
        <f t="shared" si="14"/>
        <v>N/A</v>
      </c>
      <c r="E67" s="43">
        <v>0</v>
      </c>
      <c r="F67" s="11" t="str">
        <f t="shared" si="15"/>
        <v>N/A</v>
      </c>
      <c r="G67" s="43">
        <v>0</v>
      </c>
      <c r="H67" s="11" t="str">
        <f t="shared" si="16"/>
        <v>N/A</v>
      </c>
      <c r="I67" s="12" t="s">
        <v>1745</v>
      </c>
      <c r="J67" s="12" t="s">
        <v>1745</v>
      </c>
      <c r="K67" s="41" t="s">
        <v>736</v>
      </c>
      <c r="L67" s="9" t="str">
        <f t="shared" si="17"/>
        <v>N/A</v>
      </c>
    </row>
    <row r="68" spans="1:12" ht="25" x14ac:dyDescent="0.25">
      <c r="A68" s="2" t="s">
        <v>1152</v>
      </c>
      <c r="B68" s="33" t="s">
        <v>213</v>
      </c>
      <c r="C68" s="43">
        <v>0</v>
      </c>
      <c r="D68" s="11" t="str">
        <f t="shared" si="14"/>
        <v>N/A</v>
      </c>
      <c r="E68" s="43">
        <v>0</v>
      </c>
      <c r="F68" s="11" t="str">
        <f t="shared" si="15"/>
        <v>N/A</v>
      </c>
      <c r="G68" s="43">
        <v>0</v>
      </c>
      <c r="H68" s="11" t="str">
        <f t="shared" si="16"/>
        <v>N/A</v>
      </c>
      <c r="I68" s="12" t="s">
        <v>1745</v>
      </c>
      <c r="J68" s="12" t="s">
        <v>1745</v>
      </c>
      <c r="K68" s="41" t="s">
        <v>736</v>
      </c>
      <c r="L68" s="9" t="str">
        <f t="shared" si="17"/>
        <v>N/A</v>
      </c>
    </row>
    <row r="69" spans="1:12" ht="25" x14ac:dyDescent="0.25">
      <c r="A69" s="2" t="s">
        <v>1153</v>
      </c>
      <c r="B69" s="33" t="s">
        <v>213</v>
      </c>
      <c r="C69" s="43">
        <v>0</v>
      </c>
      <c r="D69" s="11" t="str">
        <f t="shared" si="14"/>
        <v>N/A</v>
      </c>
      <c r="E69" s="43">
        <v>0</v>
      </c>
      <c r="F69" s="11" t="str">
        <f t="shared" si="15"/>
        <v>N/A</v>
      </c>
      <c r="G69" s="43">
        <v>0</v>
      </c>
      <c r="H69" s="11" t="str">
        <f t="shared" si="16"/>
        <v>N/A</v>
      </c>
      <c r="I69" s="12" t="s">
        <v>1745</v>
      </c>
      <c r="J69" s="12" t="s">
        <v>1745</v>
      </c>
      <c r="K69" s="41" t="s">
        <v>736</v>
      </c>
      <c r="L69" s="9" t="str">
        <f t="shared" si="17"/>
        <v>N/A</v>
      </c>
    </row>
    <row r="70" spans="1:12" ht="25" x14ac:dyDescent="0.25">
      <c r="A70" s="2" t="s">
        <v>1154</v>
      </c>
      <c r="B70" s="33" t="s">
        <v>213</v>
      </c>
      <c r="C70" s="43">
        <v>0</v>
      </c>
      <c r="D70" s="11" t="str">
        <f t="shared" si="14"/>
        <v>N/A</v>
      </c>
      <c r="E70" s="43">
        <v>0</v>
      </c>
      <c r="F70" s="11" t="str">
        <f t="shared" si="15"/>
        <v>N/A</v>
      </c>
      <c r="G70" s="43">
        <v>0</v>
      </c>
      <c r="H70" s="11" t="str">
        <f t="shared" si="16"/>
        <v>N/A</v>
      </c>
      <c r="I70" s="12" t="s">
        <v>1745</v>
      </c>
      <c r="J70" s="12" t="s">
        <v>1745</v>
      </c>
      <c r="K70" s="41" t="s">
        <v>736</v>
      </c>
      <c r="L70" s="9" t="str">
        <f t="shared" si="17"/>
        <v>N/A</v>
      </c>
    </row>
    <row r="71" spans="1:12" x14ac:dyDescent="0.25">
      <c r="A71" s="6" t="s">
        <v>1155</v>
      </c>
      <c r="B71" s="33" t="s">
        <v>213</v>
      </c>
      <c r="C71" s="43">
        <v>27495.787770999999</v>
      </c>
      <c r="D71" s="11" t="str">
        <f t="shared" si="14"/>
        <v>N/A</v>
      </c>
      <c r="E71" s="43">
        <v>27832.85367</v>
      </c>
      <c r="F71" s="11" t="str">
        <f t="shared" si="15"/>
        <v>N/A</v>
      </c>
      <c r="G71" s="43">
        <v>28243.108977</v>
      </c>
      <c r="H71" s="11" t="str">
        <f t="shared" si="16"/>
        <v>N/A</v>
      </c>
      <c r="I71" s="12">
        <v>1.226</v>
      </c>
      <c r="J71" s="12">
        <v>1.474</v>
      </c>
      <c r="K71" s="41" t="s">
        <v>736</v>
      </c>
      <c r="L71" s="9" t="str">
        <f t="shared" ref="L71:L81" si="18">IF(J71="Div by 0", "N/A", IF(K71="N/A","N/A", IF(J71&gt;VALUE(MID(K71,1,2)), "No", IF(J71&lt;-1*VALUE(MID(K71,1,2)), "No", "Yes"))))</f>
        <v>Yes</v>
      </c>
    </row>
    <row r="72" spans="1:12" ht="25" x14ac:dyDescent="0.25">
      <c r="A72" s="2" t="s">
        <v>1156</v>
      </c>
      <c r="B72" s="33" t="s">
        <v>213</v>
      </c>
      <c r="C72" s="43" t="s">
        <v>1745</v>
      </c>
      <c r="D72" s="11" t="str">
        <f t="shared" si="14"/>
        <v>N/A</v>
      </c>
      <c r="E72" s="43" t="s">
        <v>1745</v>
      </c>
      <c r="F72" s="11" t="str">
        <f t="shared" si="15"/>
        <v>N/A</v>
      </c>
      <c r="G72" s="43" t="s">
        <v>1745</v>
      </c>
      <c r="H72" s="11" t="str">
        <f t="shared" si="16"/>
        <v>N/A</v>
      </c>
      <c r="I72" s="12" t="s">
        <v>1745</v>
      </c>
      <c r="J72" s="12" t="s">
        <v>1745</v>
      </c>
      <c r="K72" s="41" t="s">
        <v>736</v>
      </c>
      <c r="L72" s="9" t="str">
        <f t="shared" si="18"/>
        <v>N/A</v>
      </c>
    </row>
    <row r="73" spans="1:12" ht="25" x14ac:dyDescent="0.25">
      <c r="A73" s="2" t="s">
        <v>1157</v>
      </c>
      <c r="B73" s="33" t="s">
        <v>213</v>
      </c>
      <c r="C73" s="43">
        <v>1550.5177788999999</v>
      </c>
      <c r="D73" s="11" t="str">
        <f t="shared" si="14"/>
        <v>N/A</v>
      </c>
      <c r="E73" s="43">
        <v>1558.1486301</v>
      </c>
      <c r="F73" s="11" t="str">
        <f t="shared" si="15"/>
        <v>N/A</v>
      </c>
      <c r="G73" s="43">
        <v>1533.1528092999999</v>
      </c>
      <c r="H73" s="11" t="str">
        <f t="shared" si="16"/>
        <v>N/A</v>
      </c>
      <c r="I73" s="12">
        <v>0.49209999999999998</v>
      </c>
      <c r="J73" s="12">
        <v>-1.6</v>
      </c>
      <c r="K73" s="41" t="s">
        <v>736</v>
      </c>
      <c r="L73" s="9" t="str">
        <f t="shared" si="18"/>
        <v>Yes</v>
      </c>
    </row>
    <row r="74" spans="1:12" ht="25" x14ac:dyDescent="0.25">
      <c r="A74" s="2" t="s">
        <v>1158</v>
      </c>
      <c r="B74" s="33" t="s">
        <v>213</v>
      </c>
      <c r="C74" s="43">
        <v>27027.953366000002</v>
      </c>
      <c r="D74" s="11" t="str">
        <f t="shared" si="14"/>
        <v>N/A</v>
      </c>
      <c r="E74" s="43">
        <v>27912.670731999999</v>
      </c>
      <c r="F74" s="11" t="str">
        <f t="shared" si="15"/>
        <v>N/A</v>
      </c>
      <c r="G74" s="43">
        <v>28686.363905999999</v>
      </c>
      <c r="H74" s="11" t="str">
        <f t="shared" si="16"/>
        <v>N/A</v>
      </c>
      <c r="I74" s="12">
        <v>3.2730000000000001</v>
      </c>
      <c r="J74" s="12">
        <v>2.7719999999999998</v>
      </c>
      <c r="K74" s="41" t="s">
        <v>736</v>
      </c>
      <c r="L74" s="9" t="str">
        <f t="shared" si="18"/>
        <v>Yes</v>
      </c>
    </row>
    <row r="75" spans="1:12" ht="25" x14ac:dyDescent="0.25">
      <c r="A75" s="2" t="s">
        <v>1159</v>
      </c>
      <c r="B75" s="33" t="s">
        <v>213</v>
      </c>
      <c r="C75" s="43">
        <v>67628.244105000005</v>
      </c>
      <c r="D75" s="11" t="str">
        <f t="shared" si="14"/>
        <v>N/A</v>
      </c>
      <c r="E75" s="43">
        <v>67840.025051999997</v>
      </c>
      <c r="F75" s="11" t="str">
        <f t="shared" si="15"/>
        <v>N/A</v>
      </c>
      <c r="G75" s="43">
        <v>66365.848979999995</v>
      </c>
      <c r="H75" s="11" t="str">
        <f t="shared" si="16"/>
        <v>N/A</v>
      </c>
      <c r="I75" s="12">
        <v>0.31319999999999998</v>
      </c>
      <c r="J75" s="12">
        <v>-2.17</v>
      </c>
      <c r="K75" s="41" t="s">
        <v>736</v>
      </c>
      <c r="L75" s="9" t="str">
        <f t="shared" si="18"/>
        <v>Yes</v>
      </c>
    </row>
    <row r="76" spans="1:12" ht="25" x14ac:dyDescent="0.25">
      <c r="A76" s="2" t="s">
        <v>1160</v>
      </c>
      <c r="B76" s="33" t="s">
        <v>213</v>
      </c>
      <c r="C76" s="43" t="s">
        <v>1745</v>
      </c>
      <c r="D76" s="11" t="str">
        <f t="shared" si="14"/>
        <v>N/A</v>
      </c>
      <c r="E76" s="43" t="s">
        <v>1745</v>
      </c>
      <c r="F76" s="11" t="str">
        <f t="shared" si="15"/>
        <v>N/A</v>
      </c>
      <c r="G76" s="43" t="s">
        <v>1745</v>
      </c>
      <c r="H76" s="11" t="str">
        <f t="shared" si="16"/>
        <v>N/A</v>
      </c>
      <c r="I76" s="12" t="s">
        <v>1745</v>
      </c>
      <c r="J76" s="12" t="s">
        <v>1745</v>
      </c>
      <c r="K76" s="41" t="s">
        <v>736</v>
      </c>
      <c r="L76" s="9" t="str">
        <f t="shared" si="18"/>
        <v>N/A</v>
      </c>
    </row>
    <row r="77" spans="1:12" ht="25" x14ac:dyDescent="0.25">
      <c r="A77" s="2" t="s">
        <v>1161</v>
      </c>
      <c r="B77" s="33" t="s">
        <v>213</v>
      </c>
      <c r="C77" s="43">
        <v>64613.208814999998</v>
      </c>
      <c r="D77" s="11" t="str">
        <f t="shared" si="14"/>
        <v>N/A</v>
      </c>
      <c r="E77" s="43">
        <v>64608.420635000002</v>
      </c>
      <c r="F77" s="11" t="str">
        <f t="shared" si="15"/>
        <v>N/A</v>
      </c>
      <c r="G77" s="43">
        <v>65095.103825999999</v>
      </c>
      <c r="H77" s="11" t="str">
        <f t="shared" si="16"/>
        <v>N/A</v>
      </c>
      <c r="I77" s="12">
        <v>-7.0000000000000001E-3</v>
      </c>
      <c r="J77" s="12">
        <v>0.75329999999999997</v>
      </c>
      <c r="K77" s="41" t="s">
        <v>736</v>
      </c>
      <c r="L77" s="9" t="str">
        <f t="shared" si="18"/>
        <v>Yes</v>
      </c>
    </row>
    <row r="78" spans="1:12" ht="25" x14ac:dyDescent="0.25">
      <c r="A78" s="2" t="s">
        <v>1162</v>
      </c>
      <c r="B78" s="33" t="s">
        <v>213</v>
      </c>
      <c r="C78" s="43" t="s">
        <v>1745</v>
      </c>
      <c r="D78" s="11" t="str">
        <f t="shared" si="14"/>
        <v>N/A</v>
      </c>
      <c r="E78" s="43" t="s">
        <v>1745</v>
      </c>
      <c r="F78" s="11" t="str">
        <f t="shared" si="15"/>
        <v>N/A</v>
      </c>
      <c r="G78" s="43" t="s">
        <v>1745</v>
      </c>
      <c r="H78" s="11" t="str">
        <f t="shared" si="16"/>
        <v>N/A</v>
      </c>
      <c r="I78" s="12" t="s">
        <v>1745</v>
      </c>
      <c r="J78" s="12" t="s">
        <v>1745</v>
      </c>
      <c r="K78" s="41" t="s">
        <v>736</v>
      </c>
      <c r="L78" s="9" t="str">
        <f t="shared" si="18"/>
        <v>N/A</v>
      </c>
    </row>
    <row r="79" spans="1:12" ht="25" x14ac:dyDescent="0.25">
      <c r="A79" s="2" t="s">
        <v>1163</v>
      </c>
      <c r="B79" s="33" t="s">
        <v>213</v>
      </c>
      <c r="C79" s="43" t="s">
        <v>1745</v>
      </c>
      <c r="D79" s="11" t="str">
        <f t="shared" si="14"/>
        <v>N/A</v>
      </c>
      <c r="E79" s="43" t="s">
        <v>1745</v>
      </c>
      <c r="F79" s="11" t="str">
        <f t="shared" si="15"/>
        <v>N/A</v>
      </c>
      <c r="G79" s="43" t="s">
        <v>1745</v>
      </c>
      <c r="H79" s="11" t="str">
        <f t="shared" si="16"/>
        <v>N/A</v>
      </c>
      <c r="I79" s="12" t="s">
        <v>1745</v>
      </c>
      <c r="J79" s="12" t="s">
        <v>1745</v>
      </c>
      <c r="K79" s="41" t="s">
        <v>736</v>
      </c>
      <c r="L79" s="9" t="str">
        <f t="shared" si="18"/>
        <v>N/A</v>
      </c>
    </row>
    <row r="80" spans="1:12" ht="25" x14ac:dyDescent="0.25">
      <c r="A80" s="2" t="s">
        <v>1164</v>
      </c>
      <c r="B80" s="33" t="s">
        <v>213</v>
      </c>
      <c r="C80" s="43" t="s">
        <v>1745</v>
      </c>
      <c r="D80" s="11" t="str">
        <f t="shared" si="14"/>
        <v>N/A</v>
      </c>
      <c r="E80" s="43" t="s">
        <v>1745</v>
      </c>
      <c r="F80" s="11" t="str">
        <f t="shared" si="15"/>
        <v>N/A</v>
      </c>
      <c r="G80" s="43" t="s">
        <v>1745</v>
      </c>
      <c r="H80" s="11" t="str">
        <f t="shared" si="16"/>
        <v>N/A</v>
      </c>
      <c r="I80" s="12" t="s">
        <v>1745</v>
      </c>
      <c r="J80" s="12" t="s">
        <v>1745</v>
      </c>
      <c r="K80" s="41" t="s">
        <v>736</v>
      </c>
      <c r="L80" s="9" t="str">
        <f t="shared" si="18"/>
        <v>N/A</v>
      </c>
    </row>
    <row r="81" spans="1:12" ht="25" x14ac:dyDescent="0.25">
      <c r="A81" s="2" t="s">
        <v>1165</v>
      </c>
      <c r="B81" s="33" t="s">
        <v>213</v>
      </c>
      <c r="C81" s="43" t="s">
        <v>1745</v>
      </c>
      <c r="D81" s="11" t="str">
        <f t="shared" si="14"/>
        <v>N/A</v>
      </c>
      <c r="E81" s="43" t="s">
        <v>1745</v>
      </c>
      <c r="F81" s="11" t="str">
        <f t="shared" si="15"/>
        <v>N/A</v>
      </c>
      <c r="G81" s="43" t="s">
        <v>1745</v>
      </c>
      <c r="H81" s="11" t="str">
        <f t="shared" si="16"/>
        <v>N/A</v>
      </c>
      <c r="I81" s="12" t="s">
        <v>1745</v>
      </c>
      <c r="J81" s="12" t="s">
        <v>1745</v>
      </c>
      <c r="K81" s="41" t="s">
        <v>736</v>
      </c>
      <c r="L81" s="9" t="str">
        <f t="shared" si="18"/>
        <v>N/A</v>
      </c>
    </row>
    <row r="82" spans="1:12" x14ac:dyDescent="0.25">
      <c r="A82" s="2" t="s">
        <v>357</v>
      </c>
      <c r="B82" s="33" t="s">
        <v>213</v>
      </c>
      <c r="C82" s="43">
        <v>1684181357</v>
      </c>
      <c r="D82" s="11" t="str">
        <f t="shared" si="14"/>
        <v>N/A</v>
      </c>
      <c r="E82" s="43">
        <v>1714530468</v>
      </c>
      <c r="F82" s="11" t="str">
        <f t="shared" si="15"/>
        <v>N/A</v>
      </c>
      <c r="G82" s="43">
        <v>1784346182</v>
      </c>
      <c r="H82" s="11" t="str">
        <f t="shared" si="16"/>
        <v>N/A</v>
      </c>
      <c r="I82" s="12">
        <v>1.802</v>
      </c>
      <c r="J82" s="12">
        <v>4.0720000000000001</v>
      </c>
      <c r="K82" s="41" t="s">
        <v>736</v>
      </c>
      <c r="L82" s="9" t="str">
        <f t="shared" ref="L82:L138" si="19">IF(J82="Div by 0", "N/A", IF(K82="N/A","N/A", IF(J82&gt;VALUE(MID(K82,1,2)), "No", IF(J82&lt;-1*VALUE(MID(K82,1,2)), "No", "Yes"))))</f>
        <v>Yes</v>
      </c>
    </row>
    <row r="83" spans="1:12" x14ac:dyDescent="0.25">
      <c r="A83" s="2" t="s">
        <v>363</v>
      </c>
      <c r="B83" s="33" t="s">
        <v>213</v>
      </c>
      <c r="C83" s="34">
        <v>42020</v>
      </c>
      <c r="D83" s="11" t="str">
        <f t="shared" ref="D83:D114" si="20">IF($B83="N/A","N/A",IF(C83&gt;10,"No",IF(C83&lt;-10,"No","Yes")))</f>
        <v>N/A</v>
      </c>
      <c r="E83" s="34">
        <v>42215</v>
      </c>
      <c r="F83" s="11" t="str">
        <f t="shared" ref="F83:F114" si="21">IF($B83="N/A","N/A",IF(E83&gt;10,"No",IF(E83&lt;-10,"No","Yes")))</f>
        <v>N/A</v>
      </c>
      <c r="G83" s="34">
        <v>43489</v>
      </c>
      <c r="H83" s="11" t="str">
        <f t="shared" ref="H83:H114" si="22">IF($B83="N/A","N/A",IF(G83&gt;10,"No",IF(G83&lt;-10,"No","Yes")))</f>
        <v>N/A</v>
      </c>
      <c r="I83" s="12">
        <v>0.46410000000000001</v>
      </c>
      <c r="J83" s="12">
        <v>3.0179999999999998</v>
      </c>
      <c r="K83" s="41" t="s">
        <v>736</v>
      </c>
      <c r="L83" s="9" t="str">
        <f t="shared" si="19"/>
        <v>Yes</v>
      </c>
    </row>
    <row r="84" spans="1:12" x14ac:dyDescent="0.25">
      <c r="A84" s="2" t="s">
        <v>358</v>
      </c>
      <c r="B84" s="33" t="s">
        <v>213</v>
      </c>
      <c r="C84" s="43">
        <v>40080.470180999997</v>
      </c>
      <c r="D84" s="11" t="str">
        <f t="shared" si="20"/>
        <v>N/A</v>
      </c>
      <c r="E84" s="43">
        <v>40614.247732000003</v>
      </c>
      <c r="F84" s="11" t="str">
        <f t="shared" si="21"/>
        <v>N/A</v>
      </c>
      <c r="G84" s="43">
        <v>41029.827818999998</v>
      </c>
      <c r="H84" s="11" t="str">
        <f t="shared" si="22"/>
        <v>N/A</v>
      </c>
      <c r="I84" s="12">
        <v>1.3320000000000001</v>
      </c>
      <c r="J84" s="12">
        <v>1.0229999999999999</v>
      </c>
      <c r="K84" s="41" t="s">
        <v>736</v>
      </c>
      <c r="L84" s="9" t="str">
        <f t="shared" si="19"/>
        <v>Yes</v>
      </c>
    </row>
    <row r="85" spans="1:12" ht="25" x14ac:dyDescent="0.25">
      <c r="A85" s="2" t="s">
        <v>1166</v>
      </c>
      <c r="B85" s="33" t="s">
        <v>213</v>
      </c>
      <c r="C85" s="43">
        <v>65259379</v>
      </c>
      <c r="D85" s="11" t="str">
        <f t="shared" si="20"/>
        <v>N/A</v>
      </c>
      <c r="E85" s="43">
        <v>64947719</v>
      </c>
      <c r="F85" s="11" t="str">
        <f t="shared" si="21"/>
        <v>N/A</v>
      </c>
      <c r="G85" s="43">
        <v>66576507</v>
      </c>
      <c r="H85" s="11" t="str">
        <f t="shared" si="22"/>
        <v>N/A</v>
      </c>
      <c r="I85" s="12">
        <v>-0.47799999999999998</v>
      </c>
      <c r="J85" s="12">
        <v>2.508</v>
      </c>
      <c r="K85" s="41" t="s">
        <v>736</v>
      </c>
      <c r="L85" s="9" t="str">
        <f t="shared" si="19"/>
        <v>Yes</v>
      </c>
    </row>
    <row r="86" spans="1:12" x14ac:dyDescent="0.25">
      <c r="A86" s="2" t="s">
        <v>726</v>
      </c>
      <c r="B86" s="33" t="s">
        <v>213</v>
      </c>
      <c r="C86" s="34">
        <v>41090</v>
      </c>
      <c r="D86" s="11" t="str">
        <f t="shared" si="20"/>
        <v>N/A</v>
      </c>
      <c r="E86" s="34">
        <v>41160</v>
      </c>
      <c r="F86" s="11" t="str">
        <f t="shared" si="21"/>
        <v>N/A</v>
      </c>
      <c r="G86" s="34">
        <v>42409</v>
      </c>
      <c r="H86" s="11" t="str">
        <f t="shared" si="22"/>
        <v>N/A</v>
      </c>
      <c r="I86" s="12">
        <v>0.1704</v>
      </c>
      <c r="J86" s="12">
        <v>3.0339999999999998</v>
      </c>
      <c r="K86" s="41" t="s">
        <v>736</v>
      </c>
      <c r="L86" s="9" t="str">
        <f t="shared" si="19"/>
        <v>Yes</v>
      </c>
    </row>
    <row r="87" spans="1:12" ht="25" x14ac:dyDescent="0.25">
      <c r="A87" s="2" t="s">
        <v>1167</v>
      </c>
      <c r="B87" s="33" t="s">
        <v>213</v>
      </c>
      <c r="C87" s="43">
        <v>1588.2058652000001</v>
      </c>
      <c r="D87" s="11" t="str">
        <f t="shared" si="20"/>
        <v>N/A</v>
      </c>
      <c r="E87" s="43">
        <v>1577.9329203</v>
      </c>
      <c r="F87" s="11" t="str">
        <f t="shared" si="21"/>
        <v>N/A</v>
      </c>
      <c r="G87" s="43">
        <v>1569.8674102</v>
      </c>
      <c r="H87" s="11" t="str">
        <f t="shared" si="22"/>
        <v>N/A</v>
      </c>
      <c r="I87" s="12">
        <v>-0.64700000000000002</v>
      </c>
      <c r="J87" s="12">
        <v>-0.51100000000000001</v>
      </c>
      <c r="K87" s="41" t="s">
        <v>736</v>
      </c>
      <c r="L87" s="9" t="str">
        <f t="shared" si="19"/>
        <v>Yes</v>
      </c>
    </row>
    <row r="88" spans="1:12" ht="25" x14ac:dyDescent="0.25">
      <c r="A88" s="2" t="s">
        <v>1168</v>
      </c>
      <c r="B88" s="33" t="s">
        <v>213</v>
      </c>
      <c r="C88" s="43">
        <v>1098927623</v>
      </c>
      <c r="D88" s="11" t="str">
        <f t="shared" si="20"/>
        <v>N/A</v>
      </c>
      <c r="E88" s="43">
        <v>1111816498</v>
      </c>
      <c r="F88" s="11" t="str">
        <f t="shared" si="21"/>
        <v>N/A</v>
      </c>
      <c r="G88" s="43">
        <v>1160226844</v>
      </c>
      <c r="H88" s="11" t="str">
        <f t="shared" si="22"/>
        <v>N/A</v>
      </c>
      <c r="I88" s="12">
        <v>1.173</v>
      </c>
      <c r="J88" s="12">
        <v>4.3540000000000001</v>
      </c>
      <c r="K88" s="41" t="s">
        <v>736</v>
      </c>
      <c r="L88" s="9" t="str">
        <f t="shared" si="19"/>
        <v>Yes</v>
      </c>
    </row>
    <row r="89" spans="1:12" x14ac:dyDescent="0.25">
      <c r="A89" s="2" t="s">
        <v>727</v>
      </c>
      <c r="B89" s="33" t="s">
        <v>213</v>
      </c>
      <c r="C89" s="34">
        <v>21538</v>
      </c>
      <c r="D89" s="11" t="str">
        <f t="shared" si="20"/>
        <v>N/A</v>
      </c>
      <c r="E89" s="34">
        <v>21969</v>
      </c>
      <c r="F89" s="11" t="str">
        <f t="shared" si="21"/>
        <v>N/A</v>
      </c>
      <c r="G89" s="34">
        <v>22687</v>
      </c>
      <c r="H89" s="11" t="str">
        <f t="shared" si="22"/>
        <v>N/A</v>
      </c>
      <c r="I89" s="12">
        <v>2.0009999999999999</v>
      </c>
      <c r="J89" s="12">
        <v>3.2679999999999998</v>
      </c>
      <c r="K89" s="41" t="s">
        <v>736</v>
      </c>
      <c r="L89" s="9" t="str">
        <f t="shared" si="19"/>
        <v>Yes</v>
      </c>
    </row>
    <row r="90" spans="1:12" ht="25" x14ac:dyDescent="0.25">
      <c r="A90" s="2" t="s">
        <v>1169</v>
      </c>
      <c r="B90" s="33" t="s">
        <v>213</v>
      </c>
      <c r="C90" s="43">
        <v>51022.732984000002</v>
      </c>
      <c r="D90" s="11" t="str">
        <f t="shared" si="20"/>
        <v>N/A</v>
      </c>
      <c r="E90" s="43">
        <v>50608.425417999999</v>
      </c>
      <c r="F90" s="11" t="str">
        <f t="shared" si="21"/>
        <v>N/A</v>
      </c>
      <c r="G90" s="43">
        <v>51140.602283</v>
      </c>
      <c r="H90" s="11" t="str">
        <f t="shared" si="22"/>
        <v>N/A</v>
      </c>
      <c r="I90" s="12">
        <v>-0.81200000000000006</v>
      </c>
      <c r="J90" s="12">
        <v>1.052</v>
      </c>
      <c r="K90" s="41" t="s">
        <v>736</v>
      </c>
      <c r="L90" s="9" t="str">
        <f t="shared" si="19"/>
        <v>Yes</v>
      </c>
    </row>
    <row r="91" spans="1:12" ht="25" x14ac:dyDescent="0.25">
      <c r="A91" s="2" t="s">
        <v>1170</v>
      </c>
      <c r="B91" s="33" t="s">
        <v>213</v>
      </c>
      <c r="C91" s="43">
        <v>18696281</v>
      </c>
      <c r="D91" s="11" t="str">
        <f t="shared" si="20"/>
        <v>N/A</v>
      </c>
      <c r="E91" s="43">
        <v>19844200</v>
      </c>
      <c r="F91" s="11" t="str">
        <f t="shared" si="21"/>
        <v>N/A</v>
      </c>
      <c r="G91" s="43">
        <v>20468118</v>
      </c>
      <c r="H91" s="11" t="str">
        <f t="shared" si="22"/>
        <v>N/A</v>
      </c>
      <c r="I91" s="12">
        <v>6.14</v>
      </c>
      <c r="J91" s="12">
        <v>3.1440000000000001</v>
      </c>
      <c r="K91" s="41" t="s">
        <v>736</v>
      </c>
      <c r="L91" s="9" t="str">
        <f t="shared" si="19"/>
        <v>Yes</v>
      </c>
    </row>
    <row r="92" spans="1:12" x14ac:dyDescent="0.25">
      <c r="A92" s="2" t="s">
        <v>728</v>
      </c>
      <c r="B92" s="33" t="s">
        <v>213</v>
      </c>
      <c r="C92" s="34">
        <v>2677</v>
      </c>
      <c r="D92" s="11" t="str">
        <f t="shared" si="20"/>
        <v>N/A</v>
      </c>
      <c r="E92" s="34">
        <v>2787</v>
      </c>
      <c r="F92" s="11" t="str">
        <f t="shared" si="21"/>
        <v>N/A</v>
      </c>
      <c r="G92" s="34">
        <v>2907</v>
      </c>
      <c r="H92" s="11" t="str">
        <f t="shared" si="22"/>
        <v>N/A</v>
      </c>
      <c r="I92" s="12">
        <v>4.109</v>
      </c>
      <c r="J92" s="12">
        <v>4.306</v>
      </c>
      <c r="K92" s="41" t="s">
        <v>736</v>
      </c>
      <c r="L92" s="9" t="str">
        <f t="shared" si="19"/>
        <v>Yes</v>
      </c>
    </row>
    <row r="93" spans="1:12" ht="25" x14ac:dyDescent="0.25">
      <c r="A93" s="2" t="s">
        <v>1171</v>
      </c>
      <c r="B93" s="33" t="s">
        <v>213</v>
      </c>
      <c r="C93" s="43">
        <v>6984.0422114000003</v>
      </c>
      <c r="D93" s="11" t="str">
        <f t="shared" si="20"/>
        <v>N/A</v>
      </c>
      <c r="E93" s="43">
        <v>7120.2726947000001</v>
      </c>
      <c r="F93" s="11" t="str">
        <f t="shared" si="21"/>
        <v>N/A</v>
      </c>
      <c r="G93" s="43">
        <v>7040.9762641999996</v>
      </c>
      <c r="H93" s="11" t="str">
        <f t="shared" si="22"/>
        <v>N/A</v>
      </c>
      <c r="I93" s="12">
        <v>1.9510000000000001</v>
      </c>
      <c r="J93" s="12">
        <v>-1.1100000000000001</v>
      </c>
      <c r="K93" s="41" t="s">
        <v>736</v>
      </c>
      <c r="L93" s="9" t="str">
        <f t="shared" si="19"/>
        <v>Yes</v>
      </c>
    </row>
    <row r="94" spans="1:12" x14ac:dyDescent="0.25">
      <c r="A94" s="2" t="s">
        <v>1172</v>
      </c>
      <c r="B94" s="33" t="s">
        <v>213</v>
      </c>
      <c r="C94" s="43">
        <v>170981404</v>
      </c>
      <c r="D94" s="11" t="str">
        <f t="shared" si="20"/>
        <v>N/A</v>
      </c>
      <c r="E94" s="43">
        <v>174110940</v>
      </c>
      <c r="F94" s="11" t="str">
        <f t="shared" si="21"/>
        <v>N/A</v>
      </c>
      <c r="G94" s="43">
        <v>177830898</v>
      </c>
      <c r="H94" s="11" t="str">
        <f t="shared" si="22"/>
        <v>N/A</v>
      </c>
      <c r="I94" s="12">
        <v>1.83</v>
      </c>
      <c r="J94" s="12">
        <v>2.137</v>
      </c>
      <c r="K94" s="41" t="s">
        <v>736</v>
      </c>
      <c r="L94" s="9" t="str">
        <f t="shared" si="19"/>
        <v>Yes</v>
      </c>
    </row>
    <row r="95" spans="1:12" x14ac:dyDescent="0.25">
      <c r="A95" s="2" t="s">
        <v>729</v>
      </c>
      <c r="B95" s="33" t="s">
        <v>213</v>
      </c>
      <c r="C95" s="34">
        <v>13224</v>
      </c>
      <c r="D95" s="11" t="str">
        <f t="shared" si="20"/>
        <v>N/A</v>
      </c>
      <c r="E95" s="34">
        <v>13533</v>
      </c>
      <c r="F95" s="11" t="str">
        <f t="shared" si="21"/>
        <v>N/A</v>
      </c>
      <c r="G95" s="34">
        <v>14429</v>
      </c>
      <c r="H95" s="11" t="str">
        <f t="shared" si="22"/>
        <v>N/A</v>
      </c>
      <c r="I95" s="12">
        <v>2.3370000000000002</v>
      </c>
      <c r="J95" s="12">
        <v>6.6210000000000004</v>
      </c>
      <c r="K95" s="41" t="s">
        <v>736</v>
      </c>
      <c r="L95" s="9" t="str">
        <f t="shared" si="19"/>
        <v>Yes</v>
      </c>
    </row>
    <row r="96" spans="1:12" x14ac:dyDescent="0.25">
      <c r="A96" s="2" t="s">
        <v>1173</v>
      </c>
      <c r="B96" s="33" t="s">
        <v>213</v>
      </c>
      <c r="C96" s="43">
        <v>12929.628252</v>
      </c>
      <c r="D96" s="11" t="str">
        <f t="shared" si="20"/>
        <v>N/A</v>
      </c>
      <c r="E96" s="43">
        <v>12865.657282</v>
      </c>
      <c r="F96" s="11" t="str">
        <f t="shared" si="21"/>
        <v>N/A</v>
      </c>
      <c r="G96" s="43">
        <v>12324.547646999999</v>
      </c>
      <c r="H96" s="11" t="str">
        <f t="shared" si="22"/>
        <v>N/A</v>
      </c>
      <c r="I96" s="12">
        <v>-0.495</v>
      </c>
      <c r="J96" s="12">
        <v>-4.21</v>
      </c>
      <c r="K96" s="41" t="s">
        <v>736</v>
      </c>
      <c r="L96" s="9" t="str">
        <f t="shared" si="19"/>
        <v>Yes</v>
      </c>
    </row>
    <row r="97" spans="1:12" x14ac:dyDescent="0.25">
      <c r="A97" s="2" t="s">
        <v>1174</v>
      </c>
      <c r="B97" s="33" t="s">
        <v>213</v>
      </c>
      <c r="C97" s="43">
        <v>1175305</v>
      </c>
      <c r="D97" s="11" t="str">
        <f t="shared" si="20"/>
        <v>N/A</v>
      </c>
      <c r="E97" s="43">
        <v>1553204</v>
      </c>
      <c r="F97" s="11" t="str">
        <f t="shared" si="21"/>
        <v>N/A</v>
      </c>
      <c r="G97" s="43">
        <v>1956768</v>
      </c>
      <c r="H97" s="11" t="str">
        <f t="shared" si="22"/>
        <v>N/A</v>
      </c>
      <c r="I97" s="12">
        <v>32.15</v>
      </c>
      <c r="J97" s="12">
        <v>25.98</v>
      </c>
      <c r="K97" s="41" t="s">
        <v>736</v>
      </c>
      <c r="L97" s="9" t="str">
        <f t="shared" si="19"/>
        <v>Yes</v>
      </c>
    </row>
    <row r="98" spans="1:12" x14ac:dyDescent="0.25">
      <c r="A98" s="2" t="s">
        <v>518</v>
      </c>
      <c r="B98" s="33" t="s">
        <v>213</v>
      </c>
      <c r="C98" s="34">
        <v>36</v>
      </c>
      <c r="D98" s="11" t="str">
        <f t="shared" si="20"/>
        <v>N/A</v>
      </c>
      <c r="E98" s="34">
        <v>44</v>
      </c>
      <c r="F98" s="11" t="str">
        <f t="shared" si="21"/>
        <v>N/A</v>
      </c>
      <c r="G98" s="34">
        <v>50</v>
      </c>
      <c r="H98" s="11" t="str">
        <f t="shared" si="22"/>
        <v>N/A</v>
      </c>
      <c r="I98" s="12">
        <v>22.22</v>
      </c>
      <c r="J98" s="12">
        <v>13.64</v>
      </c>
      <c r="K98" s="41" t="s">
        <v>736</v>
      </c>
      <c r="L98" s="9" t="str">
        <f t="shared" si="19"/>
        <v>Yes</v>
      </c>
    </row>
    <row r="99" spans="1:12" x14ac:dyDescent="0.25">
      <c r="A99" s="2" t="s">
        <v>1175</v>
      </c>
      <c r="B99" s="33" t="s">
        <v>213</v>
      </c>
      <c r="C99" s="43">
        <v>32647.361110999998</v>
      </c>
      <c r="D99" s="11" t="str">
        <f t="shared" si="20"/>
        <v>N/A</v>
      </c>
      <c r="E99" s="43">
        <v>35300.090908999999</v>
      </c>
      <c r="F99" s="11" t="str">
        <f t="shared" si="21"/>
        <v>N/A</v>
      </c>
      <c r="G99" s="43">
        <v>39135.360000000001</v>
      </c>
      <c r="H99" s="11" t="str">
        <f t="shared" si="22"/>
        <v>N/A</v>
      </c>
      <c r="I99" s="12">
        <v>8.125</v>
      </c>
      <c r="J99" s="12">
        <v>10.86</v>
      </c>
      <c r="K99" s="41" t="s">
        <v>736</v>
      </c>
      <c r="L99" s="9" t="str">
        <f t="shared" si="19"/>
        <v>Yes</v>
      </c>
    </row>
    <row r="100" spans="1:12" ht="25" x14ac:dyDescent="0.25">
      <c r="A100" s="2" t="s">
        <v>1176</v>
      </c>
      <c r="B100" s="33" t="s">
        <v>213</v>
      </c>
      <c r="C100" s="43">
        <v>6084089</v>
      </c>
      <c r="D100" s="11" t="str">
        <f t="shared" si="20"/>
        <v>N/A</v>
      </c>
      <c r="E100" s="43">
        <v>6126286</v>
      </c>
      <c r="F100" s="11" t="str">
        <f t="shared" si="21"/>
        <v>N/A</v>
      </c>
      <c r="G100" s="43">
        <v>6111645</v>
      </c>
      <c r="H100" s="11" t="str">
        <f t="shared" si="22"/>
        <v>N/A</v>
      </c>
      <c r="I100" s="12">
        <v>0.69359999999999999</v>
      </c>
      <c r="J100" s="12">
        <v>-0.23899999999999999</v>
      </c>
      <c r="K100" s="41" t="s">
        <v>736</v>
      </c>
      <c r="L100" s="9" t="str">
        <f t="shared" si="19"/>
        <v>Yes</v>
      </c>
    </row>
    <row r="101" spans="1:12" x14ac:dyDescent="0.25">
      <c r="A101" s="2" t="s">
        <v>519</v>
      </c>
      <c r="B101" s="33" t="s">
        <v>213</v>
      </c>
      <c r="C101" s="34">
        <v>5284</v>
      </c>
      <c r="D101" s="11" t="str">
        <f t="shared" si="20"/>
        <v>N/A</v>
      </c>
      <c r="E101" s="34">
        <v>5134</v>
      </c>
      <c r="F101" s="11" t="str">
        <f t="shared" si="21"/>
        <v>N/A</v>
      </c>
      <c r="G101" s="34">
        <v>5243</v>
      </c>
      <c r="H101" s="11" t="str">
        <f t="shared" si="22"/>
        <v>N/A</v>
      </c>
      <c r="I101" s="12">
        <v>-2.84</v>
      </c>
      <c r="J101" s="12">
        <v>2.1230000000000002</v>
      </c>
      <c r="K101" s="41" t="s">
        <v>736</v>
      </c>
      <c r="L101" s="9" t="str">
        <f t="shared" si="19"/>
        <v>Yes</v>
      </c>
    </row>
    <row r="102" spans="1:12" ht="25" x14ac:dyDescent="0.25">
      <c r="A102" s="2" t="s">
        <v>1177</v>
      </c>
      <c r="B102" s="33" t="s">
        <v>213</v>
      </c>
      <c r="C102" s="43">
        <v>1151.4172974999999</v>
      </c>
      <c r="D102" s="11" t="str">
        <f t="shared" si="20"/>
        <v>N/A</v>
      </c>
      <c r="E102" s="43">
        <v>1193.2773666000001</v>
      </c>
      <c r="F102" s="11" t="str">
        <f t="shared" si="21"/>
        <v>N/A</v>
      </c>
      <c r="G102" s="43">
        <v>1165.6770933</v>
      </c>
      <c r="H102" s="11" t="str">
        <f t="shared" si="22"/>
        <v>N/A</v>
      </c>
      <c r="I102" s="12">
        <v>3.6360000000000001</v>
      </c>
      <c r="J102" s="12">
        <v>-2.31</v>
      </c>
      <c r="K102" s="41" t="s">
        <v>736</v>
      </c>
      <c r="L102" s="9" t="str">
        <f t="shared" si="19"/>
        <v>Yes</v>
      </c>
    </row>
    <row r="103" spans="1:12" ht="25" x14ac:dyDescent="0.25">
      <c r="A103" s="2" t="s">
        <v>1178</v>
      </c>
      <c r="B103" s="33" t="s">
        <v>213</v>
      </c>
      <c r="C103" s="43">
        <v>263217</v>
      </c>
      <c r="D103" s="11" t="str">
        <f t="shared" si="20"/>
        <v>N/A</v>
      </c>
      <c r="E103" s="43">
        <v>314963</v>
      </c>
      <c r="F103" s="11" t="str">
        <f t="shared" si="21"/>
        <v>N/A</v>
      </c>
      <c r="G103" s="43">
        <v>293683</v>
      </c>
      <c r="H103" s="11" t="str">
        <f t="shared" si="22"/>
        <v>N/A</v>
      </c>
      <c r="I103" s="12">
        <v>19.66</v>
      </c>
      <c r="J103" s="12">
        <v>-6.76</v>
      </c>
      <c r="K103" s="41" t="s">
        <v>736</v>
      </c>
      <c r="L103" s="9" t="str">
        <f t="shared" si="19"/>
        <v>Yes</v>
      </c>
    </row>
    <row r="104" spans="1:12" ht="25" x14ac:dyDescent="0.25">
      <c r="A104" s="2" t="s">
        <v>520</v>
      </c>
      <c r="B104" s="33" t="s">
        <v>213</v>
      </c>
      <c r="C104" s="34">
        <v>11</v>
      </c>
      <c r="D104" s="11" t="str">
        <f t="shared" si="20"/>
        <v>N/A</v>
      </c>
      <c r="E104" s="34">
        <v>11</v>
      </c>
      <c r="F104" s="11" t="str">
        <f t="shared" si="21"/>
        <v>N/A</v>
      </c>
      <c r="G104" s="34">
        <v>19</v>
      </c>
      <c r="H104" s="11" t="str">
        <f t="shared" si="22"/>
        <v>N/A</v>
      </c>
      <c r="I104" s="12">
        <v>0</v>
      </c>
      <c r="J104" s="12">
        <v>90</v>
      </c>
      <c r="K104" s="41" t="s">
        <v>736</v>
      </c>
      <c r="L104" s="9" t="str">
        <f t="shared" si="19"/>
        <v>No</v>
      </c>
    </row>
    <row r="105" spans="1:12" ht="25" x14ac:dyDescent="0.25">
      <c r="A105" s="2" t="s">
        <v>1179</v>
      </c>
      <c r="B105" s="33" t="s">
        <v>213</v>
      </c>
      <c r="C105" s="43">
        <v>26321.7</v>
      </c>
      <c r="D105" s="11" t="str">
        <f t="shared" si="20"/>
        <v>N/A</v>
      </c>
      <c r="E105" s="43">
        <v>31496.3</v>
      </c>
      <c r="F105" s="11" t="str">
        <f t="shared" si="21"/>
        <v>N/A</v>
      </c>
      <c r="G105" s="43">
        <v>15457</v>
      </c>
      <c r="H105" s="11" t="str">
        <f t="shared" si="22"/>
        <v>N/A</v>
      </c>
      <c r="I105" s="12">
        <v>19.66</v>
      </c>
      <c r="J105" s="12">
        <v>-50.9</v>
      </c>
      <c r="K105" s="41" t="s">
        <v>736</v>
      </c>
      <c r="L105" s="9" t="str">
        <f t="shared" si="19"/>
        <v>No</v>
      </c>
    </row>
    <row r="106" spans="1:12" ht="25" x14ac:dyDescent="0.25">
      <c r="A106" s="2" t="s">
        <v>1180</v>
      </c>
      <c r="B106" s="33" t="s">
        <v>213</v>
      </c>
      <c r="C106" s="43">
        <v>166435362</v>
      </c>
      <c r="D106" s="11" t="str">
        <f t="shared" si="20"/>
        <v>N/A</v>
      </c>
      <c r="E106" s="43">
        <v>172881987</v>
      </c>
      <c r="F106" s="11" t="str">
        <f t="shared" si="21"/>
        <v>N/A</v>
      </c>
      <c r="G106" s="43">
        <v>179305212</v>
      </c>
      <c r="H106" s="11" t="str">
        <f t="shared" si="22"/>
        <v>N/A</v>
      </c>
      <c r="I106" s="12">
        <v>3.8730000000000002</v>
      </c>
      <c r="J106" s="12">
        <v>3.7149999999999999</v>
      </c>
      <c r="K106" s="41" t="s">
        <v>736</v>
      </c>
      <c r="L106" s="9" t="str">
        <f t="shared" si="19"/>
        <v>Yes</v>
      </c>
    </row>
    <row r="107" spans="1:12" x14ac:dyDescent="0.25">
      <c r="A107" s="2" t="s">
        <v>521</v>
      </c>
      <c r="B107" s="33" t="s">
        <v>213</v>
      </c>
      <c r="C107" s="34">
        <v>14456</v>
      </c>
      <c r="D107" s="11" t="str">
        <f t="shared" si="20"/>
        <v>N/A</v>
      </c>
      <c r="E107" s="34">
        <v>14700</v>
      </c>
      <c r="F107" s="11" t="str">
        <f t="shared" si="21"/>
        <v>N/A</v>
      </c>
      <c r="G107" s="34">
        <v>15205</v>
      </c>
      <c r="H107" s="11" t="str">
        <f t="shared" si="22"/>
        <v>N/A</v>
      </c>
      <c r="I107" s="12">
        <v>1.6879999999999999</v>
      </c>
      <c r="J107" s="12">
        <v>3.4350000000000001</v>
      </c>
      <c r="K107" s="41" t="s">
        <v>736</v>
      </c>
      <c r="L107" s="9" t="str">
        <f t="shared" si="19"/>
        <v>Yes</v>
      </c>
    </row>
    <row r="108" spans="1:12" ht="25" x14ac:dyDescent="0.25">
      <c r="A108" s="2" t="s">
        <v>1181</v>
      </c>
      <c r="B108" s="33" t="s">
        <v>213</v>
      </c>
      <c r="C108" s="43">
        <v>11513.237547999999</v>
      </c>
      <c r="D108" s="11" t="str">
        <f t="shared" si="20"/>
        <v>N/A</v>
      </c>
      <c r="E108" s="43">
        <v>11760.679388</v>
      </c>
      <c r="F108" s="11" t="str">
        <f t="shared" si="21"/>
        <v>N/A</v>
      </c>
      <c r="G108" s="43">
        <v>11792.516409</v>
      </c>
      <c r="H108" s="11" t="str">
        <f t="shared" si="22"/>
        <v>N/A</v>
      </c>
      <c r="I108" s="12">
        <v>2.149</v>
      </c>
      <c r="J108" s="12">
        <v>0.2707</v>
      </c>
      <c r="K108" s="41" t="s">
        <v>736</v>
      </c>
      <c r="L108" s="9" t="str">
        <f t="shared" si="19"/>
        <v>Yes</v>
      </c>
    </row>
    <row r="109" spans="1:12" ht="25" x14ac:dyDescent="0.25">
      <c r="A109" s="2" t="s">
        <v>1182</v>
      </c>
      <c r="B109" s="33" t="s">
        <v>213</v>
      </c>
      <c r="C109" s="43">
        <v>31125964</v>
      </c>
      <c r="D109" s="11" t="str">
        <f t="shared" si="20"/>
        <v>N/A</v>
      </c>
      <c r="E109" s="43">
        <v>32101671</v>
      </c>
      <c r="F109" s="11" t="str">
        <f t="shared" si="21"/>
        <v>N/A</v>
      </c>
      <c r="G109" s="43">
        <v>32648073</v>
      </c>
      <c r="H109" s="11" t="str">
        <f t="shared" si="22"/>
        <v>N/A</v>
      </c>
      <c r="I109" s="12">
        <v>3.1349999999999998</v>
      </c>
      <c r="J109" s="12">
        <v>1.702</v>
      </c>
      <c r="K109" s="41" t="s">
        <v>736</v>
      </c>
      <c r="L109" s="9" t="str">
        <f t="shared" si="19"/>
        <v>Yes</v>
      </c>
    </row>
    <row r="110" spans="1:12" x14ac:dyDescent="0.25">
      <c r="A110" s="2" t="s">
        <v>522</v>
      </c>
      <c r="B110" s="33" t="s">
        <v>213</v>
      </c>
      <c r="C110" s="34">
        <v>3894</v>
      </c>
      <c r="D110" s="11" t="str">
        <f t="shared" si="20"/>
        <v>N/A</v>
      </c>
      <c r="E110" s="34">
        <v>3816</v>
      </c>
      <c r="F110" s="11" t="str">
        <f t="shared" si="21"/>
        <v>N/A</v>
      </c>
      <c r="G110" s="34">
        <v>3790</v>
      </c>
      <c r="H110" s="11" t="str">
        <f t="shared" si="22"/>
        <v>N/A</v>
      </c>
      <c r="I110" s="12">
        <v>-2</v>
      </c>
      <c r="J110" s="12">
        <v>-0.68100000000000005</v>
      </c>
      <c r="K110" s="41" t="s">
        <v>736</v>
      </c>
      <c r="L110" s="9" t="str">
        <f t="shared" si="19"/>
        <v>Yes</v>
      </c>
    </row>
    <row r="111" spans="1:12" ht="25" x14ac:dyDescent="0.25">
      <c r="A111" s="2" t="s">
        <v>1183</v>
      </c>
      <c r="B111" s="33" t="s">
        <v>213</v>
      </c>
      <c r="C111" s="43">
        <v>7993.3138160999997</v>
      </c>
      <c r="D111" s="11" t="str">
        <f t="shared" si="20"/>
        <v>N/A</v>
      </c>
      <c r="E111" s="43">
        <v>8412.3875786000008</v>
      </c>
      <c r="F111" s="11" t="str">
        <f t="shared" si="21"/>
        <v>N/A</v>
      </c>
      <c r="G111" s="43">
        <v>8614.2672822999994</v>
      </c>
      <c r="H111" s="11" t="str">
        <f t="shared" si="22"/>
        <v>N/A</v>
      </c>
      <c r="I111" s="12">
        <v>5.2430000000000003</v>
      </c>
      <c r="J111" s="12">
        <v>2.4</v>
      </c>
      <c r="K111" s="41" t="s">
        <v>736</v>
      </c>
      <c r="L111" s="9" t="str">
        <f t="shared" si="19"/>
        <v>Yes</v>
      </c>
    </row>
    <row r="112" spans="1:12" ht="25" x14ac:dyDescent="0.25">
      <c r="A112" s="2" t="s">
        <v>1184</v>
      </c>
      <c r="B112" s="33" t="s">
        <v>213</v>
      </c>
      <c r="C112" s="43">
        <v>39852419</v>
      </c>
      <c r="D112" s="11" t="str">
        <f t="shared" si="20"/>
        <v>N/A</v>
      </c>
      <c r="E112" s="43">
        <v>43295966</v>
      </c>
      <c r="F112" s="11" t="str">
        <f t="shared" si="21"/>
        <v>N/A</v>
      </c>
      <c r="G112" s="43">
        <v>46356897</v>
      </c>
      <c r="H112" s="11" t="str">
        <f t="shared" si="22"/>
        <v>N/A</v>
      </c>
      <c r="I112" s="12">
        <v>8.641</v>
      </c>
      <c r="J112" s="12">
        <v>7.07</v>
      </c>
      <c r="K112" s="41" t="s">
        <v>736</v>
      </c>
      <c r="L112" s="9" t="str">
        <f t="shared" si="19"/>
        <v>Yes</v>
      </c>
    </row>
    <row r="113" spans="1:12" x14ac:dyDescent="0.25">
      <c r="A113" s="2" t="s">
        <v>523</v>
      </c>
      <c r="B113" s="33" t="s">
        <v>213</v>
      </c>
      <c r="C113" s="34">
        <v>6097</v>
      </c>
      <c r="D113" s="11" t="str">
        <f t="shared" si="20"/>
        <v>N/A</v>
      </c>
      <c r="E113" s="34">
        <v>6186</v>
      </c>
      <c r="F113" s="11" t="str">
        <f t="shared" si="21"/>
        <v>N/A</v>
      </c>
      <c r="G113" s="34">
        <v>6447</v>
      </c>
      <c r="H113" s="11" t="str">
        <f t="shared" si="22"/>
        <v>N/A</v>
      </c>
      <c r="I113" s="12">
        <v>1.46</v>
      </c>
      <c r="J113" s="12">
        <v>4.2190000000000003</v>
      </c>
      <c r="K113" s="41" t="s">
        <v>736</v>
      </c>
      <c r="L113" s="9" t="str">
        <f t="shared" si="19"/>
        <v>Yes</v>
      </c>
    </row>
    <row r="114" spans="1:12" ht="25" x14ac:dyDescent="0.25">
      <c r="A114" s="2" t="s">
        <v>1185</v>
      </c>
      <c r="B114" s="33" t="s">
        <v>213</v>
      </c>
      <c r="C114" s="43">
        <v>6536.3980646</v>
      </c>
      <c r="D114" s="11" t="str">
        <f t="shared" si="20"/>
        <v>N/A</v>
      </c>
      <c r="E114" s="43">
        <v>6999.0245715999999</v>
      </c>
      <c r="F114" s="11" t="str">
        <f t="shared" si="21"/>
        <v>N/A</v>
      </c>
      <c r="G114" s="43">
        <v>7190.4602140999996</v>
      </c>
      <c r="H114" s="11" t="str">
        <f t="shared" si="22"/>
        <v>N/A</v>
      </c>
      <c r="I114" s="12">
        <v>7.0780000000000003</v>
      </c>
      <c r="J114" s="12">
        <v>2.7349999999999999</v>
      </c>
      <c r="K114" s="41" t="s">
        <v>736</v>
      </c>
      <c r="L114" s="9" t="str">
        <f t="shared" si="19"/>
        <v>Yes</v>
      </c>
    </row>
    <row r="115" spans="1:12" ht="25" x14ac:dyDescent="0.25">
      <c r="A115" s="2" t="s">
        <v>1186</v>
      </c>
      <c r="B115" s="33" t="s">
        <v>213</v>
      </c>
      <c r="C115" s="43">
        <v>177997</v>
      </c>
      <c r="D115" s="11" t="str">
        <f t="shared" ref="D115:D146" si="23">IF($B115="N/A","N/A",IF(C115&gt;10,"No",IF(C115&lt;-10,"No","Yes")))</f>
        <v>N/A</v>
      </c>
      <c r="E115" s="43">
        <v>148608</v>
      </c>
      <c r="F115" s="11" t="str">
        <f t="shared" ref="F115:F146" si="24">IF($B115="N/A","N/A",IF(E115&gt;10,"No",IF(E115&lt;-10,"No","Yes")))</f>
        <v>N/A</v>
      </c>
      <c r="G115" s="43">
        <v>90921</v>
      </c>
      <c r="H115" s="11" t="str">
        <f t="shared" ref="H115:H146" si="25">IF($B115="N/A","N/A",IF(G115&gt;10,"No",IF(G115&lt;-10,"No","Yes")))</f>
        <v>N/A</v>
      </c>
      <c r="I115" s="12">
        <v>-16.5</v>
      </c>
      <c r="J115" s="12">
        <v>-38.799999999999997</v>
      </c>
      <c r="K115" s="41" t="s">
        <v>736</v>
      </c>
      <c r="L115" s="9" t="str">
        <f t="shared" si="19"/>
        <v>No</v>
      </c>
    </row>
    <row r="116" spans="1:12" ht="25" x14ac:dyDescent="0.25">
      <c r="A116" s="2" t="s">
        <v>524</v>
      </c>
      <c r="B116" s="33" t="s">
        <v>213</v>
      </c>
      <c r="C116" s="34">
        <v>11</v>
      </c>
      <c r="D116" s="11" t="str">
        <f t="shared" si="23"/>
        <v>N/A</v>
      </c>
      <c r="E116" s="34">
        <v>11</v>
      </c>
      <c r="F116" s="11" t="str">
        <f t="shared" si="24"/>
        <v>N/A</v>
      </c>
      <c r="G116" s="34">
        <v>11</v>
      </c>
      <c r="H116" s="11" t="str">
        <f t="shared" si="25"/>
        <v>N/A</v>
      </c>
      <c r="I116" s="12">
        <v>0</v>
      </c>
      <c r="J116" s="12">
        <v>14.29</v>
      </c>
      <c r="K116" s="41" t="s">
        <v>736</v>
      </c>
      <c r="L116" s="9" t="str">
        <f t="shared" si="19"/>
        <v>Yes</v>
      </c>
    </row>
    <row r="117" spans="1:12" ht="25" x14ac:dyDescent="0.25">
      <c r="A117" s="2" t="s">
        <v>1187</v>
      </c>
      <c r="B117" s="33" t="s">
        <v>213</v>
      </c>
      <c r="C117" s="43">
        <v>25428.142856999999</v>
      </c>
      <c r="D117" s="11" t="str">
        <f t="shared" si="23"/>
        <v>N/A</v>
      </c>
      <c r="E117" s="43">
        <v>21229.714285999999</v>
      </c>
      <c r="F117" s="11" t="str">
        <f t="shared" si="24"/>
        <v>N/A</v>
      </c>
      <c r="G117" s="43">
        <v>11365.125</v>
      </c>
      <c r="H117" s="11" t="str">
        <f t="shared" si="25"/>
        <v>N/A</v>
      </c>
      <c r="I117" s="12">
        <v>-16.5</v>
      </c>
      <c r="J117" s="12">
        <v>-46.5</v>
      </c>
      <c r="K117" s="41" t="s">
        <v>736</v>
      </c>
      <c r="L117" s="9" t="str">
        <f t="shared" si="19"/>
        <v>No</v>
      </c>
    </row>
    <row r="118" spans="1:12" ht="25" x14ac:dyDescent="0.25">
      <c r="A118" s="2" t="s">
        <v>1188</v>
      </c>
      <c r="B118" s="33" t="s">
        <v>213</v>
      </c>
      <c r="C118" s="43">
        <v>40350202</v>
      </c>
      <c r="D118" s="11" t="str">
        <f t="shared" si="23"/>
        <v>N/A</v>
      </c>
      <c r="E118" s="43">
        <v>42324824</v>
      </c>
      <c r="F118" s="11" t="str">
        <f t="shared" si="24"/>
        <v>N/A</v>
      </c>
      <c r="G118" s="43">
        <v>46256259</v>
      </c>
      <c r="H118" s="11" t="str">
        <f t="shared" si="25"/>
        <v>N/A</v>
      </c>
      <c r="I118" s="12">
        <v>4.8940000000000001</v>
      </c>
      <c r="J118" s="12">
        <v>9.2889999999999997</v>
      </c>
      <c r="K118" s="41" t="s">
        <v>736</v>
      </c>
      <c r="L118" s="9" t="str">
        <f t="shared" si="19"/>
        <v>Yes</v>
      </c>
    </row>
    <row r="119" spans="1:12" ht="25" x14ac:dyDescent="0.25">
      <c r="A119" s="2" t="s">
        <v>525</v>
      </c>
      <c r="B119" s="33" t="s">
        <v>213</v>
      </c>
      <c r="C119" s="34">
        <v>3247</v>
      </c>
      <c r="D119" s="11" t="str">
        <f t="shared" si="23"/>
        <v>N/A</v>
      </c>
      <c r="E119" s="34">
        <v>3337</v>
      </c>
      <c r="F119" s="11" t="str">
        <f t="shared" si="24"/>
        <v>N/A</v>
      </c>
      <c r="G119" s="34">
        <v>3525</v>
      </c>
      <c r="H119" s="11" t="str">
        <f t="shared" si="25"/>
        <v>N/A</v>
      </c>
      <c r="I119" s="12">
        <v>2.7719999999999998</v>
      </c>
      <c r="J119" s="12">
        <v>5.6340000000000003</v>
      </c>
      <c r="K119" s="41" t="s">
        <v>736</v>
      </c>
      <c r="L119" s="9" t="str">
        <f t="shared" si="19"/>
        <v>Yes</v>
      </c>
    </row>
    <row r="120" spans="1:12" ht="25" x14ac:dyDescent="0.25">
      <c r="A120" s="2" t="s">
        <v>1189</v>
      </c>
      <c r="B120" s="33" t="s">
        <v>213</v>
      </c>
      <c r="C120" s="43">
        <v>12426.91777</v>
      </c>
      <c r="D120" s="11" t="str">
        <f t="shared" si="23"/>
        <v>N/A</v>
      </c>
      <c r="E120" s="43">
        <v>12683.495354999999</v>
      </c>
      <c r="F120" s="11" t="str">
        <f t="shared" si="24"/>
        <v>N/A</v>
      </c>
      <c r="G120" s="43">
        <v>13122.342978999999</v>
      </c>
      <c r="H120" s="11" t="str">
        <f t="shared" si="25"/>
        <v>N/A</v>
      </c>
      <c r="I120" s="12">
        <v>2.0649999999999999</v>
      </c>
      <c r="J120" s="12">
        <v>3.46</v>
      </c>
      <c r="K120" s="41" t="s">
        <v>736</v>
      </c>
      <c r="L120" s="9" t="str">
        <f t="shared" si="19"/>
        <v>Yes</v>
      </c>
    </row>
    <row r="121" spans="1:12" ht="25" x14ac:dyDescent="0.25">
      <c r="A121" s="2" t="s">
        <v>1190</v>
      </c>
      <c r="B121" s="33" t="s">
        <v>213</v>
      </c>
      <c r="C121" s="43">
        <v>1835745</v>
      </c>
      <c r="D121" s="11" t="str">
        <f t="shared" si="23"/>
        <v>N/A</v>
      </c>
      <c r="E121" s="43">
        <v>25952</v>
      </c>
      <c r="F121" s="11" t="str">
        <f t="shared" si="24"/>
        <v>N/A</v>
      </c>
      <c r="G121" s="43">
        <v>32307</v>
      </c>
      <c r="H121" s="11" t="str">
        <f t="shared" si="25"/>
        <v>N/A</v>
      </c>
      <c r="I121" s="12">
        <v>-98.6</v>
      </c>
      <c r="J121" s="12">
        <v>24.49</v>
      </c>
      <c r="K121" s="41" t="s">
        <v>736</v>
      </c>
      <c r="L121" s="9" t="str">
        <f t="shared" si="19"/>
        <v>Yes</v>
      </c>
    </row>
    <row r="122" spans="1:12" x14ac:dyDescent="0.25">
      <c r="A122" s="2" t="s">
        <v>526</v>
      </c>
      <c r="B122" s="33" t="s">
        <v>213</v>
      </c>
      <c r="C122" s="34">
        <v>369</v>
      </c>
      <c r="D122" s="11" t="str">
        <f t="shared" si="23"/>
        <v>N/A</v>
      </c>
      <c r="E122" s="34">
        <v>47</v>
      </c>
      <c r="F122" s="11" t="str">
        <f t="shared" si="24"/>
        <v>N/A</v>
      </c>
      <c r="G122" s="34">
        <v>44</v>
      </c>
      <c r="H122" s="11" t="str">
        <f t="shared" si="25"/>
        <v>N/A</v>
      </c>
      <c r="I122" s="12">
        <v>-87.3</v>
      </c>
      <c r="J122" s="12">
        <v>-6.38</v>
      </c>
      <c r="K122" s="41" t="s">
        <v>736</v>
      </c>
      <c r="L122" s="9" t="str">
        <f t="shared" si="19"/>
        <v>Yes</v>
      </c>
    </row>
    <row r="123" spans="1:12" ht="25" x14ac:dyDescent="0.25">
      <c r="A123" s="2" t="s">
        <v>1191</v>
      </c>
      <c r="B123" s="33" t="s">
        <v>213</v>
      </c>
      <c r="C123" s="43">
        <v>4974.9186992000004</v>
      </c>
      <c r="D123" s="11" t="str">
        <f t="shared" si="23"/>
        <v>N/A</v>
      </c>
      <c r="E123" s="43">
        <v>552.17021277000003</v>
      </c>
      <c r="F123" s="11" t="str">
        <f t="shared" si="24"/>
        <v>N/A</v>
      </c>
      <c r="G123" s="43">
        <v>734.25</v>
      </c>
      <c r="H123" s="11" t="str">
        <f t="shared" si="25"/>
        <v>N/A</v>
      </c>
      <c r="I123" s="12">
        <v>-88.9</v>
      </c>
      <c r="J123" s="12">
        <v>32.979999999999997</v>
      </c>
      <c r="K123" s="41" t="s">
        <v>736</v>
      </c>
      <c r="L123" s="9" t="str">
        <f t="shared" si="19"/>
        <v>No</v>
      </c>
    </row>
    <row r="124" spans="1:12" ht="25" x14ac:dyDescent="0.25">
      <c r="A124" s="2" t="s">
        <v>1192</v>
      </c>
      <c r="B124" s="33" t="s">
        <v>213</v>
      </c>
      <c r="C124" s="43">
        <v>11961080</v>
      </c>
      <c r="D124" s="11" t="str">
        <f t="shared" si="23"/>
        <v>N/A</v>
      </c>
      <c r="E124" s="43">
        <v>13275800</v>
      </c>
      <c r="F124" s="11" t="str">
        <f t="shared" si="24"/>
        <v>N/A</v>
      </c>
      <c r="G124" s="43">
        <v>13748906</v>
      </c>
      <c r="H124" s="11" t="str">
        <f t="shared" si="25"/>
        <v>N/A</v>
      </c>
      <c r="I124" s="12">
        <v>10.99</v>
      </c>
      <c r="J124" s="12">
        <v>3.5640000000000001</v>
      </c>
      <c r="K124" s="41" t="s">
        <v>736</v>
      </c>
      <c r="L124" s="9" t="str">
        <f t="shared" si="19"/>
        <v>Yes</v>
      </c>
    </row>
    <row r="125" spans="1:12" ht="25" x14ac:dyDescent="0.25">
      <c r="A125" s="2" t="s">
        <v>527</v>
      </c>
      <c r="B125" s="33" t="s">
        <v>213</v>
      </c>
      <c r="C125" s="34">
        <v>8047</v>
      </c>
      <c r="D125" s="11" t="str">
        <f t="shared" si="23"/>
        <v>N/A</v>
      </c>
      <c r="E125" s="34">
        <v>7604</v>
      </c>
      <c r="F125" s="11" t="str">
        <f t="shared" si="24"/>
        <v>N/A</v>
      </c>
      <c r="G125" s="34">
        <v>7806</v>
      </c>
      <c r="H125" s="11" t="str">
        <f t="shared" si="25"/>
        <v>N/A</v>
      </c>
      <c r="I125" s="12">
        <v>-5.51</v>
      </c>
      <c r="J125" s="12">
        <v>2.6560000000000001</v>
      </c>
      <c r="K125" s="41" t="s">
        <v>736</v>
      </c>
      <c r="L125" s="9" t="str">
        <f t="shared" si="19"/>
        <v>Yes</v>
      </c>
    </row>
    <row r="126" spans="1:12" ht="25" x14ac:dyDescent="0.25">
      <c r="A126" s="2" t="s">
        <v>1193</v>
      </c>
      <c r="B126" s="33" t="s">
        <v>213</v>
      </c>
      <c r="C126" s="43">
        <v>1486.402386</v>
      </c>
      <c r="D126" s="11" t="str">
        <f t="shared" si="23"/>
        <v>N/A</v>
      </c>
      <c r="E126" s="43">
        <v>1745.8968964000001</v>
      </c>
      <c r="F126" s="11" t="str">
        <f t="shared" si="24"/>
        <v>N/A</v>
      </c>
      <c r="G126" s="43">
        <v>1761.3253907000001</v>
      </c>
      <c r="H126" s="11" t="str">
        <f t="shared" si="25"/>
        <v>N/A</v>
      </c>
      <c r="I126" s="12">
        <v>17.46</v>
      </c>
      <c r="J126" s="12">
        <v>0.88370000000000004</v>
      </c>
      <c r="K126" s="41" t="s">
        <v>736</v>
      </c>
      <c r="L126" s="9" t="str">
        <f t="shared" si="19"/>
        <v>Yes</v>
      </c>
    </row>
    <row r="127" spans="1:12" ht="25" x14ac:dyDescent="0.25">
      <c r="A127" s="2" t="s">
        <v>1194</v>
      </c>
      <c r="B127" s="33" t="s">
        <v>213</v>
      </c>
      <c r="C127" s="43">
        <v>31052583</v>
      </c>
      <c r="D127" s="11" t="str">
        <f t="shared" si="23"/>
        <v>N/A</v>
      </c>
      <c r="E127" s="43">
        <v>31751888</v>
      </c>
      <c r="F127" s="11" t="str">
        <f t="shared" si="24"/>
        <v>N/A</v>
      </c>
      <c r="G127" s="43">
        <v>32443144</v>
      </c>
      <c r="H127" s="11" t="str">
        <f t="shared" si="25"/>
        <v>N/A</v>
      </c>
      <c r="I127" s="12">
        <v>2.2519999999999998</v>
      </c>
      <c r="J127" s="12">
        <v>2.177</v>
      </c>
      <c r="K127" s="41" t="s">
        <v>736</v>
      </c>
      <c r="L127" s="9" t="str">
        <f t="shared" si="19"/>
        <v>Yes</v>
      </c>
    </row>
    <row r="128" spans="1:12" x14ac:dyDescent="0.25">
      <c r="A128" s="2" t="s">
        <v>528</v>
      </c>
      <c r="B128" s="33" t="s">
        <v>213</v>
      </c>
      <c r="C128" s="34">
        <v>16566</v>
      </c>
      <c r="D128" s="11" t="str">
        <f t="shared" si="23"/>
        <v>N/A</v>
      </c>
      <c r="E128" s="34">
        <v>17119</v>
      </c>
      <c r="F128" s="11" t="str">
        <f t="shared" si="24"/>
        <v>N/A</v>
      </c>
      <c r="G128" s="34">
        <v>17799</v>
      </c>
      <c r="H128" s="11" t="str">
        <f t="shared" si="25"/>
        <v>N/A</v>
      </c>
      <c r="I128" s="12">
        <v>3.3380000000000001</v>
      </c>
      <c r="J128" s="12">
        <v>3.972</v>
      </c>
      <c r="K128" s="41" t="s">
        <v>736</v>
      </c>
      <c r="L128" s="9" t="str">
        <f t="shared" si="19"/>
        <v>Yes</v>
      </c>
    </row>
    <row r="129" spans="1:12" ht="25" x14ac:dyDescent="0.25">
      <c r="A129" s="2" t="s">
        <v>1195</v>
      </c>
      <c r="B129" s="33" t="s">
        <v>213</v>
      </c>
      <c r="C129" s="43">
        <v>1874.4768200000001</v>
      </c>
      <c r="D129" s="11" t="str">
        <f t="shared" si="23"/>
        <v>N/A</v>
      </c>
      <c r="E129" s="43">
        <v>1854.7746947999999</v>
      </c>
      <c r="F129" s="11" t="str">
        <f t="shared" si="24"/>
        <v>N/A</v>
      </c>
      <c r="G129" s="43">
        <v>1822.7509411000001</v>
      </c>
      <c r="H129" s="11" t="str">
        <f t="shared" si="25"/>
        <v>N/A</v>
      </c>
      <c r="I129" s="12">
        <v>-1.05</v>
      </c>
      <c r="J129" s="12">
        <v>-1.73</v>
      </c>
      <c r="K129" s="41" t="s">
        <v>736</v>
      </c>
      <c r="L129" s="9" t="str">
        <f t="shared" si="19"/>
        <v>Yes</v>
      </c>
    </row>
    <row r="130" spans="1:12" ht="25" x14ac:dyDescent="0.25">
      <c r="A130" s="2" t="s">
        <v>1196</v>
      </c>
      <c r="B130" s="33" t="s">
        <v>213</v>
      </c>
      <c r="C130" s="43">
        <v>0</v>
      </c>
      <c r="D130" s="11" t="str">
        <f t="shared" si="23"/>
        <v>N/A</v>
      </c>
      <c r="E130" s="43">
        <v>0</v>
      </c>
      <c r="F130" s="11" t="str">
        <f t="shared" si="24"/>
        <v>N/A</v>
      </c>
      <c r="G130" s="43">
        <v>0</v>
      </c>
      <c r="H130" s="11" t="str">
        <f t="shared" si="25"/>
        <v>N/A</v>
      </c>
      <c r="I130" s="12" t="s">
        <v>1745</v>
      </c>
      <c r="J130" s="12" t="s">
        <v>1745</v>
      </c>
      <c r="K130" s="41" t="s">
        <v>736</v>
      </c>
      <c r="L130" s="9" t="str">
        <f t="shared" si="19"/>
        <v>N/A</v>
      </c>
    </row>
    <row r="131" spans="1:12" x14ac:dyDescent="0.25">
      <c r="A131" s="2" t="s">
        <v>529</v>
      </c>
      <c r="B131" s="33" t="s">
        <v>213</v>
      </c>
      <c r="C131" s="34">
        <v>0</v>
      </c>
      <c r="D131" s="11" t="str">
        <f t="shared" si="23"/>
        <v>N/A</v>
      </c>
      <c r="E131" s="34">
        <v>0</v>
      </c>
      <c r="F131" s="11" t="str">
        <f t="shared" si="24"/>
        <v>N/A</v>
      </c>
      <c r="G131" s="34">
        <v>0</v>
      </c>
      <c r="H131" s="11" t="str">
        <f t="shared" si="25"/>
        <v>N/A</v>
      </c>
      <c r="I131" s="12" t="s">
        <v>1745</v>
      </c>
      <c r="J131" s="12" t="s">
        <v>1745</v>
      </c>
      <c r="K131" s="41" t="s">
        <v>736</v>
      </c>
      <c r="L131" s="9" t="str">
        <f t="shared" si="19"/>
        <v>N/A</v>
      </c>
    </row>
    <row r="132" spans="1:12" ht="25" x14ac:dyDescent="0.25">
      <c r="A132" s="2" t="s">
        <v>1197</v>
      </c>
      <c r="B132" s="33" t="s">
        <v>213</v>
      </c>
      <c r="C132" s="43" t="s">
        <v>1745</v>
      </c>
      <c r="D132" s="11" t="str">
        <f t="shared" si="23"/>
        <v>N/A</v>
      </c>
      <c r="E132" s="43" t="s">
        <v>1745</v>
      </c>
      <c r="F132" s="11" t="str">
        <f t="shared" si="24"/>
        <v>N/A</v>
      </c>
      <c r="G132" s="43" t="s">
        <v>1745</v>
      </c>
      <c r="H132" s="11" t="str">
        <f t="shared" si="25"/>
        <v>N/A</v>
      </c>
      <c r="I132" s="12" t="s">
        <v>1745</v>
      </c>
      <c r="J132" s="12" t="s">
        <v>1745</v>
      </c>
      <c r="K132" s="41" t="s">
        <v>736</v>
      </c>
      <c r="L132" s="9" t="str">
        <f t="shared" si="19"/>
        <v>N/A</v>
      </c>
    </row>
    <row r="133" spans="1:12" x14ac:dyDescent="0.25">
      <c r="A133" s="2" t="s">
        <v>1198</v>
      </c>
      <c r="B133" s="33" t="s">
        <v>213</v>
      </c>
      <c r="C133" s="43">
        <v>0</v>
      </c>
      <c r="D133" s="11" t="str">
        <f t="shared" si="23"/>
        <v>N/A</v>
      </c>
      <c r="E133" s="43">
        <v>0</v>
      </c>
      <c r="F133" s="11" t="str">
        <f t="shared" si="24"/>
        <v>N/A</v>
      </c>
      <c r="G133" s="43">
        <v>0</v>
      </c>
      <c r="H133" s="11" t="str">
        <f t="shared" si="25"/>
        <v>N/A</v>
      </c>
      <c r="I133" s="12" t="s">
        <v>1745</v>
      </c>
      <c r="J133" s="12" t="s">
        <v>1745</v>
      </c>
      <c r="K133" s="41" t="s">
        <v>736</v>
      </c>
      <c r="L133" s="9" t="str">
        <f t="shared" si="19"/>
        <v>N/A</v>
      </c>
    </row>
    <row r="134" spans="1:12" x14ac:dyDescent="0.25">
      <c r="A134" s="2" t="s">
        <v>530</v>
      </c>
      <c r="B134" s="33" t="s">
        <v>213</v>
      </c>
      <c r="C134" s="34">
        <v>0</v>
      </c>
      <c r="D134" s="11" t="str">
        <f t="shared" si="23"/>
        <v>N/A</v>
      </c>
      <c r="E134" s="34">
        <v>0</v>
      </c>
      <c r="F134" s="11" t="str">
        <f t="shared" si="24"/>
        <v>N/A</v>
      </c>
      <c r="G134" s="34">
        <v>0</v>
      </c>
      <c r="H134" s="11" t="str">
        <f t="shared" si="25"/>
        <v>N/A</v>
      </c>
      <c r="I134" s="12" t="s">
        <v>1745</v>
      </c>
      <c r="J134" s="12" t="s">
        <v>1745</v>
      </c>
      <c r="K134" s="41" t="s">
        <v>736</v>
      </c>
      <c r="L134" s="9" t="str">
        <f t="shared" si="19"/>
        <v>N/A</v>
      </c>
    </row>
    <row r="135" spans="1:12" x14ac:dyDescent="0.25">
      <c r="A135" s="2" t="s">
        <v>1199</v>
      </c>
      <c r="B135" s="33" t="s">
        <v>213</v>
      </c>
      <c r="C135" s="43" t="s">
        <v>1745</v>
      </c>
      <c r="D135" s="11" t="str">
        <f t="shared" si="23"/>
        <v>N/A</v>
      </c>
      <c r="E135" s="43" t="s">
        <v>1745</v>
      </c>
      <c r="F135" s="11" t="str">
        <f t="shared" si="24"/>
        <v>N/A</v>
      </c>
      <c r="G135" s="43" t="s">
        <v>1745</v>
      </c>
      <c r="H135" s="11" t="str">
        <f t="shared" si="25"/>
        <v>N/A</v>
      </c>
      <c r="I135" s="12" t="s">
        <v>1745</v>
      </c>
      <c r="J135" s="12" t="s">
        <v>1745</v>
      </c>
      <c r="K135" s="41" t="s">
        <v>736</v>
      </c>
      <c r="L135" s="9" t="str">
        <f t="shared" si="19"/>
        <v>N/A</v>
      </c>
    </row>
    <row r="136" spans="1:12" x14ac:dyDescent="0.25">
      <c r="A136" s="2" t="s">
        <v>1200</v>
      </c>
      <c r="B136" s="33" t="s">
        <v>213</v>
      </c>
      <c r="C136" s="43">
        <v>2707</v>
      </c>
      <c r="D136" s="11" t="str">
        <f t="shared" si="23"/>
        <v>N/A</v>
      </c>
      <c r="E136" s="43">
        <v>9962</v>
      </c>
      <c r="F136" s="11" t="str">
        <f t="shared" si="24"/>
        <v>N/A</v>
      </c>
      <c r="G136" s="43">
        <v>0</v>
      </c>
      <c r="H136" s="11" t="str">
        <f t="shared" si="25"/>
        <v>N/A</v>
      </c>
      <c r="I136" s="12">
        <v>268</v>
      </c>
      <c r="J136" s="12">
        <v>-100</v>
      </c>
      <c r="K136" s="41" t="s">
        <v>736</v>
      </c>
      <c r="L136" s="9" t="str">
        <f t="shared" si="19"/>
        <v>No</v>
      </c>
    </row>
    <row r="137" spans="1:12" x14ac:dyDescent="0.25">
      <c r="A137" s="2" t="s">
        <v>531</v>
      </c>
      <c r="B137" s="33" t="s">
        <v>213</v>
      </c>
      <c r="C137" s="34">
        <v>11</v>
      </c>
      <c r="D137" s="11" t="str">
        <f t="shared" si="23"/>
        <v>N/A</v>
      </c>
      <c r="E137" s="34">
        <v>11</v>
      </c>
      <c r="F137" s="11" t="str">
        <f t="shared" si="24"/>
        <v>N/A</v>
      </c>
      <c r="G137" s="34">
        <v>0</v>
      </c>
      <c r="H137" s="11" t="str">
        <f t="shared" si="25"/>
        <v>N/A</v>
      </c>
      <c r="I137" s="12">
        <v>-33.299999999999997</v>
      </c>
      <c r="J137" s="12">
        <v>-100</v>
      </c>
      <c r="K137" s="41" t="s">
        <v>736</v>
      </c>
      <c r="L137" s="9" t="str">
        <f t="shared" si="19"/>
        <v>No</v>
      </c>
    </row>
    <row r="138" spans="1:12" x14ac:dyDescent="0.25">
      <c r="A138" s="2" t="s">
        <v>1201</v>
      </c>
      <c r="B138" s="33" t="s">
        <v>213</v>
      </c>
      <c r="C138" s="43">
        <v>902.33333332999996</v>
      </c>
      <c r="D138" s="11" t="str">
        <f t="shared" si="23"/>
        <v>N/A</v>
      </c>
      <c r="E138" s="43">
        <v>4981</v>
      </c>
      <c r="F138" s="11" t="str">
        <f t="shared" si="24"/>
        <v>N/A</v>
      </c>
      <c r="G138" s="43" t="s">
        <v>1745</v>
      </c>
      <c r="H138" s="11" t="str">
        <f t="shared" si="25"/>
        <v>N/A</v>
      </c>
      <c r="I138" s="12">
        <v>452</v>
      </c>
      <c r="J138" s="12" t="s">
        <v>1745</v>
      </c>
      <c r="K138" s="41" t="s">
        <v>736</v>
      </c>
      <c r="L138" s="9" t="str">
        <f t="shared" si="19"/>
        <v>N/A</v>
      </c>
    </row>
    <row r="139" spans="1:12" x14ac:dyDescent="0.25">
      <c r="A139" s="48" t="s">
        <v>404</v>
      </c>
      <c r="B139" s="14" t="s">
        <v>213</v>
      </c>
      <c r="C139" s="14">
        <v>8142825856</v>
      </c>
      <c r="D139" s="11" t="str">
        <f t="shared" si="23"/>
        <v>N/A</v>
      </c>
      <c r="E139" s="14">
        <v>8192343976</v>
      </c>
      <c r="F139" s="11" t="str">
        <f t="shared" si="24"/>
        <v>N/A</v>
      </c>
      <c r="G139" s="14">
        <v>8481081777</v>
      </c>
      <c r="H139" s="11" t="str">
        <f t="shared" si="25"/>
        <v>N/A</v>
      </c>
      <c r="I139" s="12">
        <v>0.60809999999999997</v>
      </c>
      <c r="J139" s="12">
        <v>3.524</v>
      </c>
      <c r="K139" s="14" t="s">
        <v>213</v>
      </c>
      <c r="L139" s="9" t="str">
        <f t="shared" ref="L139:L158" si="26">IF(J139="Div by 0", "N/A", IF(K139="N/A","N/A", IF(J139&gt;VALUE(MID(K139,1,2)), "No", IF(J139&lt;-1*VALUE(MID(K139,1,2)), "No", "Yes"))))</f>
        <v>N/A</v>
      </c>
    </row>
    <row r="140" spans="1:12" x14ac:dyDescent="0.25">
      <c r="A140" s="48" t="s">
        <v>1202</v>
      </c>
      <c r="B140" s="14" t="s">
        <v>213</v>
      </c>
      <c r="C140" s="14">
        <v>7816.0148280000003</v>
      </c>
      <c r="D140" s="11" t="str">
        <f t="shared" si="23"/>
        <v>N/A</v>
      </c>
      <c r="E140" s="14">
        <v>8336.7956338999993</v>
      </c>
      <c r="F140" s="11" t="str">
        <f t="shared" si="24"/>
        <v>N/A</v>
      </c>
      <c r="G140" s="14">
        <v>8530.2758780000004</v>
      </c>
      <c r="H140" s="11" t="str">
        <f t="shared" si="25"/>
        <v>N/A</v>
      </c>
      <c r="I140" s="12">
        <v>6.6630000000000003</v>
      </c>
      <c r="J140" s="12">
        <v>2.3210000000000002</v>
      </c>
      <c r="K140" s="14" t="s">
        <v>213</v>
      </c>
      <c r="L140" s="9" t="str">
        <f t="shared" si="26"/>
        <v>N/A</v>
      </c>
    </row>
    <row r="141" spans="1:12" x14ac:dyDescent="0.25">
      <c r="A141" s="48" t="s">
        <v>405</v>
      </c>
      <c r="B141" s="14" t="s">
        <v>213</v>
      </c>
      <c r="C141" s="14">
        <v>38449000</v>
      </c>
      <c r="D141" s="11" t="str">
        <f t="shared" si="23"/>
        <v>N/A</v>
      </c>
      <c r="E141" s="14">
        <v>26310643</v>
      </c>
      <c r="F141" s="11" t="str">
        <f t="shared" si="24"/>
        <v>N/A</v>
      </c>
      <c r="G141" s="14">
        <v>24964684</v>
      </c>
      <c r="H141" s="11" t="str">
        <f t="shared" si="25"/>
        <v>N/A</v>
      </c>
      <c r="I141" s="12">
        <v>-31.6</v>
      </c>
      <c r="J141" s="12">
        <v>-5.12</v>
      </c>
      <c r="K141" s="14" t="s">
        <v>213</v>
      </c>
      <c r="L141" s="9" t="str">
        <f t="shared" si="26"/>
        <v>N/A</v>
      </c>
    </row>
    <row r="142" spans="1:12" x14ac:dyDescent="0.25">
      <c r="A142" s="48" t="s">
        <v>1203</v>
      </c>
      <c r="B142" s="14" t="s">
        <v>213</v>
      </c>
      <c r="C142" s="14">
        <v>10131.488801</v>
      </c>
      <c r="D142" s="11" t="str">
        <f t="shared" si="23"/>
        <v>N/A</v>
      </c>
      <c r="E142" s="14">
        <v>6954.9677505</v>
      </c>
      <c r="F142" s="11" t="str">
        <f t="shared" si="24"/>
        <v>N/A</v>
      </c>
      <c r="G142" s="14">
        <v>7416.7213309999997</v>
      </c>
      <c r="H142" s="11" t="str">
        <f t="shared" si="25"/>
        <v>N/A</v>
      </c>
      <c r="I142" s="12">
        <v>-31.4</v>
      </c>
      <c r="J142" s="12">
        <v>6.6390000000000002</v>
      </c>
      <c r="K142" s="14" t="s">
        <v>213</v>
      </c>
      <c r="L142" s="9" t="str">
        <f t="shared" si="26"/>
        <v>N/A</v>
      </c>
    </row>
    <row r="143" spans="1:12" x14ac:dyDescent="0.25">
      <c r="A143" s="48" t="s">
        <v>406</v>
      </c>
      <c r="B143" s="14" t="s">
        <v>213</v>
      </c>
      <c r="C143" s="14">
        <v>1531076</v>
      </c>
      <c r="D143" s="11" t="str">
        <f t="shared" si="23"/>
        <v>N/A</v>
      </c>
      <c r="E143" s="14">
        <v>1842098</v>
      </c>
      <c r="F143" s="11" t="str">
        <f t="shared" si="24"/>
        <v>N/A</v>
      </c>
      <c r="G143" s="14">
        <v>1610191</v>
      </c>
      <c r="H143" s="11" t="str">
        <f t="shared" si="25"/>
        <v>N/A</v>
      </c>
      <c r="I143" s="12">
        <v>20.309999999999999</v>
      </c>
      <c r="J143" s="12">
        <v>-12.6</v>
      </c>
      <c r="K143" s="14" t="s">
        <v>213</v>
      </c>
      <c r="L143" s="9" t="str">
        <f t="shared" si="26"/>
        <v>N/A</v>
      </c>
    </row>
    <row r="144" spans="1:12" x14ac:dyDescent="0.25">
      <c r="A144" s="48" t="s">
        <v>1204</v>
      </c>
      <c r="B144" s="14" t="s">
        <v>213</v>
      </c>
      <c r="C144" s="14">
        <v>119.83063317</v>
      </c>
      <c r="D144" s="11" t="str">
        <f t="shared" si="23"/>
        <v>N/A</v>
      </c>
      <c r="E144" s="14">
        <v>136.23977515999999</v>
      </c>
      <c r="F144" s="11" t="str">
        <f t="shared" si="24"/>
        <v>N/A</v>
      </c>
      <c r="G144" s="14">
        <v>113.61776743</v>
      </c>
      <c r="H144" s="11" t="str">
        <f t="shared" si="25"/>
        <v>N/A</v>
      </c>
      <c r="I144" s="12">
        <v>13.69</v>
      </c>
      <c r="J144" s="12">
        <v>-16.600000000000001</v>
      </c>
      <c r="K144" s="14" t="s">
        <v>213</v>
      </c>
      <c r="L144" s="9" t="str">
        <f t="shared" si="26"/>
        <v>N/A</v>
      </c>
    </row>
    <row r="145" spans="1:13" x14ac:dyDescent="0.25">
      <c r="A145" s="48" t="s">
        <v>407</v>
      </c>
      <c r="B145" s="14" t="s">
        <v>213</v>
      </c>
      <c r="C145" s="14">
        <v>83590</v>
      </c>
      <c r="D145" s="11" t="str">
        <f t="shared" si="23"/>
        <v>N/A</v>
      </c>
      <c r="E145" s="14">
        <v>25399</v>
      </c>
      <c r="F145" s="11" t="str">
        <f t="shared" si="24"/>
        <v>N/A</v>
      </c>
      <c r="G145" s="14">
        <v>28252</v>
      </c>
      <c r="H145" s="11" t="str">
        <f t="shared" si="25"/>
        <v>N/A</v>
      </c>
      <c r="I145" s="12">
        <v>-69.599999999999994</v>
      </c>
      <c r="J145" s="12">
        <v>11.23</v>
      </c>
      <c r="K145" s="14" t="s">
        <v>213</v>
      </c>
      <c r="L145" s="9" t="str">
        <f t="shared" si="26"/>
        <v>N/A</v>
      </c>
    </row>
    <row r="146" spans="1:13" x14ac:dyDescent="0.25">
      <c r="A146" s="48" t="s">
        <v>1205</v>
      </c>
      <c r="B146" s="14" t="s">
        <v>213</v>
      </c>
      <c r="C146" s="14">
        <v>2458.5294118000002</v>
      </c>
      <c r="D146" s="11" t="str">
        <f t="shared" si="23"/>
        <v>N/A</v>
      </c>
      <c r="E146" s="14">
        <v>1269.95</v>
      </c>
      <c r="F146" s="11" t="str">
        <f t="shared" si="24"/>
        <v>N/A</v>
      </c>
      <c r="G146" s="14">
        <v>1412.6</v>
      </c>
      <c r="H146" s="11" t="str">
        <f t="shared" si="25"/>
        <v>N/A</v>
      </c>
      <c r="I146" s="12">
        <v>-48.3</v>
      </c>
      <c r="J146" s="12">
        <v>11.23</v>
      </c>
      <c r="K146" s="14" t="s">
        <v>213</v>
      </c>
      <c r="L146" s="9" t="str">
        <f t="shared" si="26"/>
        <v>N/A</v>
      </c>
    </row>
    <row r="147" spans="1:13" x14ac:dyDescent="0.25">
      <c r="A147" s="48" t="s">
        <v>408</v>
      </c>
      <c r="B147" s="14" t="s">
        <v>213</v>
      </c>
      <c r="C147" s="14">
        <v>43489894</v>
      </c>
      <c r="D147" s="11" t="str">
        <f t="shared" ref="D147:D160" si="27">IF($B147="N/A","N/A",IF(C147&gt;10,"No",IF(C147&lt;-10,"No","Yes")))</f>
        <v>N/A</v>
      </c>
      <c r="E147" s="14">
        <v>461188773</v>
      </c>
      <c r="F147" s="11" t="str">
        <f t="shared" ref="F147:F160" si="28">IF($B147="N/A","N/A",IF(E147&gt;10,"No",IF(E147&lt;-10,"No","Yes")))</f>
        <v>N/A</v>
      </c>
      <c r="G147" s="14">
        <v>507225295</v>
      </c>
      <c r="H147" s="11" t="str">
        <f t="shared" ref="H147:H160" si="29">IF($B147="N/A","N/A",IF(G147&gt;10,"No",IF(G147&lt;-10,"No","Yes")))</f>
        <v>N/A</v>
      </c>
      <c r="I147" s="12">
        <v>960.5</v>
      </c>
      <c r="J147" s="12">
        <v>9.9819999999999993</v>
      </c>
      <c r="K147" s="14" t="s">
        <v>213</v>
      </c>
      <c r="L147" s="9" t="str">
        <f t="shared" si="26"/>
        <v>N/A</v>
      </c>
    </row>
    <row r="148" spans="1:13" x14ac:dyDescent="0.25">
      <c r="A148" s="48" t="s">
        <v>1206</v>
      </c>
      <c r="B148" s="14" t="s">
        <v>213</v>
      </c>
      <c r="C148" s="14">
        <v>1619.7956721</v>
      </c>
      <c r="D148" s="11" t="str">
        <f t="shared" si="27"/>
        <v>N/A</v>
      </c>
      <c r="E148" s="14">
        <v>3500.2980714</v>
      </c>
      <c r="F148" s="11" t="str">
        <f t="shared" si="28"/>
        <v>N/A</v>
      </c>
      <c r="G148" s="14">
        <v>3742.1725578</v>
      </c>
      <c r="H148" s="11" t="str">
        <f t="shared" si="29"/>
        <v>N/A</v>
      </c>
      <c r="I148" s="12">
        <v>116.1</v>
      </c>
      <c r="J148" s="12">
        <v>6.91</v>
      </c>
      <c r="K148" s="14" t="s">
        <v>213</v>
      </c>
      <c r="L148" s="9" t="str">
        <f t="shared" si="26"/>
        <v>N/A</v>
      </c>
    </row>
    <row r="149" spans="1:13" x14ac:dyDescent="0.25">
      <c r="A149" s="48" t="s">
        <v>409</v>
      </c>
      <c r="B149" s="14" t="s">
        <v>213</v>
      </c>
      <c r="C149" s="14">
        <v>12197324</v>
      </c>
      <c r="D149" s="11" t="str">
        <f t="shared" si="27"/>
        <v>N/A</v>
      </c>
      <c r="E149" s="14">
        <v>13344816</v>
      </c>
      <c r="F149" s="11" t="str">
        <f t="shared" si="28"/>
        <v>N/A</v>
      </c>
      <c r="G149" s="14">
        <v>14252874</v>
      </c>
      <c r="H149" s="11" t="str">
        <f t="shared" si="29"/>
        <v>N/A</v>
      </c>
      <c r="I149" s="12">
        <v>9.4079999999999995</v>
      </c>
      <c r="J149" s="12">
        <v>6.8049999999999997</v>
      </c>
      <c r="K149" s="14" t="s">
        <v>213</v>
      </c>
      <c r="L149" s="9" t="str">
        <f t="shared" si="26"/>
        <v>N/A</v>
      </c>
    </row>
    <row r="150" spans="1:13" x14ac:dyDescent="0.25">
      <c r="A150" s="48" t="s">
        <v>1207</v>
      </c>
      <c r="B150" s="14" t="s">
        <v>213</v>
      </c>
      <c r="C150" s="14">
        <v>324.10384226999997</v>
      </c>
      <c r="D150" s="11" t="str">
        <f t="shared" si="27"/>
        <v>N/A</v>
      </c>
      <c r="E150" s="14">
        <v>350.86543619000003</v>
      </c>
      <c r="F150" s="11" t="str">
        <f t="shared" si="28"/>
        <v>N/A</v>
      </c>
      <c r="G150" s="14">
        <v>392.41414057999998</v>
      </c>
      <c r="H150" s="11" t="str">
        <f t="shared" si="29"/>
        <v>N/A</v>
      </c>
      <c r="I150" s="12">
        <v>8.2569999999999997</v>
      </c>
      <c r="J150" s="12">
        <v>11.84</v>
      </c>
      <c r="K150" s="14" t="s">
        <v>213</v>
      </c>
      <c r="L150" s="9" t="str">
        <f t="shared" si="26"/>
        <v>N/A</v>
      </c>
    </row>
    <row r="151" spans="1:13" x14ac:dyDescent="0.25">
      <c r="A151" s="48" t="s">
        <v>410</v>
      </c>
      <c r="B151" s="14" t="s">
        <v>213</v>
      </c>
      <c r="C151" s="14">
        <v>0</v>
      </c>
      <c r="D151" s="11" t="str">
        <f t="shared" si="27"/>
        <v>N/A</v>
      </c>
      <c r="E151" s="14">
        <v>0</v>
      </c>
      <c r="F151" s="11" t="str">
        <f t="shared" si="28"/>
        <v>N/A</v>
      </c>
      <c r="G151" s="14">
        <v>0</v>
      </c>
      <c r="H151" s="11" t="str">
        <f t="shared" si="29"/>
        <v>N/A</v>
      </c>
      <c r="I151" s="12" t="s">
        <v>1745</v>
      </c>
      <c r="J151" s="12" t="s">
        <v>1745</v>
      </c>
      <c r="K151" s="14" t="s">
        <v>213</v>
      </c>
      <c r="L151" s="9" t="str">
        <f t="shared" si="26"/>
        <v>N/A</v>
      </c>
    </row>
    <row r="152" spans="1:13" x14ac:dyDescent="0.25">
      <c r="A152" s="48" t="s">
        <v>1208</v>
      </c>
      <c r="B152" s="14" t="s">
        <v>213</v>
      </c>
      <c r="C152" s="14" t="s">
        <v>1745</v>
      </c>
      <c r="D152" s="11" t="str">
        <f t="shared" si="27"/>
        <v>N/A</v>
      </c>
      <c r="E152" s="14" t="s">
        <v>1745</v>
      </c>
      <c r="F152" s="11" t="str">
        <f t="shared" si="28"/>
        <v>N/A</v>
      </c>
      <c r="G152" s="14" t="s">
        <v>1745</v>
      </c>
      <c r="H152" s="11" t="str">
        <f t="shared" si="29"/>
        <v>N/A</v>
      </c>
      <c r="I152" s="12" t="s">
        <v>1745</v>
      </c>
      <c r="J152" s="12" t="s">
        <v>1745</v>
      </c>
      <c r="K152" s="14" t="s">
        <v>213</v>
      </c>
      <c r="L152" s="9" t="str">
        <f t="shared" si="26"/>
        <v>N/A</v>
      </c>
    </row>
    <row r="153" spans="1:13" x14ac:dyDescent="0.25">
      <c r="A153" s="48" t="s">
        <v>411</v>
      </c>
      <c r="B153" s="14" t="s">
        <v>213</v>
      </c>
      <c r="C153" s="14">
        <v>0</v>
      </c>
      <c r="D153" s="11" t="str">
        <f t="shared" si="27"/>
        <v>N/A</v>
      </c>
      <c r="E153" s="14">
        <v>0</v>
      </c>
      <c r="F153" s="11" t="str">
        <f t="shared" si="28"/>
        <v>N/A</v>
      </c>
      <c r="G153" s="14">
        <v>0</v>
      </c>
      <c r="H153" s="11" t="str">
        <f t="shared" si="29"/>
        <v>N/A</v>
      </c>
      <c r="I153" s="12" t="s">
        <v>1745</v>
      </c>
      <c r="J153" s="12" t="s">
        <v>1745</v>
      </c>
      <c r="K153" s="14" t="s">
        <v>213</v>
      </c>
      <c r="L153" s="9" t="str">
        <f t="shared" si="26"/>
        <v>N/A</v>
      </c>
      <c r="M153" s="53"/>
    </row>
    <row r="154" spans="1:13" x14ac:dyDescent="0.25">
      <c r="A154" s="48" t="s">
        <v>1209</v>
      </c>
      <c r="B154" s="14" t="s">
        <v>213</v>
      </c>
      <c r="C154" s="14" t="s">
        <v>1745</v>
      </c>
      <c r="D154" s="11" t="str">
        <f t="shared" si="27"/>
        <v>N/A</v>
      </c>
      <c r="E154" s="14" t="s">
        <v>1745</v>
      </c>
      <c r="F154" s="11" t="str">
        <f t="shared" si="28"/>
        <v>N/A</v>
      </c>
      <c r="G154" s="14" t="s">
        <v>1745</v>
      </c>
      <c r="H154" s="11" t="str">
        <f t="shared" si="29"/>
        <v>N/A</v>
      </c>
      <c r="I154" s="12" t="s">
        <v>1745</v>
      </c>
      <c r="J154" s="12" t="s">
        <v>1745</v>
      </c>
      <c r="K154" s="14" t="s">
        <v>213</v>
      </c>
      <c r="L154" s="9" t="str">
        <f t="shared" si="26"/>
        <v>N/A</v>
      </c>
      <c r="M154" s="54"/>
    </row>
    <row r="155" spans="1:13" x14ac:dyDescent="0.25">
      <c r="A155" s="48" t="s">
        <v>412</v>
      </c>
      <c r="B155" s="14" t="s">
        <v>213</v>
      </c>
      <c r="C155" s="14">
        <v>0</v>
      </c>
      <c r="D155" s="11" t="str">
        <f t="shared" si="27"/>
        <v>N/A</v>
      </c>
      <c r="E155" s="14">
        <v>0</v>
      </c>
      <c r="F155" s="11" t="str">
        <f t="shared" si="28"/>
        <v>N/A</v>
      </c>
      <c r="G155" s="14">
        <v>0</v>
      </c>
      <c r="H155" s="11" t="str">
        <f t="shared" si="29"/>
        <v>N/A</v>
      </c>
      <c r="I155" s="12" t="s">
        <v>1745</v>
      </c>
      <c r="J155" s="12" t="s">
        <v>1745</v>
      </c>
      <c r="K155" s="14" t="s">
        <v>213</v>
      </c>
      <c r="L155" s="9" t="str">
        <f t="shared" si="26"/>
        <v>N/A</v>
      </c>
    </row>
    <row r="156" spans="1:13" x14ac:dyDescent="0.25">
      <c r="A156" s="48" t="s">
        <v>1210</v>
      </c>
      <c r="B156" s="14" t="s">
        <v>213</v>
      </c>
      <c r="C156" s="14" t="s">
        <v>1745</v>
      </c>
      <c r="D156" s="11" t="str">
        <f t="shared" si="27"/>
        <v>N/A</v>
      </c>
      <c r="E156" s="14" t="s">
        <v>1745</v>
      </c>
      <c r="F156" s="11" t="str">
        <f t="shared" si="28"/>
        <v>N/A</v>
      </c>
      <c r="G156" s="14" t="s">
        <v>1745</v>
      </c>
      <c r="H156" s="11" t="str">
        <f t="shared" si="29"/>
        <v>N/A</v>
      </c>
      <c r="I156" s="12" t="s">
        <v>1745</v>
      </c>
      <c r="J156" s="12" t="s">
        <v>1745</v>
      </c>
      <c r="K156" s="14" t="s">
        <v>213</v>
      </c>
      <c r="L156" s="9" t="str">
        <f t="shared" si="26"/>
        <v>N/A</v>
      </c>
    </row>
    <row r="157" spans="1:13" x14ac:dyDescent="0.25">
      <c r="A157" s="48" t="s">
        <v>413</v>
      </c>
      <c r="B157" s="14" t="s">
        <v>213</v>
      </c>
      <c r="C157" s="14">
        <v>0</v>
      </c>
      <c r="D157" s="11" t="str">
        <f t="shared" si="27"/>
        <v>N/A</v>
      </c>
      <c r="E157" s="14">
        <v>0</v>
      </c>
      <c r="F157" s="11" t="str">
        <f t="shared" si="28"/>
        <v>N/A</v>
      </c>
      <c r="G157" s="14">
        <v>0</v>
      </c>
      <c r="H157" s="11" t="str">
        <f t="shared" si="29"/>
        <v>N/A</v>
      </c>
      <c r="I157" s="12" t="s">
        <v>1745</v>
      </c>
      <c r="J157" s="12" t="s">
        <v>1745</v>
      </c>
      <c r="K157" s="14" t="s">
        <v>213</v>
      </c>
      <c r="L157" s="9" t="str">
        <f t="shared" si="26"/>
        <v>N/A</v>
      </c>
    </row>
    <row r="158" spans="1:13" x14ac:dyDescent="0.25">
      <c r="A158" s="48" t="s">
        <v>1211</v>
      </c>
      <c r="B158" s="14" t="s">
        <v>213</v>
      </c>
      <c r="C158" s="14" t="s">
        <v>1745</v>
      </c>
      <c r="D158" s="11" t="str">
        <f t="shared" si="27"/>
        <v>N/A</v>
      </c>
      <c r="E158" s="14" t="s">
        <v>1745</v>
      </c>
      <c r="F158" s="11" t="str">
        <f t="shared" si="28"/>
        <v>N/A</v>
      </c>
      <c r="G158" s="14" t="s">
        <v>1745</v>
      </c>
      <c r="H158" s="11" t="str">
        <f t="shared" si="29"/>
        <v>N/A</v>
      </c>
      <c r="I158" s="12" t="s">
        <v>1745</v>
      </c>
      <c r="J158" s="12" t="s">
        <v>1745</v>
      </c>
      <c r="K158" s="14" t="s">
        <v>213</v>
      </c>
      <c r="L158" s="9" t="str">
        <f t="shared" si="26"/>
        <v>N/A</v>
      </c>
    </row>
    <row r="159" spans="1:13" ht="25" x14ac:dyDescent="0.25">
      <c r="A159" s="48" t="s">
        <v>414</v>
      </c>
      <c r="B159" s="14" t="s">
        <v>213</v>
      </c>
      <c r="C159" s="14">
        <v>0</v>
      </c>
      <c r="D159" s="11" t="str">
        <f t="shared" si="27"/>
        <v>N/A</v>
      </c>
      <c r="E159" s="14">
        <v>0</v>
      </c>
      <c r="F159" s="11" t="str">
        <f t="shared" si="28"/>
        <v>N/A</v>
      </c>
      <c r="G159" s="14">
        <v>0</v>
      </c>
      <c r="H159" s="11" t="str">
        <f t="shared" si="29"/>
        <v>N/A</v>
      </c>
      <c r="I159" s="12" t="s">
        <v>1745</v>
      </c>
      <c r="J159" s="12" t="s">
        <v>1745</v>
      </c>
      <c r="K159" s="14" t="s">
        <v>213</v>
      </c>
      <c r="L159" s="9" t="str">
        <f t="shared" ref="L159:L160" si="30">IF(J159="Div by 0", "N/A", IF(K159="N/A","N/A", IF(J159&gt;VALUE(MID(K159,1,2)), "No", IF(J159&lt;-1*VALUE(MID(K159,1,2)), "No", "Yes"))))</f>
        <v>N/A</v>
      </c>
    </row>
    <row r="160" spans="1:13" ht="25" x14ac:dyDescent="0.25">
      <c r="A160" s="48" t="s">
        <v>1212</v>
      </c>
      <c r="B160" s="14" t="s">
        <v>213</v>
      </c>
      <c r="C160" s="14" t="s">
        <v>1745</v>
      </c>
      <c r="D160" s="11" t="str">
        <f t="shared" si="27"/>
        <v>N/A</v>
      </c>
      <c r="E160" s="14" t="s">
        <v>1745</v>
      </c>
      <c r="F160" s="11" t="str">
        <f t="shared" si="28"/>
        <v>N/A</v>
      </c>
      <c r="G160" s="14" t="s">
        <v>1745</v>
      </c>
      <c r="H160" s="11" t="str">
        <f t="shared" si="29"/>
        <v>N/A</v>
      </c>
      <c r="I160" s="12" t="s">
        <v>1745</v>
      </c>
      <c r="J160" s="12" t="s">
        <v>1745</v>
      </c>
      <c r="K160" s="14" t="s">
        <v>213</v>
      </c>
      <c r="L160" s="9" t="str">
        <f t="shared" si="30"/>
        <v>N/A</v>
      </c>
    </row>
    <row r="161" spans="1:16" x14ac:dyDescent="0.25">
      <c r="A161" s="48" t="s">
        <v>415</v>
      </c>
      <c r="B161" s="14" t="s">
        <v>213</v>
      </c>
      <c r="C161" s="14">
        <v>0</v>
      </c>
      <c r="D161" s="14" t="s">
        <v>213</v>
      </c>
      <c r="E161" s="14">
        <v>0</v>
      </c>
      <c r="F161" s="14" t="s">
        <v>213</v>
      </c>
      <c r="G161" s="14">
        <v>0</v>
      </c>
      <c r="H161" s="14" t="s">
        <v>213</v>
      </c>
      <c r="I161" s="12" t="s">
        <v>1745</v>
      </c>
      <c r="J161" s="12" t="s">
        <v>1745</v>
      </c>
      <c r="K161" s="14" t="s">
        <v>213</v>
      </c>
      <c r="L161" s="9" t="str">
        <f>IF(J161="Div by 0", "N/A", IF(K161="N/A","N/A", IF(J161&gt;VALUE(MID(K161,1,2)), "No", IF(J161&lt;-1*VALUE(MID(K161,1,2)), "No", "Yes"))))</f>
        <v>N/A</v>
      </c>
    </row>
    <row r="162" spans="1:16" ht="25" x14ac:dyDescent="0.25">
      <c r="A162" s="48" t="s">
        <v>1213</v>
      </c>
      <c r="B162" s="14" t="s">
        <v>213</v>
      </c>
      <c r="C162" s="14" t="s">
        <v>1745</v>
      </c>
      <c r="D162" s="14" t="s">
        <v>213</v>
      </c>
      <c r="E162" s="14" t="s">
        <v>1745</v>
      </c>
      <c r="F162" s="14" t="s">
        <v>213</v>
      </c>
      <c r="G162" s="14" t="s">
        <v>1745</v>
      </c>
      <c r="H162" s="14" t="s">
        <v>213</v>
      </c>
      <c r="I162" s="12" t="s">
        <v>1745</v>
      </c>
      <c r="J162" s="12" t="s">
        <v>1745</v>
      </c>
      <c r="K162" s="14" t="s">
        <v>213</v>
      </c>
      <c r="L162" s="9" t="str">
        <f>IF(J162="Div by 0", "N/A", IF(K162="N/A","N/A", IF(J162&gt;VALUE(MID(K162,1,2)), "No", IF(J162&lt;-1*VALUE(MID(K162,1,2)), "No", "Yes"))))</f>
        <v>N/A</v>
      </c>
    </row>
    <row r="163" spans="1:16" ht="25" x14ac:dyDescent="0.25">
      <c r="A163" s="48" t="s">
        <v>416</v>
      </c>
      <c r="B163" s="14" t="s">
        <v>213</v>
      </c>
      <c r="C163" s="14">
        <v>0</v>
      </c>
      <c r="D163" s="14" t="s">
        <v>213</v>
      </c>
      <c r="E163" s="14">
        <v>0</v>
      </c>
      <c r="F163" s="14" t="s">
        <v>213</v>
      </c>
      <c r="G163" s="14">
        <v>0</v>
      </c>
      <c r="H163" s="14" t="s">
        <v>213</v>
      </c>
      <c r="I163" s="12" t="s">
        <v>1745</v>
      </c>
      <c r="J163" s="12" t="s">
        <v>1745</v>
      </c>
      <c r="K163" s="14" t="s">
        <v>213</v>
      </c>
      <c r="L163" s="9" t="str">
        <f>IF(J163="Div by 0", "N/A", IF(K163="N/A","N/A", IF(J163&gt;VALUE(MID(K163,1,2)), "No", IF(J163&lt;-1*VALUE(MID(K163,1,2)), "No", "Yes"))))</f>
        <v>N/A</v>
      </c>
      <c r="N163" s="54"/>
    </row>
    <row r="164" spans="1:16" x14ac:dyDescent="0.25">
      <c r="A164" s="48" t="s">
        <v>1227</v>
      </c>
      <c r="B164" s="109" t="s">
        <v>213</v>
      </c>
      <c r="C164" s="109">
        <v>2930.3333333</v>
      </c>
      <c r="D164" s="110" t="str">
        <f t="shared" ref="D164" si="31">IF($B164="N/A","N/A",IF(C164&gt;10,"No",IF(C164&lt;-10,"No","Yes")))</f>
        <v>N/A</v>
      </c>
      <c r="E164" s="109">
        <v>2285.2372881000001</v>
      </c>
      <c r="F164" s="110" t="str">
        <f t="shared" ref="F164" si="32">IF($B164="N/A","N/A",IF(E164&gt;10,"No",IF(E164&lt;-10,"No","Yes")))</f>
        <v>N/A</v>
      </c>
      <c r="G164" s="109">
        <v>2358.6136363999999</v>
      </c>
      <c r="H164" s="110" t="str">
        <f t="shared" ref="H164" si="33">IF($B164="N/A","N/A",IF(G164&gt;10,"No",IF(G164&lt;-10,"No","Yes")))</f>
        <v>N/A</v>
      </c>
      <c r="I164" s="111">
        <v>-22</v>
      </c>
      <c r="J164" s="111">
        <v>3.2109999999999999</v>
      </c>
      <c r="K164" s="112" t="s">
        <v>736</v>
      </c>
      <c r="L164" s="113" t="str">
        <f>IF(J164="Div by 0", "N/A", IF(OR(J164="N/A",K164="N/A"),"N/A", IF(J164&gt;VALUE(MID(K164,1,2)), "No", IF(J164&lt;-1*VALUE(MID(K164,1,2)), "No", "Yes"))))</f>
        <v>Yes</v>
      </c>
      <c r="N164" s="54"/>
    </row>
    <row r="165" spans="1:16" x14ac:dyDescent="0.25">
      <c r="A165" s="48" t="s">
        <v>1214</v>
      </c>
      <c r="B165" s="14" t="s">
        <v>213</v>
      </c>
      <c r="C165" s="14">
        <v>2930.3333333</v>
      </c>
      <c r="D165" s="11" t="str">
        <f t="shared" ref="D165:D171" si="34">IF($B165="N/A","N/A",IF(C165&gt;10,"No",IF(C165&lt;-10,"No","Yes")))</f>
        <v>N/A</v>
      </c>
      <c r="E165" s="14">
        <v>2285.2372881000001</v>
      </c>
      <c r="F165" s="11" t="str">
        <f t="shared" ref="F165:F171" si="35">IF($B165="N/A","N/A",IF(E165&gt;10,"No",IF(E165&lt;-10,"No","Yes")))</f>
        <v>N/A</v>
      </c>
      <c r="G165" s="14">
        <v>2358.6136363999999</v>
      </c>
      <c r="H165" s="11" t="str">
        <f t="shared" ref="H165:H171" si="36">IF($B165="N/A","N/A",IF(G165&gt;10,"No",IF(G165&lt;-10,"No","Yes")))</f>
        <v>N/A</v>
      </c>
      <c r="I165" s="12">
        <v>-22</v>
      </c>
      <c r="J165" s="12">
        <v>3.2109999999999999</v>
      </c>
      <c r="K165" s="41" t="s">
        <v>736</v>
      </c>
      <c r="L165" s="9" t="str">
        <f>IF(J165="Div by 0", "N/A", IF(OR(J165="N/A",K165="N/A"),"N/A", IF(J165&gt;VALUE(MID(K165,1,2)), "No", IF(J165&lt;-1*VALUE(MID(K165,1,2)), "No", "Yes"))))</f>
        <v>Yes</v>
      </c>
      <c r="N165" s="54"/>
    </row>
    <row r="166" spans="1:16" x14ac:dyDescent="0.25">
      <c r="A166" s="48" t="s">
        <v>1215</v>
      </c>
      <c r="B166" s="14" t="s">
        <v>213</v>
      </c>
      <c r="C166" s="14" t="s">
        <v>1745</v>
      </c>
      <c r="D166" s="11" t="str">
        <f t="shared" si="34"/>
        <v>N/A</v>
      </c>
      <c r="E166" s="14" t="s">
        <v>1745</v>
      </c>
      <c r="F166" s="11" t="str">
        <f t="shared" si="35"/>
        <v>N/A</v>
      </c>
      <c r="G166" s="14" t="s">
        <v>1745</v>
      </c>
      <c r="H166" s="11" t="str">
        <f t="shared" si="36"/>
        <v>N/A</v>
      </c>
      <c r="I166" s="12" t="s">
        <v>1745</v>
      </c>
      <c r="J166" s="12" t="s">
        <v>1745</v>
      </c>
      <c r="K166" s="41" t="s">
        <v>736</v>
      </c>
      <c r="L166" s="9" t="str">
        <f t="shared" ref="L166" si="37">IF(J166="Div by 0", "N/A", IF(OR(J166="N/A",K166="N/A"),"N/A", IF(J166&gt;VALUE(MID(K166,1,2)), "No", IF(J166&lt;-1*VALUE(MID(K166,1,2)), "No", "Yes"))))</f>
        <v>N/A</v>
      </c>
      <c r="O166" s="54"/>
      <c r="P166" s="54"/>
    </row>
    <row r="167" spans="1:16" s="54" customFormat="1" x14ac:dyDescent="0.25">
      <c r="A167" s="55" t="s">
        <v>730</v>
      </c>
      <c r="B167" s="14" t="s">
        <v>213</v>
      </c>
      <c r="C167" s="1">
        <v>0</v>
      </c>
      <c r="D167" s="11" t="str">
        <f t="shared" si="34"/>
        <v>N/A</v>
      </c>
      <c r="E167" s="1">
        <v>0</v>
      </c>
      <c r="F167" s="11" t="str">
        <f t="shared" si="35"/>
        <v>N/A</v>
      </c>
      <c r="G167" s="1">
        <v>0</v>
      </c>
      <c r="H167" s="11" t="str">
        <f t="shared" si="36"/>
        <v>N/A</v>
      </c>
      <c r="I167" s="12" t="s">
        <v>1745</v>
      </c>
      <c r="J167" s="12" t="s">
        <v>1745</v>
      </c>
      <c r="K167" s="14" t="s">
        <v>213</v>
      </c>
      <c r="L167" s="9" t="str">
        <f>IF(J167="Div by 0", "N/A", IF(K167="N/A","N/A", IF(J167&gt;VALUE(MID(K167,1,2)), "No", IF(J167&lt;-1*VALUE(MID(K167,1,2)), "No", "Yes"))))</f>
        <v>N/A</v>
      </c>
      <c r="M167" s="26"/>
      <c r="N167" s="26"/>
      <c r="O167" s="53"/>
      <c r="P167" s="53"/>
    </row>
    <row r="168" spans="1:16" s="53" customFormat="1" x14ac:dyDescent="0.25">
      <c r="A168" s="55" t="s">
        <v>731</v>
      </c>
      <c r="B168" s="14" t="s">
        <v>213</v>
      </c>
      <c r="C168" s="13">
        <v>0</v>
      </c>
      <c r="D168" s="11" t="str">
        <f t="shared" si="34"/>
        <v>N/A</v>
      </c>
      <c r="E168" s="13">
        <v>0</v>
      </c>
      <c r="F168" s="11" t="str">
        <f t="shared" si="35"/>
        <v>N/A</v>
      </c>
      <c r="G168" s="13">
        <v>0</v>
      </c>
      <c r="H168" s="11" t="str">
        <f t="shared" si="36"/>
        <v>N/A</v>
      </c>
      <c r="I168" s="12" t="s">
        <v>1745</v>
      </c>
      <c r="J168" s="12" t="s">
        <v>1745</v>
      </c>
      <c r="K168" s="14" t="s">
        <v>213</v>
      </c>
      <c r="L168" s="9" t="str">
        <f>IF(J168="Div by 0", "N/A", IF(K168="N/A","N/A", IF(J168&gt;VALUE(MID(K168,1,2)), "No", IF(J168&lt;-1*VALUE(MID(K168,1,2)), "No", "Yes"))))</f>
        <v>N/A</v>
      </c>
      <c r="M168" s="26"/>
      <c r="N168" s="26"/>
      <c r="O168" s="54"/>
      <c r="P168" s="54"/>
    </row>
    <row r="169" spans="1:16" s="54" customFormat="1" x14ac:dyDescent="0.25">
      <c r="A169" s="55" t="s">
        <v>732</v>
      </c>
      <c r="B169" s="14" t="s">
        <v>213</v>
      </c>
      <c r="C169" s="1">
        <v>0</v>
      </c>
      <c r="D169" s="11" t="str">
        <f t="shared" si="34"/>
        <v>N/A</v>
      </c>
      <c r="E169" s="1">
        <v>0</v>
      </c>
      <c r="F169" s="11" t="str">
        <f t="shared" si="35"/>
        <v>N/A</v>
      </c>
      <c r="G169" s="1">
        <v>0</v>
      </c>
      <c r="H169" s="11" t="str">
        <f t="shared" si="36"/>
        <v>N/A</v>
      </c>
      <c r="I169" s="12" t="s">
        <v>1745</v>
      </c>
      <c r="J169" s="12" t="s">
        <v>1745</v>
      </c>
      <c r="K169" s="14" t="s">
        <v>213</v>
      </c>
      <c r="L169" s="9" t="str">
        <f t="shared" ref="L169:L171" si="38">IF(J169="Div by 0", "N/A", IF(K169="N/A","N/A", IF(J169&gt;VALUE(MID(K169,1,2)), "No", IF(J169&lt;-1*VALUE(MID(K169,1,2)), "No", "Yes"))))</f>
        <v>N/A</v>
      </c>
      <c r="M169" s="26"/>
      <c r="N169" s="26"/>
      <c r="O169" s="26"/>
      <c r="P169" s="26"/>
    </row>
    <row r="170" spans="1:16" x14ac:dyDescent="0.25">
      <c r="A170" s="55" t="s">
        <v>1216</v>
      </c>
      <c r="B170" s="14" t="s">
        <v>213</v>
      </c>
      <c r="C170" s="14" t="s">
        <v>1745</v>
      </c>
      <c r="D170" s="11" t="str">
        <f t="shared" si="34"/>
        <v>N/A</v>
      </c>
      <c r="E170" s="14" t="s">
        <v>1745</v>
      </c>
      <c r="F170" s="11" t="str">
        <f t="shared" si="35"/>
        <v>N/A</v>
      </c>
      <c r="G170" s="14" t="s">
        <v>1745</v>
      </c>
      <c r="H170" s="11" t="str">
        <f t="shared" si="36"/>
        <v>N/A</v>
      </c>
      <c r="I170" s="12" t="s">
        <v>1745</v>
      </c>
      <c r="J170" s="12" t="s">
        <v>1745</v>
      </c>
      <c r="K170" s="14" t="s">
        <v>213</v>
      </c>
      <c r="L170" s="9" t="str">
        <f t="shared" si="38"/>
        <v>N/A</v>
      </c>
    </row>
    <row r="171" spans="1:16" ht="25" x14ac:dyDescent="0.25">
      <c r="A171" s="2" t="s">
        <v>1217</v>
      </c>
      <c r="B171" s="14" t="s">
        <v>213</v>
      </c>
      <c r="C171" s="14" t="s">
        <v>1745</v>
      </c>
      <c r="D171" s="11" t="str">
        <f t="shared" si="34"/>
        <v>N/A</v>
      </c>
      <c r="E171" s="14" t="s">
        <v>1745</v>
      </c>
      <c r="F171" s="11" t="str">
        <f t="shared" si="35"/>
        <v>N/A</v>
      </c>
      <c r="G171" s="14" t="s">
        <v>1745</v>
      </c>
      <c r="H171" s="11" t="str">
        <f t="shared" si="36"/>
        <v>N/A</v>
      </c>
      <c r="I171" s="12" t="s">
        <v>1745</v>
      </c>
      <c r="J171" s="12" t="s">
        <v>1745</v>
      </c>
      <c r="K171" s="14" t="s">
        <v>213</v>
      </c>
      <c r="L171" s="9" t="str">
        <f t="shared" si="38"/>
        <v>N/A</v>
      </c>
    </row>
    <row r="172" spans="1:16" s="20" customFormat="1" ht="12" customHeight="1" x14ac:dyDescent="0.25">
      <c r="A172" s="138" t="s">
        <v>1632</v>
      </c>
      <c r="B172" s="139"/>
      <c r="C172" s="139"/>
      <c r="D172" s="139"/>
      <c r="E172" s="139"/>
      <c r="F172" s="139"/>
      <c r="G172" s="139"/>
      <c r="H172" s="139"/>
      <c r="I172" s="139"/>
      <c r="J172" s="139"/>
      <c r="K172" s="139"/>
      <c r="L172" s="140"/>
    </row>
    <row r="173" spans="1:16" s="20" customFormat="1" ht="12.75" customHeight="1" x14ac:dyDescent="0.25">
      <c r="A173" s="128" t="s">
        <v>1630</v>
      </c>
      <c r="B173" s="129"/>
      <c r="C173" s="129"/>
      <c r="D173" s="129"/>
      <c r="E173" s="129"/>
      <c r="F173" s="129"/>
      <c r="G173" s="129"/>
      <c r="H173" s="129"/>
      <c r="I173" s="129"/>
      <c r="J173" s="129"/>
      <c r="K173" s="129"/>
      <c r="L173" s="130"/>
    </row>
    <row r="174" spans="1:16" s="20" customFormat="1" x14ac:dyDescent="0.25">
      <c r="A174" s="131" t="s">
        <v>1731</v>
      </c>
      <c r="B174" s="131"/>
      <c r="C174" s="131"/>
      <c r="D174" s="131"/>
      <c r="E174" s="131"/>
      <c r="F174" s="131"/>
      <c r="G174" s="131"/>
      <c r="H174" s="131"/>
      <c r="I174" s="131"/>
      <c r="J174" s="131"/>
      <c r="K174" s="131"/>
      <c r="L174" s="132"/>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05" activePane="bottomRight" state="frozen"/>
      <selection activeCell="A11" sqref="A11"/>
      <selection pane="topRight" activeCell="A11" sqref="A11"/>
      <selection pane="bottomLeft" activeCell="A11" sqref="A11"/>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19" t="s">
        <v>1725</v>
      </c>
      <c r="B1" s="120"/>
      <c r="C1" s="120"/>
      <c r="D1" s="120"/>
      <c r="E1" s="120"/>
      <c r="F1" s="120"/>
      <c r="G1" s="120"/>
      <c r="H1" s="120"/>
      <c r="I1" s="120"/>
      <c r="J1" s="120"/>
      <c r="K1" s="120"/>
      <c r="L1" s="121"/>
    </row>
    <row r="2" spans="1:12" ht="55.5" customHeight="1" x14ac:dyDescent="0.3">
      <c r="A2" s="146" t="s">
        <v>1592</v>
      </c>
      <c r="B2" s="147"/>
      <c r="C2" s="147"/>
      <c r="D2" s="147"/>
      <c r="E2" s="147"/>
      <c r="F2" s="147"/>
      <c r="G2" s="147"/>
      <c r="H2" s="147"/>
      <c r="I2" s="147"/>
      <c r="J2" s="147"/>
      <c r="K2" s="147"/>
      <c r="L2" s="148"/>
    </row>
    <row r="3" spans="1:12" s="20" customFormat="1" ht="13" x14ac:dyDescent="0.3">
      <c r="A3" s="125" t="s">
        <v>1744</v>
      </c>
      <c r="B3" s="144"/>
      <c r="C3" s="144"/>
      <c r="D3" s="144"/>
      <c r="E3" s="144"/>
      <c r="F3" s="144"/>
      <c r="G3" s="144"/>
      <c r="H3" s="144"/>
      <c r="I3" s="144"/>
      <c r="J3" s="144"/>
      <c r="K3" s="144"/>
      <c r="L3" s="145"/>
    </row>
    <row r="4" spans="1:12" ht="13" x14ac:dyDescent="0.3">
      <c r="A4" s="149" t="s">
        <v>648</v>
      </c>
      <c r="B4" s="150"/>
      <c r="C4" s="150"/>
      <c r="D4" s="150"/>
      <c r="E4" s="150"/>
      <c r="F4" s="150"/>
      <c r="G4" s="150"/>
      <c r="H4" s="150"/>
      <c r="I4" s="150"/>
      <c r="J4" s="150"/>
      <c r="K4" s="150"/>
      <c r="L4" s="151"/>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18" t="s">
        <v>0</v>
      </c>
      <c r="B6" s="1" t="s">
        <v>213</v>
      </c>
      <c r="C6" s="1">
        <v>1065437</v>
      </c>
      <c r="D6" s="11" t="str">
        <f t="shared" ref="D6:D11" si="0">IF($B6="N/A","N/A",IF(C6&gt;10,"No",IF(C6&lt;-10,"No","Yes")))</f>
        <v>N/A</v>
      </c>
      <c r="E6" s="1">
        <v>1091458</v>
      </c>
      <c r="F6" s="11" t="str">
        <f t="shared" ref="F6:F11" si="1">IF($B6="N/A","N/A",IF(E6&gt;10,"No",IF(E6&lt;-10,"No","Yes")))</f>
        <v>N/A</v>
      </c>
      <c r="G6" s="1">
        <v>1107772</v>
      </c>
      <c r="H6" s="11" t="str">
        <f t="shared" ref="H6:H11" si="2">IF($B6="N/A","N/A",IF(G6&gt;10,"No",IF(G6&lt;-10,"No","Yes")))</f>
        <v>N/A</v>
      </c>
      <c r="I6" s="12">
        <v>2.4420000000000002</v>
      </c>
      <c r="J6" s="12">
        <v>1.4950000000000001</v>
      </c>
      <c r="K6" s="1" t="s">
        <v>736</v>
      </c>
      <c r="L6" s="9" t="str">
        <f t="shared" ref="L6:L14" si="3">IF(J6="Div by 0", "N/A", IF(K6="N/A","N/A", IF(J6&gt;VALUE(MID(K6,1,2)), "No", IF(J6&lt;-1*VALUE(MID(K6,1,2)), "No", "Yes"))))</f>
        <v>Yes</v>
      </c>
    </row>
    <row r="7" spans="1:12" x14ac:dyDescent="0.25">
      <c r="A7" s="18" t="s">
        <v>100</v>
      </c>
      <c r="B7" s="41" t="s">
        <v>213</v>
      </c>
      <c r="C7" s="1">
        <v>88587</v>
      </c>
      <c r="D7" s="11" t="str">
        <f t="shared" si="0"/>
        <v>N/A</v>
      </c>
      <c r="E7" s="1">
        <v>88144</v>
      </c>
      <c r="F7" s="11" t="str">
        <f t="shared" si="1"/>
        <v>N/A</v>
      </c>
      <c r="G7" s="1">
        <v>95188</v>
      </c>
      <c r="H7" s="11" t="str">
        <f t="shared" si="2"/>
        <v>N/A</v>
      </c>
      <c r="I7" s="12">
        <v>-0.5</v>
      </c>
      <c r="J7" s="12">
        <v>7.9909999999999997</v>
      </c>
      <c r="K7" s="41" t="s">
        <v>736</v>
      </c>
      <c r="L7" s="9" t="str">
        <f t="shared" si="3"/>
        <v>Yes</v>
      </c>
    </row>
    <row r="8" spans="1:12" x14ac:dyDescent="0.25">
      <c r="A8" s="18" t="s">
        <v>101</v>
      </c>
      <c r="B8" s="41" t="s">
        <v>213</v>
      </c>
      <c r="C8" s="1">
        <v>134310</v>
      </c>
      <c r="D8" s="11" t="str">
        <f t="shared" si="0"/>
        <v>N/A</v>
      </c>
      <c r="E8" s="1">
        <v>137684</v>
      </c>
      <c r="F8" s="11" t="str">
        <f t="shared" si="1"/>
        <v>N/A</v>
      </c>
      <c r="G8" s="1">
        <v>139257</v>
      </c>
      <c r="H8" s="11" t="str">
        <f t="shared" si="2"/>
        <v>N/A</v>
      </c>
      <c r="I8" s="12">
        <v>2.512</v>
      </c>
      <c r="J8" s="12">
        <v>1.1419999999999999</v>
      </c>
      <c r="K8" s="41" t="s">
        <v>736</v>
      </c>
      <c r="L8" s="9" t="str">
        <f t="shared" si="3"/>
        <v>Yes</v>
      </c>
    </row>
    <row r="9" spans="1:12" x14ac:dyDescent="0.25">
      <c r="A9" s="18" t="s">
        <v>104</v>
      </c>
      <c r="B9" s="41" t="s">
        <v>213</v>
      </c>
      <c r="C9" s="1">
        <v>456334</v>
      </c>
      <c r="D9" s="11" t="str">
        <f t="shared" si="0"/>
        <v>N/A</v>
      </c>
      <c r="E9" s="1">
        <v>461989</v>
      </c>
      <c r="F9" s="11" t="str">
        <f t="shared" si="1"/>
        <v>N/A</v>
      </c>
      <c r="G9" s="1">
        <v>469094</v>
      </c>
      <c r="H9" s="11" t="str">
        <f t="shared" si="2"/>
        <v>N/A</v>
      </c>
      <c r="I9" s="12">
        <v>1.2390000000000001</v>
      </c>
      <c r="J9" s="12">
        <v>1.538</v>
      </c>
      <c r="K9" s="41" t="s">
        <v>736</v>
      </c>
      <c r="L9" s="9" t="str">
        <f t="shared" si="3"/>
        <v>Yes</v>
      </c>
    </row>
    <row r="10" spans="1:12" x14ac:dyDescent="0.25">
      <c r="A10" s="18" t="s">
        <v>105</v>
      </c>
      <c r="B10" s="41" t="s">
        <v>213</v>
      </c>
      <c r="C10" s="1">
        <v>386206</v>
      </c>
      <c r="D10" s="11" t="str">
        <f t="shared" si="0"/>
        <v>N/A</v>
      </c>
      <c r="E10" s="1">
        <v>403641</v>
      </c>
      <c r="F10" s="11" t="str">
        <f t="shared" si="1"/>
        <v>N/A</v>
      </c>
      <c r="G10" s="1">
        <v>404233</v>
      </c>
      <c r="H10" s="11" t="str">
        <f t="shared" si="2"/>
        <v>N/A</v>
      </c>
      <c r="I10" s="12">
        <v>4.5140000000000002</v>
      </c>
      <c r="J10" s="12">
        <v>0.1467</v>
      </c>
      <c r="K10" s="41" t="s">
        <v>736</v>
      </c>
      <c r="L10" s="9" t="str">
        <f t="shared" si="3"/>
        <v>Yes</v>
      </c>
    </row>
    <row r="11" spans="1:12" x14ac:dyDescent="0.25">
      <c r="A11" s="18" t="s">
        <v>77</v>
      </c>
      <c r="B11" s="1" t="s">
        <v>213</v>
      </c>
      <c r="C11" s="1">
        <v>819318.58</v>
      </c>
      <c r="D11" s="11" t="str">
        <f t="shared" si="0"/>
        <v>N/A</v>
      </c>
      <c r="E11" s="1">
        <v>859086.84</v>
      </c>
      <c r="F11" s="11" t="str">
        <f t="shared" si="1"/>
        <v>N/A</v>
      </c>
      <c r="G11" s="1">
        <v>874228.65</v>
      </c>
      <c r="H11" s="11" t="str">
        <f t="shared" si="2"/>
        <v>N/A</v>
      </c>
      <c r="I11" s="12">
        <v>4.8540000000000001</v>
      </c>
      <c r="J11" s="12">
        <v>1.7629999999999999</v>
      </c>
      <c r="K11" s="1" t="s">
        <v>737</v>
      </c>
      <c r="L11" s="9" t="str">
        <f t="shared" si="3"/>
        <v>Yes</v>
      </c>
    </row>
    <row r="12" spans="1:12" x14ac:dyDescent="0.25">
      <c r="A12" s="18" t="s">
        <v>115</v>
      </c>
      <c r="B12" s="1" t="s">
        <v>213</v>
      </c>
      <c r="C12" s="1">
        <v>153163</v>
      </c>
      <c r="D12" s="1" t="s">
        <v>213</v>
      </c>
      <c r="E12" s="1">
        <v>155417</v>
      </c>
      <c r="F12" s="1" t="s">
        <v>213</v>
      </c>
      <c r="G12" s="1">
        <v>163841</v>
      </c>
      <c r="H12" s="1" t="s">
        <v>213</v>
      </c>
      <c r="I12" s="12">
        <v>1.472</v>
      </c>
      <c r="J12" s="12">
        <v>5.42</v>
      </c>
      <c r="K12" s="1" t="s">
        <v>737</v>
      </c>
      <c r="L12" s="9" t="str">
        <f t="shared" si="3"/>
        <v>Yes</v>
      </c>
    </row>
    <row r="13" spans="1:12" x14ac:dyDescent="0.25">
      <c r="A13" s="18" t="s">
        <v>447</v>
      </c>
      <c r="B13" s="1" t="s">
        <v>213</v>
      </c>
      <c r="C13" s="1">
        <v>84866</v>
      </c>
      <c r="D13" s="1" t="s">
        <v>213</v>
      </c>
      <c r="E13" s="1">
        <v>84366</v>
      </c>
      <c r="F13" s="1" t="s">
        <v>213</v>
      </c>
      <c r="G13" s="1">
        <v>90843</v>
      </c>
      <c r="H13" s="1" t="s">
        <v>213</v>
      </c>
      <c r="I13" s="12">
        <v>-0.58899999999999997</v>
      </c>
      <c r="J13" s="12">
        <v>7.6769999999999996</v>
      </c>
      <c r="K13" s="1" t="s">
        <v>737</v>
      </c>
      <c r="L13" s="9" t="str">
        <f t="shared" si="3"/>
        <v>Yes</v>
      </c>
    </row>
    <row r="14" spans="1:12" x14ac:dyDescent="0.25">
      <c r="A14" s="18" t="s">
        <v>448</v>
      </c>
      <c r="B14" s="1" t="s">
        <v>213</v>
      </c>
      <c r="C14" s="1">
        <v>63892</v>
      </c>
      <c r="D14" s="1" t="s">
        <v>213</v>
      </c>
      <c r="E14" s="1">
        <v>66150</v>
      </c>
      <c r="F14" s="1" t="s">
        <v>213</v>
      </c>
      <c r="G14" s="1">
        <v>67786</v>
      </c>
      <c r="H14" s="1" t="s">
        <v>213</v>
      </c>
      <c r="I14" s="12">
        <v>3.5339999999999998</v>
      </c>
      <c r="J14" s="12">
        <v>2.4729999999999999</v>
      </c>
      <c r="K14" s="1" t="s">
        <v>737</v>
      </c>
      <c r="L14" s="9" t="str">
        <f t="shared" si="3"/>
        <v>Yes</v>
      </c>
    </row>
    <row r="15" spans="1:12" x14ac:dyDescent="0.25">
      <c r="A15" s="4" t="s">
        <v>58</v>
      </c>
      <c r="B15" s="41" t="s">
        <v>213</v>
      </c>
      <c r="C15" s="14">
        <v>8150457290</v>
      </c>
      <c r="D15" s="11" t="str">
        <f t="shared" ref="D15:D20" si="4">IF($B15="N/A","N/A",IF(C15&gt;10,"No",IF(C15&lt;-10,"No","Yes")))</f>
        <v>N/A</v>
      </c>
      <c r="E15" s="14">
        <v>8502218653</v>
      </c>
      <c r="F15" s="11" t="str">
        <f t="shared" ref="F15:F20" si="5">IF($B15="N/A","N/A",IF(E15&gt;10,"No",IF(E15&lt;-10,"No","Yes")))</f>
        <v>N/A</v>
      </c>
      <c r="G15" s="14">
        <v>8836868451</v>
      </c>
      <c r="H15" s="11" t="str">
        <f t="shared" ref="H15:H20" si="6">IF($B15="N/A","N/A",IF(G15&gt;10,"No",IF(G15&lt;-10,"No","Yes")))</f>
        <v>N/A</v>
      </c>
      <c r="I15" s="12">
        <v>4.3159999999999998</v>
      </c>
      <c r="J15" s="12">
        <v>3.9359999999999999</v>
      </c>
      <c r="K15" s="41" t="s">
        <v>736</v>
      </c>
      <c r="L15" s="9" t="str">
        <f t="shared" ref="L15:L20" si="7">IF(J15="Div by 0", "N/A", IF(K15="N/A","N/A", IF(J15&gt;VALUE(MID(K15,1,2)), "No", IF(J15&lt;-1*VALUE(MID(K15,1,2)), "No", "Yes"))))</f>
        <v>Yes</v>
      </c>
    </row>
    <row r="16" spans="1:12" x14ac:dyDescent="0.25">
      <c r="A16" s="4" t="s">
        <v>1118</v>
      </c>
      <c r="B16" s="41" t="s">
        <v>213</v>
      </c>
      <c r="C16" s="14">
        <v>7649.8725781000003</v>
      </c>
      <c r="D16" s="11" t="str">
        <f t="shared" si="4"/>
        <v>N/A</v>
      </c>
      <c r="E16" s="14">
        <v>7789.7808738000003</v>
      </c>
      <c r="F16" s="11" t="str">
        <f t="shared" si="5"/>
        <v>N/A</v>
      </c>
      <c r="G16" s="14">
        <v>7977.1545507999999</v>
      </c>
      <c r="H16" s="11" t="str">
        <f t="shared" si="6"/>
        <v>N/A</v>
      </c>
      <c r="I16" s="12">
        <v>1.829</v>
      </c>
      <c r="J16" s="12">
        <v>2.4049999999999998</v>
      </c>
      <c r="K16" s="41" t="s">
        <v>736</v>
      </c>
      <c r="L16" s="9" t="str">
        <f t="shared" si="7"/>
        <v>Yes</v>
      </c>
    </row>
    <row r="17" spans="1:12" x14ac:dyDescent="0.25">
      <c r="A17" s="4" t="s">
        <v>1218</v>
      </c>
      <c r="B17" s="41" t="s">
        <v>213</v>
      </c>
      <c r="C17" s="14">
        <v>17963.811529999999</v>
      </c>
      <c r="D17" s="11" t="str">
        <f t="shared" si="4"/>
        <v>N/A</v>
      </c>
      <c r="E17" s="14">
        <v>17759.630956000001</v>
      </c>
      <c r="F17" s="11" t="str">
        <f t="shared" si="5"/>
        <v>N/A</v>
      </c>
      <c r="G17" s="14">
        <v>17206.378346000001</v>
      </c>
      <c r="H17" s="11" t="str">
        <f t="shared" si="6"/>
        <v>N/A</v>
      </c>
      <c r="I17" s="12">
        <v>-1.1399999999999999</v>
      </c>
      <c r="J17" s="12">
        <v>-3.12</v>
      </c>
      <c r="K17" s="41" t="s">
        <v>736</v>
      </c>
      <c r="L17" s="9" t="str">
        <f t="shared" si="7"/>
        <v>Yes</v>
      </c>
    </row>
    <row r="18" spans="1:12" x14ac:dyDescent="0.25">
      <c r="A18" s="4" t="s">
        <v>1219</v>
      </c>
      <c r="B18" s="41" t="s">
        <v>213</v>
      </c>
      <c r="C18" s="14">
        <v>26421.355267999999</v>
      </c>
      <c r="D18" s="11" t="str">
        <f t="shared" si="4"/>
        <v>N/A</v>
      </c>
      <c r="E18" s="14">
        <v>27076.658864000001</v>
      </c>
      <c r="F18" s="11" t="str">
        <f t="shared" si="5"/>
        <v>N/A</v>
      </c>
      <c r="G18" s="14">
        <v>27724.622640000001</v>
      </c>
      <c r="H18" s="11" t="str">
        <f t="shared" si="6"/>
        <v>N/A</v>
      </c>
      <c r="I18" s="12">
        <v>2.48</v>
      </c>
      <c r="J18" s="12">
        <v>2.3929999999999998</v>
      </c>
      <c r="K18" s="41" t="s">
        <v>736</v>
      </c>
      <c r="L18" s="9" t="str">
        <f t="shared" si="7"/>
        <v>Yes</v>
      </c>
    </row>
    <row r="19" spans="1:12" x14ac:dyDescent="0.25">
      <c r="A19" s="4" t="s">
        <v>1220</v>
      </c>
      <c r="B19" s="41" t="s">
        <v>213</v>
      </c>
      <c r="C19" s="14">
        <v>3219.1083198000001</v>
      </c>
      <c r="D19" s="11" t="str">
        <f t="shared" si="4"/>
        <v>N/A</v>
      </c>
      <c r="E19" s="14">
        <v>2897.8671895000002</v>
      </c>
      <c r="F19" s="11" t="str">
        <f t="shared" si="5"/>
        <v>N/A</v>
      </c>
      <c r="G19" s="14">
        <v>2962.2343922999999</v>
      </c>
      <c r="H19" s="11" t="str">
        <f t="shared" si="6"/>
        <v>N/A</v>
      </c>
      <c r="I19" s="12">
        <v>-9.98</v>
      </c>
      <c r="J19" s="12">
        <v>2.2210000000000001</v>
      </c>
      <c r="K19" s="41" t="s">
        <v>736</v>
      </c>
      <c r="L19" s="9" t="str">
        <f t="shared" si="7"/>
        <v>Yes</v>
      </c>
    </row>
    <row r="20" spans="1:12" x14ac:dyDescent="0.25">
      <c r="A20" s="4" t="s">
        <v>1221</v>
      </c>
      <c r="B20" s="41" t="s">
        <v>213</v>
      </c>
      <c r="C20" s="14">
        <v>3991.2800837</v>
      </c>
      <c r="D20" s="11" t="str">
        <f t="shared" si="4"/>
        <v>N/A</v>
      </c>
      <c r="E20" s="14">
        <v>4632.8501763000004</v>
      </c>
      <c r="F20" s="11" t="str">
        <f t="shared" si="5"/>
        <v>N/A</v>
      </c>
      <c r="G20" s="14">
        <v>4820.5207244000003</v>
      </c>
      <c r="H20" s="11" t="str">
        <f t="shared" si="6"/>
        <v>N/A</v>
      </c>
      <c r="I20" s="12">
        <v>16.07</v>
      </c>
      <c r="J20" s="12">
        <v>4.0510000000000002</v>
      </c>
      <c r="K20" s="41" t="s">
        <v>736</v>
      </c>
      <c r="L20" s="9" t="str">
        <f t="shared" si="7"/>
        <v>Yes</v>
      </c>
    </row>
    <row r="21" spans="1:12" x14ac:dyDescent="0.25">
      <c r="A21" s="2" t="s">
        <v>1122</v>
      </c>
      <c r="B21" s="41" t="s">
        <v>213</v>
      </c>
      <c r="C21" s="14">
        <v>7560.8981388000002</v>
      </c>
      <c r="D21" s="11" t="str">
        <f t="shared" ref="D21:D22" si="8">IF($B21="N/A","N/A",IF(C21&gt;10,"No",IF(C21&lt;-10,"No","Yes")))</f>
        <v>N/A</v>
      </c>
      <c r="E21" s="14">
        <v>7686.2556832999999</v>
      </c>
      <c r="F21" s="11" t="str">
        <f t="shared" ref="F21:F22" si="9">IF($B21="N/A","N/A",IF(E21&gt;10,"No",IF(E21&lt;-10,"No","Yes")))</f>
        <v>N/A</v>
      </c>
      <c r="G21" s="14">
        <v>7858.8954628000001</v>
      </c>
      <c r="H21" s="11" t="str">
        <f t="shared" ref="H21:H22" si="10">IF($B21="N/A","N/A",IF(G21&gt;10,"No",IF(G21&lt;-10,"No","Yes")))</f>
        <v>N/A</v>
      </c>
      <c r="I21" s="12">
        <v>1.6579999999999999</v>
      </c>
      <c r="J21" s="12">
        <v>2.246</v>
      </c>
      <c r="K21" s="41" t="s">
        <v>736</v>
      </c>
      <c r="L21" s="9" t="str">
        <f>IF(J21="Div by 0", "N/A", IF(OR(J21="N/A",K21="N/A"),"N/A", IF(J21&gt;VALUE(MID(K21,1,2)), "No", IF(J21&lt;-1*VALUE(MID(K21,1,2)), "No", "Yes"))))</f>
        <v>Yes</v>
      </c>
    </row>
    <row r="22" spans="1:12" x14ac:dyDescent="0.25">
      <c r="A22" s="2" t="s">
        <v>1123</v>
      </c>
      <c r="B22" s="41" t="s">
        <v>213</v>
      </c>
      <c r="C22" s="14">
        <v>7755.8186353000001</v>
      </c>
      <c r="D22" s="11" t="str">
        <f t="shared" si="8"/>
        <v>N/A</v>
      </c>
      <c r="E22" s="14">
        <v>7912.1101275000001</v>
      </c>
      <c r="F22" s="11" t="str">
        <f t="shared" si="9"/>
        <v>N/A</v>
      </c>
      <c r="G22" s="14">
        <v>8116.8334146999996</v>
      </c>
      <c r="H22" s="11" t="str">
        <f t="shared" si="10"/>
        <v>N/A</v>
      </c>
      <c r="I22" s="12">
        <v>2.0150000000000001</v>
      </c>
      <c r="J22" s="12">
        <v>2.5870000000000002</v>
      </c>
      <c r="K22" s="41" t="s">
        <v>736</v>
      </c>
      <c r="L22" s="9" t="str">
        <f>IF(J22="Div by 0", "N/A", IF(OR(J22="N/A",K22="N/A"),"N/A", IF(J22&gt;VALUE(MID(K22,1,2)), "No", IF(J22&lt;-1*VALUE(MID(K22,1,2)), "No", "Yes"))))</f>
        <v>Yes</v>
      </c>
    </row>
    <row r="23" spans="1:12" x14ac:dyDescent="0.25">
      <c r="A23" s="4" t="s">
        <v>1222</v>
      </c>
      <c r="B23" s="41" t="s">
        <v>213</v>
      </c>
      <c r="C23" s="14">
        <v>20695.792600000001</v>
      </c>
      <c r="D23" s="11" t="str">
        <f>IF($B23="N/A","N/A",IF(C23&gt;10,"No",IF(C23&lt;-10,"No","Yes")))</f>
        <v>N/A</v>
      </c>
      <c r="E23" s="14">
        <v>20773.418068999999</v>
      </c>
      <c r="F23" s="11" t="str">
        <f>IF($B23="N/A","N/A",IF(E23&gt;10,"No",IF(E23&lt;-10,"No","Yes")))</f>
        <v>N/A</v>
      </c>
      <c r="G23" s="14">
        <v>20352.530269999999</v>
      </c>
      <c r="H23" s="11" t="str">
        <f>IF($B23="N/A","N/A",IF(G23&gt;10,"No",IF(G23&lt;-10,"No","Yes")))</f>
        <v>N/A</v>
      </c>
      <c r="I23" s="12">
        <v>0.37509999999999999</v>
      </c>
      <c r="J23" s="12">
        <v>-2.0299999999999998</v>
      </c>
      <c r="K23" s="41" t="s">
        <v>736</v>
      </c>
      <c r="L23" s="9" t="str">
        <f>IF(J23="Div by 0", "N/A", IF(K23="N/A","N/A", IF(J23&gt;VALUE(MID(K23,1,2)), "No", IF(J23&lt;-1*VALUE(MID(K23,1,2)), "No", "Yes"))))</f>
        <v>Yes</v>
      </c>
    </row>
    <row r="24" spans="1:12" x14ac:dyDescent="0.25">
      <c r="A24" s="4" t="s">
        <v>1223</v>
      </c>
      <c r="B24" s="41" t="s">
        <v>213</v>
      </c>
      <c r="C24" s="14">
        <v>18065.582506999999</v>
      </c>
      <c r="D24" s="11" t="str">
        <f>IF($B24="N/A","N/A",IF(C24&gt;10,"No",IF(C24&lt;-10,"No","Yes")))</f>
        <v>N/A</v>
      </c>
      <c r="E24" s="14">
        <v>17887.065535999998</v>
      </c>
      <c r="F24" s="11" t="str">
        <f>IF($B24="N/A","N/A",IF(E24&gt;10,"No",IF(E24&lt;-10,"No","Yes")))</f>
        <v>N/A</v>
      </c>
      <c r="G24" s="14">
        <v>17339.200069999999</v>
      </c>
      <c r="H24" s="11" t="str">
        <f>IF($B24="N/A","N/A",IF(G24&gt;10,"No",IF(G24&lt;-10,"No","Yes")))</f>
        <v>N/A</v>
      </c>
      <c r="I24" s="12">
        <v>-0.98799999999999999</v>
      </c>
      <c r="J24" s="12">
        <v>-3.06</v>
      </c>
      <c r="K24" s="41" t="s">
        <v>736</v>
      </c>
      <c r="L24" s="9" t="str">
        <f>IF(J24="Div by 0", "N/A", IF(K24="N/A","N/A", IF(J24&gt;VALUE(MID(K24,1,2)), "No", IF(J24&lt;-1*VALUE(MID(K24,1,2)), "No", "Yes"))))</f>
        <v>Yes</v>
      </c>
    </row>
    <row r="25" spans="1:12" x14ac:dyDescent="0.25">
      <c r="A25" s="4" t="s">
        <v>1224</v>
      </c>
      <c r="B25" s="41" t="s">
        <v>213</v>
      </c>
      <c r="C25" s="14">
        <v>25305.543573999999</v>
      </c>
      <c r="D25" s="11" t="str">
        <f>IF($B25="N/A","N/A",IF(C25&gt;10,"No",IF(C25&lt;-10,"No","Yes")))</f>
        <v>N/A</v>
      </c>
      <c r="E25" s="14">
        <v>25639.229447999998</v>
      </c>
      <c r="F25" s="11" t="str">
        <f>IF($B25="N/A","N/A",IF(E25&gt;10,"No",IF(E25&lt;-10,"No","Yes")))</f>
        <v>N/A</v>
      </c>
      <c r="G25" s="14">
        <v>25596.971543</v>
      </c>
      <c r="H25" s="11" t="str">
        <f>IF($B25="N/A","N/A",IF(G25&gt;10,"No",IF(G25&lt;-10,"No","Yes")))</f>
        <v>N/A</v>
      </c>
      <c r="I25" s="12">
        <v>1.319</v>
      </c>
      <c r="J25" s="12">
        <v>-0.16500000000000001</v>
      </c>
      <c r="K25" s="41" t="s">
        <v>736</v>
      </c>
      <c r="L25" s="9" t="str">
        <f>IF(J25="Div by 0", "N/A", IF(K25="N/A","N/A", IF(J25&gt;VALUE(MID(K25,1,2)), "No", IF(J25&lt;-1*VALUE(MID(K25,1,2)), "No", "Yes"))))</f>
        <v>Yes</v>
      </c>
    </row>
    <row r="26" spans="1:12" x14ac:dyDescent="0.25">
      <c r="A26" s="4" t="s">
        <v>1225</v>
      </c>
      <c r="B26" s="41" t="s">
        <v>213</v>
      </c>
      <c r="C26" s="14">
        <v>19882.188612999998</v>
      </c>
      <c r="D26" s="11" t="str">
        <f t="shared" ref="D26:D27" si="11">IF($B26="N/A","N/A",IF(C26&gt;10,"No",IF(C26&lt;-10,"No","Yes")))</f>
        <v>N/A</v>
      </c>
      <c r="E26" s="14">
        <v>19854.552584000001</v>
      </c>
      <c r="F26" s="11" t="str">
        <f t="shared" ref="F26:F30" si="12">IF($B26="N/A","N/A",IF(E26&gt;10,"No",IF(E26&lt;-10,"No","Yes")))</f>
        <v>N/A</v>
      </c>
      <c r="G26" s="14">
        <v>19455.435225000001</v>
      </c>
      <c r="H26" s="11" t="str">
        <f t="shared" ref="H26:H27" si="13">IF($B26="N/A","N/A",IF(G26&gt;10,"No",IF(G26&lt;-10,"No","Yes")))</f>
        <v>N/A</v>
      </c>
      <c r="I26" s="12">
        <v>-0.13900000000000001</v>
      </c>
      <c r="J26" s="12">
        <v>-2.0099999999999998</v>
      </c>
      <c r="K26" s="41" t="s">
        <v>736</v>
      </c>
      <c r="L26" s="9" t="str">
        <f>IF(J26="Div by 0", "N/A", IF(OR(J26="N/A",K26="N/A"),"N/A", IF(J26&gt;VALUE(MID(K26,1,2)), "No", IF(J26&lt;-1*VALUE(MID(K26,1,2)), "No", "Yes"))))</f>
        <v>Yes</v>
      </c>
    </row>
    <row r="27" spans="1:12" x14ac:dyDescent="0.25">
      <c r="A27" s="4" t="s">
        <v>1226</v>
      </c>
      <c r="B27" s="41" t="s">
        <v>213</v>
      </c>
      <c r="C27" s="14">
        <v>21930.716954</v>
      </c>
      <c r="D27" s="11" t="str">
        <f t="shared" si="11"/>
        <v>N/A</v>
      </c>
      <c r="E27" s="14">
        <v>22159.123033</v>
      </c>
      <c r="F27" s="11" t="str">
        <f t="shared" si="12"/>
        <v>N/A</v>
      </c>
      <c r="G27" s="14">
        <v>21701.270712000001</v>
      </c>
      <c r="H27" s="11" t="str">
        <f t="shared" si="13"/>
        <v>N/A</v>
      </c>
      <c r="I27" s="12">
        <v>1.0409999999999999</v>
      </c>
      <c r="J27" s="12">
        <v>-2.0699999999999998</v>
      </c>
      <c r="K27" s="41" t="s">
        <v>736</v>
      </c>
      <c r="L27" s="9" t="str">
        <f>IF(J27="Div by 0", "N/A", IF(OR(J27="N/A",K27="N/A"),"N/A", IF(J27&gt;VALUE(MID(K27,1,2)), "No", IF(J27&lt;-1*VALUE(MID(K27,1,2)), "No", "Yes"))))</f>
        <v>Yes</v>
      </c>
    </row>
    <row r="28" spans="1:12" x14ac:dyDescent="0.25">
      <c r="A28" s="48" t="s">
        <v>1227</v>
      </c>
      <c r="B28" s="14" t="s">
        <v>213</v>
      </c>
      <c r="C28" s="14">
        <v>2930.3333333</v>
      </c>
      <c r="D28" s="11" t="str">
        <f t="shared" ref="D28:D30" si="14">IF($B28="N/A","N/A",IF(C28&gt;10,"No",IF(C28&lt;-10,"No","Yes")))</f>
        <v>N/A</v>
      </c>
      <c r="E28" s="14">
        <v>2285.2372881000001</v>
      </c>
      <c r="F28" s="11" t="str">
        <f t="shared" si="12"/>
        <v>N/A</v>
      </c>
      <c r="G28" s="14">
        <v>2358.6136363999999</v>
      </c>
      <c r="H28" s="11" t="str">
        <f t="shared" ref="H28:H30" si="15">IF($B28="N/A","N/A",IF(G28&gt;10,"No",IF(G28&lt;-10,"No","Yes")))</f>
        <v>N/A</v>
      </c>
      <c r="I28" s="12">
        <v>-22</v>
      </c>
      <c r="J28" s="12">
        <v>3.2109999999999999</v>
      </c>
      <c r="K28" s="41" t="s">
        <v>736</v>
      </c>
      <c r="L28" s="9" t="str">
        <f>IF(J28="Div by 0", "N/A", IF(OR(J28="N/A",K28="N/A"),"N/A", IF(J28&gt;VALUE(MID(K28,1,2)), "No", IF(J28&lt;-1*VALUE(MID(K28,1,2)), "No", "Yes"))))</f>
        <v>Yes</v>
      </c>
    </row>
    <row r="29" spans="1:12" x14ac:dyDescent="0.25">
      <c r="A29" s="48" t="s">
        <v>1228</v>
      </c>
      <c r="B29" s="14" t="s">
        <v>213</v>
      </c>
      <c r="C29" s="14">
        <v>2930.3333333</v>
      </c>
      <c r="D29" s="11" t="str">
        <f t="shared" si="14"/>
        <v>N/A</v>
      </c>
      <c r="E29" s="14">
        <v>2285.2372881000001</v>
      </c>
      <c r="F29" s="11" t="str">
        <f t="shared" si="12"/>
        <v>N/A</v>
      </c>
      <c r="G29" s="14">
        <v>2358.6136363999999</v>
      </c>
      <c r="H29" s="11" t="str">
        <f t="shared" si="15"/>
        <v>N/A</v>
      </c>
      <c r="I29" s="12">
        <v>-22</v>
      </c>
      <c r="J29" s="12">
        <v>3.2109999999999999</v>
      </c>
      <c r="K29" s="41" t="s">
        <v>736</v>
      </c>
      <c r="L29" s="9" t="str">
        <f t="shared" ref="L29:L30" si="16">IF(J29="Div by 0", "N/A", IF(OR(J29="N/A",K29="N/A"),"N/A", IF(J29&gt;VALUE(MID(K29,1,2)), "No", IF(J29&lt;-1*VALUE(MID(K29,1,2)), "No", "Yes"))))</f>
        <v>Yes</v>
      </c>
    </row>
    <row r="30" spans="1:12" x14ac:dyDescent="0.25">
      <c r="A30" s="48" t="s">
        <v>1229</v>
      </c>
      <c r="B30" s="14" t="s">
        <v>213</v>
      </c>
      <c r="C30" s="14" t="s">
        <v>1745</v>
      </c>
      <c r="D30" s="11" t="str">
        <f t="shared" si="14"/>
        <v>N/A</v>
      </c>
      <c r="E30" s="14" t="s">
        <v>1745</v>
      </c>
      <c r="F30" s="11" t="str">
        <f t="shared" si="12"/>
        <v>N/A</v>
      </c>
      <c r="G30" s="14" t="s">
        <v>1745</v>
      </c>
      <c r="H30" s="11" t="str">
        <f t="shared" si="15"/>
        <v>N/A</v>
      </c>
      <c r="I30" s="12" t="s">
        <v>1745</v>
      </c>
      <c r="J30" s="12" t="s">
        <v>1745</v>
      </c>
      <c r="K30" s="41" t="s">
        <v>736</v>
      </c>
      <c r="L30" s="9" t="str">
        <f t="shared" si="16"/>
        <v>N/A</v>
      </c>
    </row>
    <row r="31" spans="1:12" x14ac:dyDescent="0.25">
      <c r="A31" s="42" t="s">
        <v>2</v>
      </c>
      <c r="B31" s="33" t="s">
        <v>213</v>
      </c>
      <c r="C31" s="13">
        <v>75.679462981</v>
      </c>
      <c r="D31" s="11" t="str">
        <f t="shared" ref="D31:D69" si="17">IF($B31="N/A","N/A",IF(C31&gt;10,"No",IF(C31&lt;-10,"No","Yes")))</f>
        <v>N/A</v>
      </c>
      <c r="E31" s="13">
        <v>80.456142150999995</v>
      </c>
      <c r="F31" s="11" t="str">
        <f t="shared" ref="F31:F69" si="18">IF($B31="N/A","N/A",IF(E31&gt;10,"No",IF(E31&lt;-10,"No","Yes")))</f>
        <v>N/A</v>
      </c>
      <c r="G31" s="13">
        <v>79.754137133</v>
      </c>
      <c r="H31" s="11" t="str">
        <f t="shared" ref="H31:H69" si="19">IF($B31="N/A","N/A",IF(G31&gt;10,"No",IF(G31&lt;-10,"No","Yes")))</f>
        <v>N/A</v>
      </c>
      <c r="I31" s="12">
        <v>6.3120000000000003</v>
      </c>
      <c r="J31" s="12">
        <v>-0.873</v>
      </c>
      <c r="K31" s="41" t="s">
        <v>736</v>
      </c>
      <c r="L31" s="9" t="str">
        <f t="shared" ref="L31:L99" si="20">IF(J31="Div by 0", "N/A", IF(K31="N/A","N/A", IF(J31&gt;VALUE(MID(K31,1,2)), "No", IF(J31&lt;-1*VALUE(MID(K31,1,2)), "No", "Yes"))))</f>
        <v>Yes</v>
      </c>
    </row>
    <row r="32" spans="1:12" x14ac:dyDescent="0.25">
      <c r="A32" s="42" t="s">
        <v>22</v>
      </c>
      <c r="B32" s="33" t="s">
        <v>213</v>
      </c>
      <c r="C32" s="1">
        <v>806317</v>
      </c>
      <c r="D32" s="11" t="str">
        <f t="shared" si="17"/>
        <v>N/A</v>
      </c>
      <c r="E32" s="1">
        <v>878145</v>
      </c>
      <c r="F32" s="11" t="str">
        <f t="shared" si="18"/>
        <v>N/A</v>
      </c>
      <c r="G32" s="1">
        <v>883494</v>
      </c>
      <c r="H32" s="11" t="str">
        <f t="shared" si="19"/>
        <v>N/A</v>
      </c>
      <c r="I32" s="12">
        <v>8.9079999999999995</v>
      </c>
      <c r="J32" s="12">
        <v>0.60909999999999997</v>
      </c>
      <c r="K32" s="41" t="s">
        <v>736</v>
      </c>
      <c r="L32" s="9" t="str">
        <f t="shared" si="20"/>
        <v>Yes</v>
      </c>
    </row>
    <row r="33" spans="1:12" x14ac:dyDescent="0.25">
      <c r="A33" s="42" t="s">
        <v>449</v>
      </c>
      <c r="B33" s="41" t="s">
        <v>213</v>
      </c>
      <c r="C33" s="1">
        <v>56997</v>
      </c>
      <c r="D33" s="1" t="str">
        <f t="shared" si="17"/>
        <v>N/A</v>
      </c>
      <c r="E33" s="1">
        <v>57956</v>
      </c>
      <c r="F33" s="1" t="str">
        <f t="shared" si="18"/>
        <v>N/A</v>
      </c>
      <c r="G33" s="1">
        <v>58306</v>
      </c>
      <c r="H33" s="11" t="str">
        <f t="shared" si="19"/>
        <v>N/A</v>
      </c>
      <c r="I33" s="12">
        <v>1.6830000000000001</v>
      </c>
      <c r="J33" s="12">
        <v>0.60389999999999999</v>
      </c>
      <c r="K33" s="41" t="s">
        <v>736</v>
      </c>
      <c r="L33" s="9" t="str">
        <f t="shared" si="20"/>
        <v>Yes</v>
      </c>
    </row>
    <row r="34" spans="1:12" x14ac:dyDescent="0.25">
      <c r="A34" s="42" t="s">
        <v>1230</v>
      </c>
      <c r="B34" s="5" t="s">
        <v>213</v>
      </c>
      <c r="C34" s="1">
        <v>19794</v>
      </c>
      <c r="D34" s="9" t="str">
        <f t="shared" ref="D34:D38" si="21">IF($B34="N/A","N/A",IF(C34&lt;0,"No","Yes"))</f>
        <v>N/A</v>
      </c>
      <c r="E34" s="1">
        <v>20311</v>
      </c>
      <c r="F34" s="9" t="str">
        <f t="shared" ref="F34:F38" si="22">IF($B34="N/A","N/A",IF(E34&lt;0,"No","Yes"))</f>
        <v>N/A</v>
      </c>
      <c r="G34" s="1">
        <v>20742</v>
      </c>
      <c r="H34" s="9" t="str">
        <f t="shared" ref="H34:H38" si="23">IF($B34="N/A","N/A",IF(G34&lt;0,"No","Yes"))</f>
        <v>N/A</v>
      </c>
      <c r="I34" s="12">
        <v>2.6120000000000001</v>
      </c>
      <c r="J34" s="12">
        <v>2.1219999999999999</v>
      </c>
      <c r="K34" s="1" t="s">
        <v>736</v>
      </c>
      <c r="L34" s="9" t="str">
        <f t="shared" si="20"/>
        <v>Yes</v>
      </c>
    </row>
    <row r="35" spans="1:12" x14ac:dyDescent="0.25">
      <c r="A35" s="42" t="s">
        <v>1231</v>
      </c>
      <c r="B35" s="5" t="s">
        <v>213</v>
      </c>
      <c r="C35" s="1">
        <v>9427</v>
      </c>
      <c r="D35" s="9" t="str">
        <f t="shared" si="21"/>
        <v>N/A</v>
      </c>
      <c r="E35" s="1">
        <v>9559</v>
      </c>
      <c r="F35" s="9" t="str">
        <f t="shared" si="22"/>
        <v>N/A</v>
      </c>
      <c r="G35" s="1">
        <v>9034</v>
      </c>
      <c r="H35" s="9" t="str">
        <f t="shared" si="23"/>
        <v>N/A</v>
      </c>
      <c r="I35" s="12">
        <v>1.4</v>
      </c>
      <c r="J35" s="12">
        <v>-5.49</v>
      </c>
      <c r="K35" s="1" t="s">
        <v>736</v>
      </c>
      <c r="L35" s="9" t="str">
        <f t="shared" si="20"/>
        <v>Yes</v>
      </c>
    </row>
    <row r="36" spans="1:12" x14ac:dyDescent="0.25">
      <c r="A36" s="42" t="s">
        <v>1232</v>
      </c>
      <c r="B36" s="5" t="s">
        <v>213</v>
      </c>
      <c r="C36" s="1">
        <v>11456</v>
      </c>
      <c r="D36" s="9" t="str">
        <f t="shared" si="21"/>
        <v>N/A</v>
      </c>
      <c r="E36" s="1">
        <v>11666</v>
      </c>
      <c r="F36" s="9" t="str">
        <f t="shared" si="22"/>
        <v>N/A</v>
      </c>
      <c r="G36" s="1">
        <v>12066</v>
      </c>
      <c r="H36" s="9" t="str">
        <f t="shared" si="23"/>
        <v>N/A</v>
      </c>
      <c r="I36" s="12">
        <v>1.833</v>
      </c>
      <c r="J36" s="12">
        <v>3.4289999999999998</v>
      </c>
      <c r="K36" s="1" t="s">
        <v>736</v>
      </c>
      <c r="L36" s="9" t="str">
        <f t="shared" si="20"/>
        <v>Yes</v>
      </c>
    </row>
    <row r="37" spans="1:12" x14ac:dyDescent="0.25">
      <c r="A37" s="42" t="s">
        <v>1233</v>
      </c>
      <c r="B37" s="5" t="s">
        <v>213</v>
      </c>
      <c r="C37" s="1">
        <v>16320</v>
      </c>
      <c r="D37" s="9" t="str">
        <f t="shared" si="21"/>
        <v>N/A</v>
      </c>
      <c r="E37" s="1">
        <v>16420</v>
      </c>
      <c r="F37" s="9" t="str">
        <f t="shared" si="22"/>
        <v>N/A</v>
      </c>
      <c r="G37" s="1">
        <v>16443</v>
      </c>
      <c r="H37" s="9" t="str">
        <f t="shared" si="23"/>
        <v>N/A</v>
      </c>
      <c r="I37" s="12">
        <v>0.61270000000000002</v>
      </c>
      <c r="J37" s="12">
        <v>0.1401</v>
      </c>
      <c r="K37" s="1" t="s">
        <v>736</v>
      </c>
      <c r="L37" s="9" t="str">
        <f t="shared" si="20"/>
        <v>Yes</v>
      </c>
    </row>
    <row r="38" spans="1:12" x14ac:dyDescent="0.25">
      <c r="A38" s="42" t="s">
        <v>1234</v>
      </c>
      <c r="B38" s="5" t="s">
        <v>213</v>
      </c>
      <c r="C38" s="1">
        <v>0</v>
      </c>
      <c r="D38" s="9" t="str">
        <f t="shared" si="21"/>
        <v>N/A</v>
      </c>
      <c r="E38" s="1">
        <v>0</v>
      </c>
      <c r="F38" s="9" t="str">
        <f t="shared" si="22"/>
        <v>N/A</v>
      </c>
      <c r="G38" s="1">
        <v>21</v>
      </c>
      <c r="H38" s="9" t="str">
        <f t="shared" si="23"/>
        <v>N/A</v>
      </c>
      <c r="I38" s="12" t="s">
        <v>1745</v>
      </c>
      <c r="J38" s="12" t="s">
        <v>1745</v>
      </c>
      <c r="K38" s="1" t="s">
        <v>736</v>
      </c>
      <c r="L38" s="9" t="str">
        <f t="shared" si="20"/>
        <v>N/A</v>
      </c>
    </row>
    <row r="39" spans="1:12" x14ac:dyDescent="0.25">
      <c r="A39" s="42" t="s">
        <v>450</v>
      </c>
      <c r="B39" s="41" t="s">
        <v>213</v>
      </c>
      <c r="C39" s="1">
        <v>17638</v>
      </c>
      <c r="D39" s="1" t="str">
        <f t="shared" si="17"/>
        <v>N/A</v>
      </c>
      <c r="E39" s="1">
        <v>58214</v>
      </c>
      <c r="F39" s="1" t="str">
        <f t="shared" si="18"/>
        <v>N/A</v>
      </c>
      <c r="G39" s="1">
        <v>58501</v>
      </c>
      <c r="H39" s="11" t="str">
        <f t="shared" si="19"/>
        <v>N/A</v>
      </c>
      <c r="I39" s="12">
        <v>230</v>
      </c>
      <c r="J39" s="12">
        <v>0.49299999999999999</v>
      </c>
      <c r="K39" s="41" t="s">
        <v>736</v>
      </c>
      <c r="L39" s="9" t="str">
        <f t="shared" si="20"/>
        <v>Yes</v>
      </c>
    </row>
    <row r="40" spans="1:12" x14ac:dyDescent="0.25">
      <c r="A40" s="42" t="s">
        <v>1235</v>
      </c>
      <c r="B40" s="5" t="s">
        <v>213</v>
      </c>
      <c r="C40" s="1">
        <v>9650</v>
      </c>
      <c r="D40" s="9" t="str">
        <f t="shared" ref="D40:D45" si="24">IF($B40="N/A","N/A",IF(C40&lt;0,"No","Yes"))</f>
        <v>N/A</v>
      </c>
      <c r="E40" s="1">
        <v>35954</v>
      </c>
      <c r="F40" s="9" t="str">
        <f t="shared" ref="F40:F45" si="25">IF($B40="N/A","N/A",IF(E40&lt;0,"No","Yes"))</f>
        <v>N/A</v>
      </c>
      <c r="G40" s="1">
        <v>35994</v>
      </c>
      <c r="H40" s="9" t="str">
        <f t="shared" ref="H40:H45" si="26">IF($B40="N/A","N/A",IF(G40&lt;0,"No","Yes"))</f>
        <v>N/A</v>
      </c>
      <c r="I40" s="12">
        <v>272.60000000000002</v>
      </c>
      <c r="J40" s="12">
        <v>0.1113</v>
      </c>
      <c r="K40" s="1" t="s">
        <v>736</v>
      </c>
      <c r="L40" s="9" t="str">
        <f t="shared" si="20"/>
        <v>Yes</v>
      </c>
    </row>
    <row r="41" spans="1:12" x14ac:dyDescent="0.25">
      <c r="A41" s="42" t="s">
        <v>1236</v>
      </c>
      <c r="B41" s="5" t="s">
        <v>213</v>
      </c>
      <c r="C41" s="1">
        <v>1098</v>
      </c>
      <c r="D41" s="9" t="str">
        <f t="shared" si="24"/>
        <v>N/A</v>
      </c>
      <c r="E41" s="1">
        <v>2124</v>
      </c>
      <c r="F41" s="9" t="str">
        <f t="shared" si="25"/>
        <v>N/A</v>
      </c>
      <c r="G41" s="1">
        <v>1968</v>
      </c>
      <c r="H41" s="9" t="str">
        <f t="shared" si="26"/>
        <v>N/A</v>
      </c>
      <c r="I41" s="12">
        <v>93.44</v>
      </c>
      <c r="J41" s="12">
        <v>-7.34</v>
      </c>
      <c r="K41" s="1" t="s">
        <v>736</v>
      </c>
      <c r="L41" s="9" t="str">
        <f t="shared" si="20"/>
        <v>Yes</v>
      </c>
    </row>
    <row r="42" spans="1:12" x14ac:dyDescent="0.25">
      <c r="A42" s="42" t="s">
        <v>1237</v>
      </c>
      <c r="B42" s="5" t="s">
        <v>213</v>
      </c>
      <c r="C42" s="1">
        <v>2720</v>
      </c>
      <c r="D42" s="9" t="str">
        <f t="shared" si="24"/>
        <v>N/A</v>
      </c>
      <c r="E42" s="1">
        <v>9477</v>
      </c>
      <c r="F42" s="9" t="str">
        <f t="shared" si="25"/>
        <v>N/A</v>
      </c>
      <c r="G42" s="1">
        <v>10017</v>
      </c>
      <c r="H42" s="9" t="str">
        <f t="shared" si="26"/>
        <v>N/A</v>
      </c>
      <c r="I42" s="12">
        <v>248.4</v>
      </c>
      <c r="J42" s="12">
        <v>5.6980000000000004</v>
      </c>
      <c r="K42" s="1" t="s">
        <v>736</v>
      </c>
      <c r="L42" s="9" t="str">
        <f t="shared" si="20"/>
        <v>Yes</v>
      </c>
    </row>
    <row r="43" spans="1:12" x14ac:dyDescent="0.25">
      <c r="A43" s="42" t="s">
        <v>1238</v>
      </c>
      <c r="B43" s="5" t="s">
        <v>213</v>
      </c>
      <c r="C43" s="1">
        <v>12</v>
      </c>
      <c r="D43" s="9" t="str">
        <f t="shared" si="24"/>
        <v>N/A</v>
      </c>
      <c r="E43" s="1">
        <v>15</v>
      </c>
      <c r="F43" s="9" t="str">
        <f t="shared" si="25"/>
        <v>N/A</v>
      </c>
      <c r="G43" s="1">
        <v>12</v>
      </c>
      <c r="H43" s="9" t="str">
        <f t="shared" si="26"/>
        <v>N/A</v>
      </c>
      <c r="I43" s="12">
        <v>25</v>
      </c>
      <c r="J43" s="12">
        <v>-20</v>
      </c>
      <c r="K43" s="1" t="s">
        <v>736</v>
      </c>
      <c r="L43" s="9" t="str">
        <f t="shared" si="20"/>
        <v>Yes</v>
      </c>
    </row>
    <row r="44" spans="1:12" x14ac:dyDescent="0.25">
      <c r="A44" s="42" t="s">
        <v>1239</v>
      </c>
      <c r="B44" s="5" t="s">
        <v>213</v>
      </c>
      <c r="C44" s="1">
        <v>4158</v>
      </c>
      <c r="D44" s="9" t="str">
        <f t="shared" si="24"/>
        <v>N/A</v>
      </c>
      <c r="E44" s="1">
        <v>10644</v>
      </c>
      <c r="F44" s="9" t="str">
        <f t="shared" si="25"/>
        <v>N/A</v>
      </c>
      <c r="G44" s="1">
        <v>10510</v>
      </c>
      <c r="H44" s="9" t="str">
        <f t="shared" si="26"/>
        <v>N/A</v>
      </c>
      <c r="I44" s="12">
        <v>156</v>
      </c>
      <c r="J44" s="12">
        <v>-1.26</v>
      </c>
      <c r="K44" s="1" t="s">
        <v>736</v>
      </c>
      <c r="L44" s="9" t="str">
        <f t="shared" si="20"/>
        <v>Yes</v>
      </c>
    </row>
    <row r="45" spans="1:12" x14ac:dyDescent="0.25">
      <c r="A45" s="42" t="s">
        <v>1240</v>
      </c>
      <c r="B45" s="5" t="s">
        <v>213</v>
      </c>
      <c r="C45" s="1">
        <v>0</v>
      </c>
      <c r="D45" s="9" t="str">
        <f t="shared" si="24"/>
        <v>N/A</v>
      </c>
      <c r="E45" s="1">
        <v>0</v>
      </c>
      <c r="F45" s="9" t="str">
        <f t="shared" si="25"/>
        <v>N/A</v>
      </c>
      <c r="G45" s="1">
        <v>0</v>
      </c>
      <c r="H45" s="9" t="str">
        <f t="shared" si="26"/>
        <v>N/A</v>
      </c>
      <c r="I45" s="12" t="s">
        <v>1745</v>
      </c>
      <c r="J45" s="12" t="s">
        <v>1745</v>
      </c>
      <c r="K45" s="1" t="s">
        <v>736</v>
      </c>
      <c r="L45" s="9" t="str">
        <f t="shared" si="20"/>
        <v>N/A</v>
      </c>
    </row>
    <row r="46" spans="1:12" x14ac:dyDescent="0.25">
      <c r="A46" s="42" t="s">
        <v>451</v>
      </c>
      <c r="B46" s="41" t="s">
        <v>213</v>
      </c>
      <c r="C46" s="1">
        <v>398631</v>
      </c>
      <c r="D46" s="1" t="str">
        <f t="shared" si="17"/>
        <v>N/A</v>
      </c>
      <c r="E46" s="1">
        <v>404781</v>
      </c>
      <c r="F46" s="1" t="str">
        <f t="shared" si="18"/>
        <v>N/A</v>
      </c>
      <c r="G46" s="1">
        <v>410843</v>
      </c>
      <c r="H46" s="11" t="str">
        <f t="shared" si="19"/>
        <v>N/A</v>
      </c>
      <c r="I46" s="12">
        <v>1.5429999999999999</v>
      </c>
      <c r="J46" s="12">
        <v>1.498</v>
      </c>
      <c r="K46" s="41" t="s">
        <v>736</v>
      </c>
      <c r="L46" s="9" t="str">
        <f t="shared" si="20"/>
        <v>Yes</v>
      </c>
    </row>
    <row r="47" spans="1:12" x14ac:dyDescent="0.25">
      <c r="A47" s="42" t="s">
        <v>1241</v>
      </c>
      <c r="B47" s="5" t="s">
        <v>213</v>
      </c>
      <c r="C47" s="1">
        <v>253027</v>
      </c>
      <c r="D47" s="9" t="str">
        <f t="shared" ref="D47:D53" si="27">IF($B47="N/A","N/A",IF(C47&lt;0,"No","Yes"))</f>
        <v>N/A</v>
      </c>
      <c r="E47" s="1">
        <v>257065</v>
      </c>
      <c r="F47" s="9" t="str">
        <f t="shared" ref="F47:F53" si="28">IF($B47="N/A","N/A",IF(E47&lt;0,"No","Yes"))</f>
        <v>N/A</v>
      </c>
      <c r="G47" s="1">
        <v>254650</v>
      </c>
      <c r="H47" s="9" t="str">
        <f t="shared" ref="H47:H53" si="29">IF($B47="N/A","N/A",IF(G47&lt;0,"No","Yes"))</f>
        <v>N/A</v>
      </c>
      <c r="I47" s="12">
        <v>1.5960000000000001</v>
      </c>
      <c r="J47" s="12">
        <v>-0.93899999999999995</v>
      </c>
      <c r="K47" s="1" t="s">
        <v>736</v>
      </c>
      <c r="L47" s="9" t="str">
        <f t="shared" si="20"/>
        <v>Yes</v>
      </c>
    </row>
    <row r="48" spans="1:12" x14ac:dyDescent="0.25">
      <c r="A48" s="42" t="s">
        <v>1242</v>
      </c>
      <c r="B48" s="5" t="s">
        <v>213</v>
      </c>
      <c r="C48" s="1">
        <v>0</v>
      </c>
      <c r="D48" s="9" t="str">
        <f t="shared" si="27"/>
        <v>N/A</v>
      </c>
      <c r="E48" s="1">
        <v>0</v>
      </c>
      <c r="F48" s="9" t="str">
        <f t="shared" si="28"/>
        <v>N/A</v>
      </c>
      <c r="G48" s="1">
        <v>0</v>
      </c>
      <c r="H48" s="9" t="str">
        <f t="shared" si="29"/>
        <v>N/A</v>
      </c>
      <c r="I48" s="12" t="s">
        <v>1745</v>
      </c>
      <c r="J48" s="12" t="s">
        <v>1745</v>
      </c>
      <c r="K48" s="1" t="s">
        <v>736</v>
      </c>
      <c r="L48" s="9" t="str">
        <f t="shared" si="20"/>
        <v>N/A</v>
      </c>
    </row>
    <row r="49" spans="1:12" x14ac:dyDescent="0.25">
      <c r="A49" s="42" t="s">
        <v>1243</v>
      </c>
      <c r="B49" s="5" t="s">
        <v>213</v>
      </c>
      <c r="C49" s="1">
        <v>1099</v>
      </c>
      <c r="D49" s="9" t="str">
        <f t="shared" si="27"/>
        <v>N/A</v>
      </c>
      <c r="E49" s="1">
        <v>983</v>
      </c>
      <c r="F49" s="9" t="str">
        <f t="shared" si="28"/>
        <v>N/A</v>
      </c>
      <c r="G49" s="1">
        <v>804</v>
      </c>
      <c r="H49" s="9" t="str">
        <f t="shared" si="29"/>
        <v>N/A</v>
      </c>
      <c r="I49" s="12">
        <v>-10.6</v>
      </c>
      <c r="J49" s="12">
        <v>-18.2</v>
      </c>
      <c r="K49" s="1" t="s">
        <v>736</v>
      </c>
      <c r="L49" s="9" t="str">
        <f t="shared" si="20"/>
        <v>Yes</v>
      </c>
    </row>
    <row r="50" spans="1:12" x14ac:dyDescent="0.25">
      <c r="A50" s="42" t="s">
        <v>1244</v>
      </c>
      <c r="B50" s="5" t="s">
        <v>213</v>
      </c>
      <c r="C50" s="1">
        <v>54070</v>
      </c>
      <c r="D50" s="9" t="str">
        <f t="shared" si="27"/>
        <v>N/A</v>
      </c>
      <c r="E50" s="1">
        <v>54262</v>
      </c>
      <c r="F50" s="9" t="str">
        <f t="shared" si="28"/>
        <v>N/A</v>
      </c>
      <c r="G50" s="1">
        <v>56025</v>
      </c>
      <c r="H50" s="9" t="str">
        <f t="shared" si="29"/>
        <v>N/A</v>
      </c>
      <c r="I50" s="12">
        <v>0.35510000000000003</v>
      </c>
      <c r="J50" s="12">
        <v>3.2490000000000001</v>
      </c>
      <c r="K50" s="1" t="s">
        <v>736</v>
      </c>
      <c r="L50" s="9" t="str">
        <f t="shared" si="20"/>
        <v>Yes</v>
      </c>
    </row>
    <row r="51" spans="1:12" x14ac:dyDescent="0.25">
      <c r="A51" s="42" t="s">
        <v>1245</v>
      </c>
      <c r="B51" s="5" t="s">
        <v>213</v>
      </c>
      <c r="C51" s="1">
        <v>28013</v>
      </c>
      <c r="D51" s="9" t="str">
        <f t="shared" si="27"/>
        <v>N/A</v>
      </c>
      <c r="E51" s="1">
        <v>28458</v>
      </c>
      <c r="F51" s="9" t="str">
        <f t="shared" si="28"/>
        <v>N/A</v>
      </c>
      <c r="G51" s="1">
        <v>28278</v>
      </c>
      <c r="H51" s="9" t="str">
        <f t="shared" si="29"/>
        <v>N/A</v>
      </c>
      <c r="I51" s="12">
        <v>1.589</v>
      </c>
      <c r="J51" s="12">
        <v>-0.63300000000000001</v>
      </c>
      <c r="K51" s="1" t="s">
        <v>736</v>
      </c>
      <c r="L51" s="9" t="str">
        <f t="shared" si="20"/>
        <v>Yes</v>
      </c>
    </row>
    <row r="52" spans="1:12" x14ac:dyDescent="0.25">
      <c r="A52" s="42" t="s">
        <v>1246</v>
      </c>
      <c r="B52" s="5" t="s">
        <v>213</v>
      </c>
      <c r="C52" s="1">
        <v>3942</v>
      </c>
      <c r="D52" s="9" t="str">
        <f t="shared" si="27"/>
        <v>N/A</v>
      </c>
      <c r="E52" s="1">
        <v>4133</v>
      </c>
      <c r="F52" s="9" t="str">
        <f t="shared" si="28"/>
        <v>N/A</v>
      </c>
      <c r="G52" s="1">
        <v>4463</v>
      </c>
      <c r="H52" s="9" t="str">
        <f t="shared" si="29"/>
        <v>N/A</v>
      </c>
      <c r="I52" s="12">
        <v>4.8449999999999998</v>
      </c>
      <c r="J52" s="12">
        <v>7.9850000000000003</v>
      </c>
      <c r="K52" s="1" t="s">
        <v>736</v>
      </c>
      <c r="L52" s="9" t="str">
        <f t="shared" si="20"/>
        <v>Yes</v>
      </c>
    </row>
    <row r="53" spans="1:12" x14ac:dyDescent="0.25">
      <c r="A53" s="42" t="s">
        <v>1247</v>
      </c>
      <c r="B53" s="5" t="s">
        <v>213</v>
      </c>
      <c r="C53" s="1">
        <v>58480</v>
      </c>
      <c r="D53" s="9" t="str">
        <f t="shared" si="27"/>
        <v>N/A</v>
      </c>
      <c r="E53" s="1">
        <v>59880</v>
      </c>
      <c r="F53" s="9" t="str">
        <f t="shared" si="28"/>
        <v>N/A</v>
      </c>
      <c r="G53" s="1">
        <v>66623</v>
      </c>
      <c r="H53" s="9" t="str">
        <f t="shared" si="29"/>
        <v>N/A</v>
      </c>
      <c r="I53" s="12">
        <v>2.3940000000000001</v>
      </c>
      <c r="J53" s="12">
        <v>11.26</v>
      </c>
      <c r="K53" s="1" t="s">
        <v>736</v>
      </c>
      <c r="L53" s="9" t="str">
        <f t="shared" si="20"/>
        <v>Yes</v>
      </c>
    </row>
    <row r="54" spans="1:12" x14ac:dyDescent="0.25">
      <c r="A54" s="42" t="s">
        <v>452</v>
      </c>
      <c r="B54" s="41" t="s">
        <v>213</v>
      </c>
      <c r="C54" s="1">
        <v>333051</v>
      </c>
      <c r="D54" s="1" t="str">
        <f t="shared" si="17"/>
        <v>N/A</v>
      </c>
      <c r="E54" s="1">
        <v>357194</v>
      </c>
      <c r="F54" s="1" t="str">
        <f t="shared" si="18"/>
        <v>N/A</v>
      </c>
      <c r="G54" s="1">
        <v>355844</v>
      </c>
      <c r="H54" s="11" t="str">
        <f t="shared" si="19"/>
        <v>N/A</v>
      </c>
      <c r="I54" s="12">
        <v>7.2489999999999997</v>
      </c>
      <c r="J54" s="12">
        <v>-0.378</v>
      </c>
      <c r="K54" s="41" t="s">
        <v>736</v>
      </c>
      <c r="L54" s="9" t="str">
        <f t="shared" si="20"/>
        <v>Yes</v>
      </c>
    </row>
    <row r="55" spans="1:12" x14ac:dyDescent="0.25">
      <c r="A55" s="42" t="s">
        <v>1248</v>
      </c>
      <c r="B55" s="5" t="s">
        <v>213</v>
      </c>
      <c r="C55" s="1">
        <v>125815</v>
      </c>
      <c r="D55" s="9" t="str">
        <f t="shared" ref="D55:D60" si="30">IF($B55="N/A","N/A",IF(C55&lt;0,"No","Yes"))</f>
        <v>N/A</v>
      </c>
      <c r="E55" s="1">
        <v>126958</v>
      </c>
      <c r="F55" s="9" t="str">
        <f t="shared" ref="F55:F60" si="31">IF($B55="N/A","N/A",IF(E55&lt;0,"No","Yes"))</f>
        <v>N/A</v>
      </c>
      <c r="G55" s="1">
        <v>125752</v>
      </c>
      <c r="H55" s="9" t="str">
        <f t="shared" ref="H55:H60" si="32">IF($B55="N/A","N/A",IF(G55&lt;0,"No","Yes"))</f>
        <v>N/A</v>
      </c>
      <c r="I55" s="12">
        <v>0.90849999999999997</v>
      </c>
      <c r="J55" s="12">
        <v>-0.95</v>
      </c>
      <c r="K55" s="1" t="s">
        <v>736</v>
      </c>
      <c r="L55" s="9" t="str">
        <f t="shared" si="20"/>
        <v>Yes</v>
      </c>
    </row>
    <row r="56" spans="1:12" x14ac:dyDescent="0.25">
      <c r="A56" s="42" t="s">
        <v>1249</v>
      </c>
      <c r="B56" s="5" t="s">
        <v>213</v>
      </c>
      <c r="C56" s="1">
        <v>0</v>
      </c>
      <c r="D56" s="9" t="str">
        <f t="shared" si="30"/>
        <v>N/A</v>
      </c>
      <c r="E56" s="1">
        <v>0</v>
      </c>
      <c r="F56" s="9" t="str">
        <f t="shared" si="31"/>
        <v>N/A</v>
      </c>
      <c r="G56" s="1">
        <v>0</v>
      </c>
      <c r="H56" s="9" t="str">
        <f t="shared" si="32"/>
        <v>N/A</v>
      </c>
      <c r="I56" s="12" t="s">
        <v>1745</v>
      </c>
      <c r="J56" s="12" t="s">
        <v>1745</v>
      </c>
      <c r="K56" s="1" t="s">
        <v>736</v>
      </c>
      <c r="L56" s="9" t="str">
        <f t="shared" si="20"/>
        <v>N/A</v>
      </c>
    </row>
    <row r="57" spans="1:12" x14ac:dyDescent="0.25">
      <c r="A57" s="42" t="s">
        <v>1250</v>
      </c>
      <c r="B57" s="5" t="s">
        <v>213</v>
      </c>
      <c r="C57" s="1">
        <v>5115</v>
      </c>
      <c r="D57" s="9" t="str">
        <f t="shared" si="30"/>
        <v>N/A</v>
      </c>
      <c r="E57" s="1">
        <v>5004</v>
      </c>
      <c r="F57" s="9" t="str">
        <f t="shared" si="31"/>
        <v>N/A</v>
      </c>
      <c r="G57" s="1">
        <v>5252</v>
      </c>
      <c r="H57" s="9" t="str">
        <f t="shared" si="32"/>
        <v>N/A</v>
      </c>
      <c r="I57" s="12">
        <v>-2.17</v>
      </c>
      <c r="J57" s="12">
        <v>4.9560000000000004</v>
      </c>
      <c r="K57" s="1" t="s">
        <v>736</v>
      </c>
      <c r="L57" s="9" t="str">
        <f t="shared" si="20"/>
        <v>Yes</v>
      </c>
    </row>
    <row r="58" spans="1:12" x14ac:dyDescent="0.25">
      <c r="A58" s="42" t="s">
        <v>1251</v>
      </c>
      <c r="B58" s="5" t="s">
        <v>213</v>
      </c>
      <c r="C58" s="1">
        <v>2871</v>
      </c>
      <c r="D58" s="9" t="str">
        <f t="shared" si="30"/>
        <v>N/A</v>
      </c>
      <c r="E58" s="1">
        <v>2982</v>
      </c>
      <c r="F58" s="9" t="str">
        <f t="shared" si="31"/>
        <v>N/A</v>
      </c>
      <c r="G58" s="1">
        <v>2865</v>
      </c>
      <c r="H58" s="9" t="str">
        <f t="shared" si="32"/>
        <v>N/A</v>
      </c>
      <c r="I58" s="12">
        <v>3.8660000000000001</v>
      </c>
      <c r="J58" s="12">
        <v>-3.92</v>
      </c>
      <c r="K58" s="1" t="s">
        <v>736</v>
      </c>
      <c r="L58" s="9" t="str">
        <f t="shared" si="20"/>
        <v>Yes</v>
      </c>
    </row>
    <row r="59" spans="1:12" x14ac:dyDescent="0.25">
      <c r="A59" s="42" t="s">
        <v>1252</v>
      </c>
      <c r="B59" s="5" t="s">
        <v>213</v>
      </c>
      <c r="C59" s="1">
        <v>107120</v>
      </c>
      <c r="D59" s="9" t="str">
        <f t="shared" si="30"/>
        <v>N/A</v>
      </c>
      <c r="E59" s="1">
        <v>122933</v>
      </c>
      <c r="F59" s="9" t="str">
        <f t="shared" si="31"/>
        <v>N/A</v>
      </c>
      <c r="G59" s="1">
        <v>124280</v>
      </c>
      <c r="H59" s="9" t="str">
        <f t="shared" si="32"/>
        <v>N/A</v>
      </c>
      <c r="I59" s="12">
        <v>14.76</v>
      </c>
      <c r="J59" s="12">
        <v>1.0960000000000001</v>
      </c>
      <c r="K59" s="1" t="s">
        <v>736</v>
      </c>
      <c r="L59" s="9" t="str">
        <f t="shared" si="20"/>
        <v>Yes</v>
      </c>
    </row>
    <row r="60" spans="1:12" x14ac:dyDescent="0.25">
      <c r="A60" s="42" t="s">
        <v>1253</v>
      </c>
      <c r="B60" s="5" t="s">
        <v>213</v>
      </c>
      <c r="C60" s="1">
        <v>92130</v>
      </c>
      <c r="D60" s="9" t="str">
        <f t="shared" si="30"/>
        <v>N/A</v>
      </c>
      <c r="E60" s="1">
        <v>99317</v>
      </c>
      <c r="F60" s="9" t="str">
        <f t="shared" si="31"/>
        <v>N/A</v>
      </c>
      <c r="G60" s="1">
        <v>97695</v>
      </c>
      <c r="H60" s="9" t="str">
        <f t="shared" si="32"/>
        <v>N/A</v>
      </c>
      <c r="I60" s="12">
        <v>7.8010000000000002</v>
      </c>
      <c r="J60" s="12">
        <v>-1.63</v>
      </c>
      <c r="K60" s="1" t="s">
        <v>736</v>
      </c>
      <c r="L60" s="9" t="str">
        <f t="shared" si="20"/>
        <v>Yes</v>
      </c>
    </row>
    <row r="61" spans="1:12" x14ac:dyDescent="0.25">
      <c r="A61" s="3" t="s">
        <v>186</v>
      </c>
      <c r="B61" s="33" t="s">
        <v>213</v>
      </c>
      <c r="C61" s="1">
        <v>806317</v>
      </c>
      <c r="D61" s="1" t="str">
        <f t="shared" si="17"/>
        <v>N/A</v>
      </c>
      <c r="E61" s="1">
        <v>878145</v>
      </c>
      <c r="F61" s="1" t="str">
        <f t="shared" si="18"/>
        <v>N/A</v>
      </c>
      <c r="G61" s="1">
        <v>883494</v>
      </c>
      <c r="H61" s="11" t="str">
        <f t="shared" si="19"/>
        <v>N/A</v>
      </c>
      <c r="I61" s="12">
        <v>8.9079999999999995</v>
      </c>
      <c r="J61" s="12">
        <v>0.60909999999999997</v>
      </c>
      <c r="K61" s="41" t="s">
        <v>736</v>
      </c>
      <c r="L61" s="9" t="str">
        <f>IF(J61="Div by 0", "N/A", IF(OR(J61="N/A",K61="N/A"),"N/A", IF(J61&gt;VALUE(MID(K61,1,2)), "No", IF(J61&lt;-1*VALUE(MID(K61,1,2)), "No", "Yes"))))</f>
        <v>Yes</v>
      </c>
    </row>
    <row r="62" spans="1:12" x14ac:dyDescent="0.25">
      <c r="A62" s="3" t="s">
        <v>187</v>
      </c>
      <c r="B62" s="33" t="s">
        <v>213</v>
      </c>
      <c r="C62" s="1">
        <v>0</v>
      </c>
      <c r="D62" s="1" t="str">
        <f t="shared" si="17"/>
        <v>N/A</v>
      </c>
      <c r="E62" s="1">
        <v>0</v>
      </c>
      <c r="F62" s="1" t="str">
        <f t="shared" si="18"/>
        <v>N/A</v>
      </c>
      <c r="G62" s="1">
        <v>0</v>
      </c>
      <c r="H62" s="11" t="str">
        <f t="shared" si="19"/>
        <v>N/A</v>
      </c>
      <c r="I62" s="12" t="s">
        <v>1745</v>
      </c>
      <c r="J62" s="12" t="s">
        <v>1745</v>
      </c>
      <c r="K62" s="41" t="s">
        <v>736</v>
      </c>
      <c r="L62" s="9" t="str">
        <f t="shared" ref="L62:L69" si="33">IF(J62="Div by 0", "N/A", IF(OR(J62="N/A",K62="N/A"),"N/A", IF(J62&gt;VALUE(MID(K62,1,2)), "No", IF(J62&lt;-1*VALUE(MID(K62,1,2)), "No", "Yes"))))</f>
        <v>N/A</v>
      </c>
    </row>
    <row r="63" spans="1:12" x14ac:dyDescent="0.25">
      <c r="A63" s="3" t="s">
        <v>188</v>
      </c>
      <c r="B63" s="33" t="s">
        <v>213</v>
      </c>
      <c r="C63" s="1">
        <v>0</v>
      </c>
      <c r="D63" s="1" t="str">
        <f t="shared" si="17"/>
        <v>N/A</v>
      </c>
      <c r="E63" s="1">
        <v>0</v>
      </c>
      <c r="F63" s="1" t="str">
        <f t="shared" si="18"/>
        <v>N/A</v>
      </c>
      <c r="G63" s="1">
        <v>0</v>
      </c>
      <c r="H63" s="11" t="str">
        <f t="shared" si="19"/>
        <v>N/A</v>
      </c>
      <c r="I63" s="12" t="s">
        <v>1745</v>
      </c>
      <c r="J63" s="12" t="s">
        <v>1745</v>
      </c>
      <c r="K63" s="41" t="s">
        <v>736</v>
      </c>
      <c r="L63" s="9" t="str">
        <f t="shared" si="33"/>
        <v>N/A</v>
      </c>
    </row>
    <row r="64" spans="1:12" x14ac:dyDescent="0.25">
      <c r="A64" s="3" t="s">
        <v>189</v>
      </c>
      <c r="B64" s="33" t="s">
        <v>213</v>
      </c>
      <c r="C64" s="1">
        <v>0</v>
      </c>
      <c r="D64" s="1" t="str">
        <f t="shared" si="17"/>
        <v>N/A</v>
      </c>
      <c r="E64" s="1">
        <v>0</v>
      </c>
      <c r="F64" s="1" t="str">
        <f t="shared" si="18"/>
        <v>N/A</v>
      </c>
      <c r="G64" s="1">
        <v>0</v>
      </c>
      <c r="H64" s="11" t="str">
        <f t="shared" si="19"/>
        <v>N/A</v>
      </c>
      <c r="I64" s="12" t="s">
        <v>1745</v>
      </c>
      <c r="J64" s="12" t="s">
        <v>1745</v>
      </c>
      <c r="K64" s="41" t="s">
        <v>736</v>
      </c>
      <c r="L64" s="9" t="str">
        <f t="shared" si="33"/>
        <v>N/A</v>
      </c>
    </row>
    <row r="65" spans="1:12" x14ac:dyDescent="0.25">
      <c r="A65" s="3" t="s">
        <v>190</v>
      </c>
      <c r="B65" s="33" t="s">
        <v>213</v>
      </c>
      <c r="C65" s="1">
        <v>0</v>
      </c>
      <c r="D65" s="1" t="str">
        <f t="shared" si="17"/>
        <v>N/A</v>
      </c>
      <c r="E65" s="1">
        <v>0</v>
      </c>
      <c r="F65" s="1" t="str">
        <f t="shared" si="18"/>
        <v>N/A</v>
      </c>
      <c r="G65" s="1">
        <v>0</v>
      </c>
      <c r="H65" s="11" t="str">
        <f t="shared" si="19"/>
        <v>N/A</v>
      </c>
      <c r="I65" s="12" t="s">
        <v>1745</v>
      </c>
      <c r="J65" s="12" t="s">
        <v>1745</v>
      </c>
      <c r="K65" s="41" t="s">
        <v>736</v>
      </c>
      <c r="L65" s="9" t="str">
        <f t="shared" si="33"/>
        <v>N/A</v>
      </c>
    </row>
    <row r="66" spans="1:12" x14ac:dyDescent="0.25">
      <c r="A66" s="3" t="s">
        <v>191</v>
      </c>
      <c r="B66" s="33" t="s">
        <v>213</v>
      </c>
      <c r="C66" s="1">
        <v>0</v>
      </c>
      <c r="D66" s="1" t="str">
        <f t="shared" si="17"/>
        <v>N/A</v>
      </c>
      <c r="E66" s="1">
        <v>0</v>
      </c>
      <c r="F66" s="1" t="str">
        <f t="shared" si="18"/>
        <v>N/A</v>
      </c>
      <c r="G66" s="1">
        <v>0</v>
      </c>
      <c r="H66" s="11" t="str">
        <f t="shared" si="19"/>
        <v>N/A</v>
      </c>
      <c r="I66" s="12" t="s">
        <v>1745</v>
      </c>
      <c r="J66" s="12" t="s">
        <v>1745</v>
      </c>
      <c r="K66" s="41" t="s">
        <v>736</v>
      </c>
      <c r="L66" s="9" t="str">
        <f t="shared" si="33"/>
        <v>N/A</v>
      </c>
    </row>
    <row r="67" spans="1:12" x14ac:dyDescent="0.25">
      <c r="A67" s="3" t="s">
        <v>192</v>
      </c>
      <c r="B67" s="33" t="s">
        <v>213</v>
      </c>
      <c r="C67" s="1">
        <v>0</v>
      </c>
      <c r="D67" s="1" t="str">
        <f t="shared" si="17"/>
        <v>N/A</v>
      </c>
      <c r="E67" s="1">
        <v>0</v>
      </c>
      <c r="F67" s="1" t="str">
        <f t="shared" si="18"/>
        <v>N/A</v>
      </c>
      <c r="G67" s="1">
        <v>0</v>
      </c>
      <c r="H67" s="11" t="str">
        <f t="shared" si="19"/>
        <v>N/A</v>
      </c>
      <c r="I67" s="12" t="s">
        <v>1745</v>
      </c>
      <c r="J67" s="12" t="s">
        <v>1745</v>
      </c>
      <c r="K67" s="41" t="s">
        <v>736</v>
      </c>
      <c r="L67" s="9" t="str">
        <f t="shared" si="33"/>
        <v>N/A</v>
      </c>
    </row>
    <row r="68" spans="1:12" x14ac:dyDescent="0.25">
      <c r="A68" s="2" t="s">
        <v>193</v>
      </c>
      <c r="B68" s="41" t="s">
        <v>213</v>
      </c>
      <c r="C68" s="1">
        <v>0</v>
      </c>
      <c r="D68" s="1" t="str">
        <f t="shared" si="17"/>
        <v>N/A</v>
      </c>
      <c r="E68" s="1">
        <v>0</v>
      </c>
      <c r="F68" s="1" t="str">
        <f t="shared" si="18"/>
        <v>N/A</v>
      </c>
      <c r="G68" s="1">
        <v>0</v>
      </c>
      <c r="H68" s="11" t="str">
        <f t="shared" si="19"/>
        <v>N/A</v>
      </c>
      <c r="I68" s="12" t="s">
        <v>1745</v>
      </c>
      <c r="J68" s="12" t="s">
        <v>1745</v>
      </c>
      <c r="K68" s="41" t="s">
        <v>736</v>
      </c>
      <c r="L68" s="9" t="str">
        <f t="shared" si="33"/>
        <v>N/A</v>
      </c>
    </row>
    <row r="69" spans="1:12" x14ac:dyDescent="0.25">
      <c r="A69" s="2" t="s">
        <v>194</v>
      </c>
      <c r="B69" s="41" t="s">
        <v>213</v>
      </c>
      <c r="C69" s="1">
        <v>0</v>
      </c>
      <c r="D69" s="1" t="str">
        <f t="shared" si="17"/>
        <v>N/A</v>
      </c>
      <c r="E69" s="1">
        <v>0</v>
      </c>
      <c r="F69" s="1" t="str">
        <f t="shared" si="18"/>
        <v>N/A</v>
      </c>
      <c r="G69" s="1">
        <v>0</v>
      </c>
      <c r="H69" s="11" t="str">
        <f t="shared" si="19"/>
        <v>N/A</v>
      </c>
      <c r="I69" s="12" t="s">
        <v>1745</v>
      </c>
      <c r="J69" s="12" t="s">
        <v>1745</v>
      </c>
      <c r="K69" s="41" t="s">
        <v>736</v>
      </c>
      <c r="L69" s="9" t="str">
        <f t="shared" si="33"/>
        <v>N/A</v>
      </c>
    </row>
    <row r="70" spans="1:12" x14ac:dyDescent="0.25">
      <c r="A70" s="42" t="s">
        <v>78</v>
      </c>
      <c r="B70" s="41" t="s">
        <v>294</v>
      </c>
      <c r="C70" s="13">
        <v>41.856061842999999</v>
      </c>
      <c r="D70" s="11" t="str">
        <f>IF($B70="N/A","N/A",IF(C70&gt;=20,"No",IF(C70&lt;0,"No","Yes")))</f>
        <v>No</v>
      </c>
      <c r="E70" s="13">
        <v>56.720307302000002</v>
      </c>
      <c r="F70" s="11" t="str">
        <f>IF($B70="N/A","N/A",IF(E70&gt;=20,"No",IF(E70&lt;0,"No","Yes")))</f>
        <v>No</v>
      </c>
      <c r="G70" s="13">
        <v>54.167760207000001</v>
      </c>
      <c r="H70" s="11" t="str">
        <f>IF($B70="N/A","N/A",IF(G70&gt;=20,"No",IF(G70&lt;0,"No","Yes")))</f>
        <v>No</v>
      </c>
      <c r="I70" s="12">
        <v>35.51</v>
      </c>
      <c r="J70" s="12">
        <v>-4.5</v>
      </c>
      <c r="K70" s="41" t="s">
        <v>736</v>
      </c>
      <c r="L70" s="9" t="str">
        <f t="shared" si="20"/>
        <v>Yes</v>
      </c>
    </row>
    <row r="71" spans="1:12" x14ac:dyDescent="0.25">
      <c r="A71" s="42" t="s">
        <v>79</v>
      </c>
      <c r="B71" s="33" t="s">
        <v>213</v>
      </c>
      <c r="C71" s="13">
        <v>0</v>
      </c>
      <c r="D71" s="11" t="str">
        <f>IF($B71="N/A","N/A",IF(C71&gt;10,"No",IF(C71&lt;-10,"No","Yes")))</f>
        <v>N/A</v>
      </c>
      <c r="E71" s="13">
        <v>0</v>
      </c>
      <c r="F71" s="11" t="str">
        <f>IF($B71="N/A","N/A",IF(E71&gt;10,"No",IF(E71&lt;-10,"No","Yes")))</f>
        <v>N/A</v>
      </c>
      <c r="G71" s="13">
        <v>0</v>
      </c>
      <c r="H71" s="11" t="str">
        <f>IF($B71="N/A","N/A",IF(G71&gt;10,"No",IF(G71&lt;-10,"No","Yes")))</f>
        <v>N/A</v>
      </c>
      <c r="I71" s="12" t="s">
        <v>1745</v>
      </c>
      <c r="J71" s="12" t="s">
        <v>1745</v>
      </c>
      <c r="K71" s="41" t="s">
        <v>736</v>
      </c>
      <c r="L71" s="9" t="str">
        <f t="shared" si="20"/>
        <v>N/A</v>
      </c>
    </row>
    <row r="72" spans="1:12" x14ac:dyDescent="0.25">
      <c r="A72" s="42" t="s">
        <v>80</v>
      </c>
      <c r="B72" s="33" t="s">
        <v>213</v>
      </c>
      <c r="C72" s="13">
        <v>0</v>
      </c>
      <c r="D72" s="11" t="str">
        <f>IF($B72="N/A","N/A",IF(C72&gt;10,"No",IF(C72&lt;-10,"No","Yes")))</f>
        <v>N/A</v>
      </c>
      <c r="E72" s="13">
        <v>0</v>
      </c>
      <c r="F72" s="11" t="str">
        <f>IF($B72="N/A","N/A",IF(E72&gt;10,"No",IF(E72&lt;-10,"No","Yes")))</f>
        <v>N/A</v>
      </c>
      <c r="G72" s="13">
        <v>0</v>
      </c>
      <c r="H72" s="11" t="str">
        <f>IF($B72="N/A","N/A",IF(G72&gt;10,"No",IF(G72&lt;-10,"No","Yes")))</f>
        <v>N/A</v>
      </c>
      <c r="I72" s="12" t="s">
        <v>1745</v>
      </c>
      <c r="J72" s="12" t="s">
        <v>1745</v>
      </c>
      <c r="K72" s="41" t="s">
        <v>736</v>
      </c>
      <c r="L72" s="9" t="str">
        <f t="shared" si="20"/>
        <v>N/A</v>
      </c>
    </row>
    <row r="73" spans="1:12" x14ac:dyDescent="0.25">
      <c r="A73" s="42" t="s">
        <v>81</v>
      </c>
      <c r="B73" s="33" t="s">
        <v>213</v>
      </c>
      <c r="C73" s="13">
        <v>43.197634528000002</v>
      </c>
      <c r="D73" s="11" t="str">
        <f>IF($B73="N/A","N/A",IF(C73&gt;10,"No",IF(C73&lt;-10,"No","Yes")))</f>
        <v>N/A</v>
      </c>
      <c r="E73" s="13">
        <v>60.304364067000002</v>
      </c>
      <c r="F73" s="11" t="str">
        <f>IF($B73="N/A","N/A",IF(E73&gt;10,"No",IF(E73&lt;-10,"No","Yes")))</f>
        <v>N/A</v>
      </c>
      <c r="G73" s="13">
        <v>57.212984956</v>
      </c>
      <c r="H73" s="11" t="str">
        <f>IF($B73="N/A","N/A",IF(G73&gt;10,"No",IF(G73&lt;-10,"No","Yes")))</f>
        <v>N/A</v>
      </c>
      <c r="I73" s="12">
        <v>39.6</v>
      </c>
      <c r="J73" s="12">
        <v>-5.13</v>
      </c>
      <c r="K73" s="41" t="s">
        <v>736</v>
      </c>
      <c r="L73" s="9" t="str">
        <f t="shared" si="20"/>
        <v>Yes</v>
      </c>
    </row>
    <row r="74" spans="1:12" x14ac:dyDescent="0.25">
      <c r="A74" s="42" t="s">
        <v>121</v>
      </c>
      <c r="B74" s="33" t="s">
        <v>213</v>
      </c>
      <c r="C74" s="13">
        <v>0</v>
      </c>
      <c r="D74" s="11" t="str">
        <f>IF($B74="N/A","N/A",IF(C74&gt;10,"No",IF(C74&lt;-10,"No","Yes")))</f>
        <v>N/A</v>
      </c>
      <c r="E74" s="13">
        <v>0</v>
      </c>
      <c r="F74" s="11" t="str">
        <f>IF($B74="N/A","N/A",IF(E74&gt;10,"No",IF(E74&lt;-10,"No","Yes")))</f>
        <v>N/A</v>
      </c>
      <c r="G74" s="13">
        <v>0</v>
      </c>
      <c r="H74" s="11" t="str">
        <f>IF($B74="N/A","N/A",IF(G74&gt;10,"No",IF(G74&lt;-10,"No","Yes")))</f>
        <v>N/A</v>
      </c>
      <c r="I74" s="12" t="s">
        <v>1745</v>
      </c>
      <c r="J74" s="12" t="s">
        <v>1745</v>
      </c>
      <c r="K74" s="41" t="s">
        <v>736</v>
      </c>
      <c r="L74" s="9" t="str">
        <f t="shared" si="20"/>
        <v>N/A</v>
      </c>
    </row>
    <row r="75" spans="1:12" x14ac:dyDescent="0.25">
      <c r="A75" s="42" t="s">
        <v>82</v>
      </c>
      <c r="B75" s="33" t="s">
        <v>213</v>
      </c>
      <c r="C75" s="13">
        <v>0</v>
      </c>
      <c r="D75" s="11" t="str">
        <f>IF($B75="N/A","N/A",IF(C75&gt;10,"No",IF(C75&lt;-10,"No","Yes")))</f>
        <v>N/A</v>
      </c>
      <c r="E75" s="13">
        <v>0</v>
      </c>
      <c r="F75" s="11" t="str">
        <f>IF($B75="N/A","N/A",IF(E75&gt;10,"No",IF(E75&lt;-10,"No","Yes")))</f>
        <v>N/A</v>
      </c>
      <c r="G75" s="13">
        <v>0</v>
      </c>
      <c r="H75" s="11" t="str">
        <f>IF($B75="N/A","N/A",IF(G75&gt;10,"No",IF(G75&lt;-10,"No","Yes")))</f>
        <v>N/A</v>
      </c>
      <c r="I75" s="12" t="s">
        <v>1745</v>
      </c>
      <c r="J75" s="12" t="s">
        <v>1745</v>
      </c>
      <c r="K75" s="41" t="s">
        <v>736</v>
      </c>
      <c r="L75" s="9" t="str">
        <f t="shared" si="20"/>
        <v>N/A</v>
      </c>
    </row>
    <row r="76" spans="1:12" x14ac:dyDescent="0.25">
      <c r="A76" s="42" t="s">
        <v>195</v>
      </c>
      <c r="B76" s="33" t="s">
        <v>213</v>
      </c>
      <c r="C76" s="13">
        <v>83.333333332999999</v>
      </c>
      <c r="D76" s="11" t="str">
        <f t="shared" ref="D76:D98" si="34">IF($B76="N/A","N/A",IF(C76&gt;10,"No",IF(C76&lt;-10,"No","Yes")))</f>
        <v>N/A</v>
      </c>
      <c r="E76" s="13">
        <v>76.271186440999998</v>
      </c>
      <c r="F76" s="11" t="str">
        <f t="shared" ref="F76:F98" si="35">IF($B76="N/A","N/A",IF(E76&gt;10,"No",IF(E76&lt;-10,"No","Yes")))</f>
        <v>N/A</v>
      </c>
      <c r="G76" s="13">
        <v>75</v>
      </c>
      <c r="H76" s="11" t="str">
        <f t="shared" ref="H76:H98" si="36">IF($B76="N/A","N/A",IF(G76&gt;10,"No",IF(G76&lt;-10,"No","Yes")))</f>
        <v>N/A</v>
      </c>
      <c r="I76" s="12">
        <v>-8.4700000000000006</v>
      </c>
      <c r="J76" s="12">
        <v>-1.67</v>
      </c>
      <c r="K76" s="41" t="s">
        <v>736</v>
      </c>
      <c r="L76" s="9" t="str">
        <f>IF(J76="Div by 0", "N/A", IF(OR(J76="N/A",K76="N/A"),"N/A", IF(J76&gt;VALUE(MID(K76,1,2)), "No", IF(J76&lt;-1*VALUE(MID(K76,1,2)), "No", "Yes"))))</f>
        <v>Yes</v>
      </c>
    </row>
    <row r="77" spans="1:12" x14ac:dyDescent="0.25">
      <c r="A77" s="42" t="s">
        <v>196</v>
      </c>
      <c r="B77" s="33" t="s">
        <v>213</v>
      </c>
      <c r="C77" s="13">
        <v>0</v>
      </c>
      <c r="D77" s="11" t="str">
        <f t="shared" si="34"/>
        <v>N/A</v>
      </c>
      <c r="E77" s="13">
        <v>0</v>
      </c>
      <c r="F77" s="11" t="str">
        <f t="shared" si="35"/>
        <v>N/A</v>
      </c>
      <c r="G77" s="13">
        <v>0</v>
      </c>
      <c r="H77" s="11" t="str">
        <f t="shared" si="36"/>
        <v>N/A</v>
      </c>
      <c r="I77" s="12" t="s">
        <v>1745</v>
      </c>
      <c r="J77" s="12" t="s">
        <v>1745</v>
      </c>
      <c r="K77" s="41" t="s">
        <v>736</v>
      </c>
      <c r="L77" s="9" t="str">
        <f t="shared" ref="L77:L81" si="37">IF(J77="Div by 0", "N/A", IF(OR(J77="N/A",K77="N/A"),"N/A", IF(J77&gt;VALUE(MID(K77,1,2)), "No", IF(J77&lt;-1*VALUE(MID(K77,1,2)), "No", "Yes"))))</f>
        <v>N/A</v>
      </c>
    </row>
    <row r="78" spans="1:12" x14ac:dyDescent="0.25">
      <c r="A78" s="42" t="s">
        <v>197</v>
      </c>
      <c r="B78" s="33" t="s">
        <v>213</v>
      </c>
      <c r="C78" s="13">
        <v>0</v>
      </c>
      <c r="D78" s="11" t="str">
        <f t="shared" si="34"/>
        <v>N/A</v>
      </c>
      <c r="E78" s="13">
        <v>0</v>
      </c>
      <c r="F78" s="11" t="str">
        <f t="shared" si="35"/>
        <v>N/A</v>
      </c>
      <c r="G78" s="13">
        <v>0</v>
      </c>
      <c r="H78" s="11" t="str">
        <f t="shared" si="36"/>
        <v>N/A</v>
      </c>
      <c r="I78" s="12" t="s">
        <v>1745</v>
      </c>
      <c r="J78" s="12" t="s">
        <v>1745</v>
      </c>
      <c r="K78" s="41" t="s">
        <v>736</v>
      </c>
      <c r="L78" s="9" t="str">
        <f t="shared" si="37"/>
        <v>N/A</v>
      </c>
    </row>
    <row r="79" spans="1:12" x14ac:dyDescent="0.25">
      <c r="A79" s="42" t="s">
        <v>198</v>
      </c>
      <c r="B79" s="33" t="s">
        <v>213</v>
      </c>
      <c r="C79" s="13" t="s">
        <v>1745</v>
      </c>
      <c r="D79" s="11" t="str">
        <f t="shared" si="34"/>
        <v>N/A</v>
      </c>
      <c r="E79" s="13" t="s">
        <v>1745</v>
      </c>
      <c r="F79" s="11" t="str">
        <f t="shared" si="35"/>
        <v>N/A</v>
      </c>
      <c r="G79" s="13" t="s">
        <v>1745</v>
      </c>
      <c r="H79" s="11" t="str">
        <f t="shared" si="36"/>
        <v>N/A</v>
      </c>
      <c r="I79" s="12" t="s">
        <v>1745</v>
      </c>
      <c r="J79" s="12" t="s">
        <v>1745</v>
      </c>
      <c r="K79" s="41" t="s">
        <v>736</v>
      </c>
      <c r="L79" s="9" t="str">
        <f t="shared" si="37"/>
        <v>N/A</v>
      </c>
    </row>
    <row r="80" spans="1:12" x14ac:dyDescent="0.25">
      <c r="A80" s="42" t="s">
        <v>199</v>
      </c>
      <c r="B80" s="33" t="s">
        <v>213</v>
      </c>
      <c r="C80" s="13" t="s">
        <v>1745</v>
      </c>
      <c r="D80" s="11" t="str">
        <f t="shared" si="34"/>
        <v>N/A</v>
      </c>
      <c r="E80" s="13" t="s">
        <v>1745</v>
      </c>
      <c r="F80" s="11" t="str">
        <f t="shared" si="35"/>
        <v>N/A</v>
      </c>
      <c r="G80" s="13" t="s">
        <v>1745</v>
      </c>
      <c r="H80" s="11" t="str">
        <f t="shared" si="36"/>
        <v>N/A</v>
      </c>
      <c r="I80" s="12" t="s">
        <v>1745</v>
      </c>
      <c r="J80" s="12" t="s">
        <v>1745</v>
      </c>
      <c r="K80" s="41" t="s">
        <v>736</v>
      </c>
      <c r="L80" s="9" t="str">
        <f t="shared" si="37"/>
        <v>N/A</v>
      </c>
    </row>
    <row r="81" spans="1:12" x14ac:dyDescent="0.25">
      <c r="A81" s="42" t="s">
        <v>200</v>
      </c>
      <c r="B81" s="41" t="s">
        <v>213</v>
      </c>
      <c r="C81" s="13" t="s">
        <v>1745</v>
      </c>
      <c r="D81" s="11" t="str">
        <f t="shared" si="34"/>
        <v>N/A</v>
      </c>
      <c r="E81" s="13" t="s">
        <v>1745</v>
      </c>
      <c r="F81" s="11" t="str">
        <f t="shared" si="35"/>
        <v>N/A</v>
      </c>
      <c r="G81" s="13" t="s">
        <v>1745</v>
      </c>
      <c r="H81" s="11" t="str">
        <f t="shared" si="36"/>
        <v>N/A</v>
      </c>
      <c r="I81" s="12" t="s">
        <v>1745</v>
      </c>
      <c r="J81" s="12" t="s">
        <v>1745</v>
      </c>
      <c r="K81" s="41" t="s">
        <v>736</v>
      </c>
      <c r="L81" s="9" t="str">
        <f t="shared" si="37"/>
        <v>N/A</v>
      </c>
    </row>
    <row r="82" spans="1:12" x14ac:dyDescent="0.25">
      <c r="A82" s="42" t="s">
        <v>73</v>
      </c>
      <c r="B82" s="33" t="s">
        <v>213</v>
      </c>
      <c r="C82" s="34">
        <v>824367</v>
      </c>
      <c r="D82" s="11" t="str">
        <f t="shared" si="34"/>
        <v>N/A</v>
      </c>
      <c r="E82" s="34">
        <v>859827</v>
      </c>
      <c r="F82" s="11" t="str">
        <f t="shared" si="35"/>
        <v>N/A</v>
      </c>
      <c r="G82" s="34">
        <v>874950</v>
      </c>
      <c r="H82" s="11" t="str">
        <f t="shared" si="36"/>
        <v>N/A</v>
      </c>
      <c r="I82" s="12">
        <v>4.3010000000000002</v>
      </c>
      <c r="J82" s="12">
        <v>1.7589999999999999</v>
      </c>
      <c r="K82" s="41" t="s">
        <v>736</v>
      </c>
      <c r="L82" s="9" t="str">
        <f t="shared" si="20"/>
        <v>Yes</v>
      </c>
    </row>
    <row r="83" spans="1:12" x14ac:dyDescent="0.25">
      <c r="A83" s="42" t="s">
        <v>1254</v>
      </c>
      <c r="B83" s="33" t="s">
        <v>213</v>
      </c>
      <c r="C83" s="8">
        <v>67.190826415999993</v>
      </c>
      <c r="D83" s="11" t="str">
        <f t="shared" si="34"/>
        <v>N/A</v>
      </c>
      <c r="E83" s="8">
        <v>71.678256207000004</v>
      </c>
      <c r="F83" s="11" t="str">
        <f t="shared" si="35"/>
        <v>N/A</v>
      </c>
      <c r="G83" s="8">
        <v>73.490828046999994</v>
      </c>
      <c r="H83" s="11" t="str">
        <f t="shared" si="36"/>
        <v>N/A</v>
      </c>
      <c r="I83" s="12">
        <v>6.6790000000000003</v>
      </c>
      <c r="J83" s="12">
        <v>2.5289999999999999</v>
      </c>
      <c r="K83" s="41" t="s">
        <v>736</v>
      </c>
      <c r="L83" s="9" t="str">
        <f t="shared" si="20"/>
        <v>Yes</v>
      </c>
    </row>
    <row r="84" spans="1:12" x14ac:dyDescent="0.25">
      <c r="A84" s="42" t="s">
        <v>1255</v>
      </c>
      <c r="B84" s="33" t="s">
        <v>213</v>
      </c>
      <c r="C84" s="8">
        <v>0</v>
      </c>
      <c r="D84" s="11" t="str">
        <f t="shared" si="34"/>
        <v>N/A</v>
      </c>
      <c r="E84" s="8">
        <v>0</v>
      </c>
      <c r="F84" s="11" t="str">
        <f t="shared" si="35"/>
        <v>N/A</v>
      </c>
      <c r="G84" s="8">
        <v>0</v>
      </c>
      <c r="H84" s="11" t="str">
        <f t="shared" si="36"/>
        <v>N/A</v>
      </c>
      <c r="I84" s="12" t="s">
        <v>1745</v>
      </c>
      <c r="J84" s="12" t="s">
        <v>1745</v>
      </c>
      <c r="K84" s="41" t="s">
        <v>736</v>
      </c>
      <c r="L84" s="9" t="str">
        <f t="shared" si="20"/>
        <v>N/A</v>
      </c>
    </row>
    <row r="85" spans="1:12" x14ac:dyDescent="0.25">
      <c r="A85" s="42" t="s">
        <v>1256</v>
      </c>
      <c r="B85" s="33" t="s">
        <v>213</v>
      </c>
      <c r="C85" s="8">
        <v>0</v>
      </c>
      <c r="D85" s="11" t="str">
        <f t="shared" si="34"/>
        <v>N/A</v>
      </c>
      <c r="E85" s="8">
        <v>0</v>
      </c>
      <c r="F85" s="11" t="str">
        <f t="shared" si="35"/>
        <v>N/A</v>
      </c>
      <c r="G85" s="8">
        <v>0</v>
      </c>
      <c r="H85" s="11" t="str">
        <f t="shared" si="36"/>
        <v>N/A</v>
      </c>
      <c r="I85" s="12" t="s">
        <v>1745</v>
      </c>
      <c r="J85" s="12" t="s">
        <v>1745</v>
      </c>
      <c r="K85" s="41" t="s">
        <v>736</v>
      </c>
      <c r="L85" s="9" t="str">
        <f t="shared" si="20"/>
        <v>N/A</v>
      </c>
    </row>
    <row r="86" spans="1:12" x14ac:dyDescent="0.25">
      <c r="A86" s="42" t="s">
        <v>1257</v>
      </c>
      <c r="B86" s="33" t="s">
        <v>213</v>
      </c>
      <c r="C86" s="8">
        <v>0</v>
      </c>
      <c r="D86" s="11" t="str">
        <f t="shared" si="34"/>
        <v>N/A</v>
      </c>
      <c r="E86" s="8">
        <v>0</v>
      </c>
      <c r="F86" s="11" t="str">
        <f t="shared" si="35"/>
        <v>N/A</v>
      </c>
      <c r="G86" s="8">
        <v>0</v>
      </c>
      <c r="H86" s="11" t="str">
        <f t="shared" si="36"/>
        <v>N/A</v>
      </c>
      <c r="I86" s="12" t="s">
        <v>1745</v>
      </c>
      <c r="J86" s="12" t="s">
        <v>1745</v>
      </c>
      <c r="K86" s="41" t="s">
        <v>736</v>
      </c>
      <c r="L86" s="9" t="str">
        <f t="shared" si="20"/>
        <v>N/A</v>
      </c>
    </row>
    <row r="87" spans="1:12" x14ac:dyDescent="0.25">
      <c r="A87" s="42" t="s">
        <v>1258</v>
      </c>
      <c r="B87" s="33" t="s">
        <v>213</v>
      </c>
      <c r="C87" s="8">
        <v>0</v>
      </c>
      <c r="D87" s="11" t="str">
        <f t="shared" si="34"/>
        <v>N/A</v>
      </c>
      <c r="E87" s="8">
        <v>0</v>
      </c>
      <c r="F87" s="11" t="str">
        <f t="shared" si="35"/>
        <v>N/A</v>
      </c>
      <c r="G87" s="8">
        <v>0</v>
      </c>
      <c r="H87" s="11" t="str">
        <f t="shared" si="36"/>
        <v>N/A</v>
      </c>
      <c r="I87" s="12" t="s">
        <v>1745</v>
      </c>
      <c r="J87" s="12" t="s">
        <v>1745</v>
      </c>
      <c r="K87" s="41" t="s">
        <v>736</v>
      </c>
      <c r="L87" s="9" t="str">
        <f t="shared" si="20"/>
        <v>N/A</v>
      </c>
    </row>
    <row r="88" spans="1:12" x14ac:dyDescent="0.25">
      <c r="A88" s="42" t="s">
        <v>1259</v>
      </c>
      <c r="B88" s="33" t="s">
        <v>213</v>
      </c>
      <c r="C88" s="8">
        <v>0</v>
      </c>
      <c r="D88" s="11" t="str">
        <f t="shared" si="34"/>
        <v>N/A</v>
      </c>
      <c r="E88" s="8">
        <v>0</v>
      </c>
      <c r="F88" s="11" t="str">
        <f t="shared" si="35"/>
        <v>N/A</v>
      </c>
      <c r="G88" s="8">
        <v>0</v>
      </c>
      <c r="H88" s="11" t="str">
        <f t="shared" si="36"/>
        <v>N/A</v>
      </c>
      <c r="I88" s="12" t="s">
        <v>1745</v>
      </c>
      <c r="J88" s="12" t="s">
        <v>1745</v>
      </c>
      <c r="K88" s="41" t="s">
        <v>736</v>
      </c>
      <c r="L88" s="9" t="str">
        <f t="shared" si="20"/>
        <v>N/A</v>
      </c>
    </row>
    <row r="89" spans="1:12" x14ac:dyDescent="0.25">
      <c r="A89" s="42" t="s">
        <v>1260</v>
      </c>
      <c r="B89" s="33" t="s">
        <v>213</v>
      </c>
      <c r="C89" s="8">
        <v>0</v>
      </c>
      <c r="D89" s="11" t="str">
        <f t="shared" si="34"/>
        <v>N/A</v>
      </c>
      <c r="E89" s="8">
        <v>0</v>
      </c>
      <c r="F89" s="11" t="str">
        <f t="shared" si="35"/>
        <v>N/A</v>
      </c>
      <c r="G89" s="8">
        <v>0</v>
      </c>
      <c r="H89" s="11" t="str">
        <f t="shared" si="36"/>
        <v>N/A</v>
      </c>
      <c r="I89" s="12" t="s">
        <v>1745</v>
      </c>
      <c r="J89" s="12" t="s">
        <v>1745</v>
      </c>
      <c r="K89" s="41" t="s">
        <v>736</v>
      </c>
      <c r="L89" s="9" t="str">
        <f t="shared" si="20"/>
        <v>N/A</v>
      </c>
    </row>
    <row r="90" spans="1:12" x14ac:dyDescent="0.25">
      <c r="A90" s="42" t="s">
        <v>1261</v>
      </c>
      <c r="B90" s="33" t="s">
        <v>213</v>
      </c>
      <c r="C90" s="8">
        <v>0</v>
      </c>
      <c r="D90" s="11" t="str">
        <f t="shared" si="34"/>
        <v>N/A</v>
      </c>
      <c r="E90" s="8">
        <v>0</v>
      </c>
      <c r="F90" s="11" t="str">
        <f t="shared" si="35"/>
        <v>N/A</v>
      </c>
      <c r="G90" s="8">
        <v>0</v>
      </c>
      <c r="H90" s="11" t="str">
        <f t="shared" si="36"/>
        <v>N/A</v>
      </c>
      <c r="I90" s="12" t="s">
        <v>1745</v>
      </c>
      <c r="J90" s="12" t="s">
        <v>1745</v>
      </c>
      <c r="K90" s="41" t="s">
        <v>736</v>
      </c>
      <c r="L90" s="9" t="str">
        <f t="shared" si="20"/>
        <v>N/A</v>
      </c>
    </row>
    <row r="91" spans="1:12" x14ac:dyDescent="0.25">
      <c r="A91" s="42" t="s">
        <v>1262</v>
      </c>
      <c r="B91" s="33" t="s">
        <v>213</v>
      </c>
      <c r="C91" s="8">
        <v>0</v>
      </c>
      <c r="D91" s="11" t="str">
        <f t="shared" si="34"/>
        <v>N/A</v>
      </c>
      <c r="E91" s="8">
        <v>0</v>
      </c>
      <c r="F91" s="11" t="str">
        <f t="shared" si="35"/>
        <v>N/A</v>
      </c>
      <c r="G91" s="8">
        <v>0</v>
      </c>
      <c r="H91" s="11" t="str">
        <f t="shared" si="36"/>
        <v>N/A</v>
      </c>
      <c r="I91" s="12" t="s">
        <v>1745</v>
      </c>
      <c r="J91" s="12" t="s">
        <v>1745</v>
      </c>
      <c r="K91" s="41" t="s">
        <v>736</v>
      </c>
      <c r="L91" s="9" t="str">
        <f t="shared" si="20"/>
        <v>N/A</v>
      </c>
    </row>
    <row r="92" spans="1:12" x14ac:dyDescent="0.25">
      <c r="A92" s="42" t="s">
        <v>1263</v>
      </c>
      <c r="B92" s="33" t="s">
        <v>213</v>
      </c>
      <c r="C92" s="8">
        <v>0</v>
      </c>
      <c r="D92" s="11" t="str">
        <f t="shared" si="34"/>
        <v>N/A</v>
      </c>
      <c r="E92" s="8">
        <v>0</v>
      </c>
      <c r="F92" s="11" t="str">
        <f t="shared" si="35"/>
        <v>N/A</v>
      </c>
      <c r="G92" s="8">
        <v>0</v>
      </c>
      <c r="H92" s="11" t="str">
        <f t="shared" si="36"/>
        <v>N/A</v>
      </c>
      <c r="I92" s="12" t="s">
        <v>1745</v>
      </c>
      <c r="J92" s="12" t="s">
        <v>1745</v>
      </c>
      <c r="K92" s="41" t="s">
        <v>736</v>
      </c>
      <c r="L92" s="9" t="str">
        <f t="shared" si="20"/>
        <v>N/A</v>
      </c>
    </row>
    <row r="93" spans="1:12" x14ac:dyDescent="0.25">
      <c r="A93" s="42" t="s">
        <v>1264</v>
      </c>
      <c r="B93" s="33" t="s">
        <v>213</v>
      </c>
      <c r="C93" s="8">
        <v>0</v>
      </c>
      <c r="D93" s="11" t="str">
        <f t="shared" si="34"/>
        <v>N/A</v>
      </c>
      <c r="E93" s="8">
        <v>0</v>
      </c>
      <c r="F93" s="11" t="str">
        <f t="shared" si="35"/>
        <v>N/A</v>
      </c>
      <c r="G93" s="8">
        <v>0</v>
      </c>
      <c r="H93" s="11" t="str">
        <f t="shared" si="36"/>
        <v>N/A</v>
      </c>
      <c r="I93" s="12" t="s">
        <v>1745</v>
      </c>
      <c r="J93" s="12" t="s">
        <v>1745</v>
      </c>
      <c r="K93" s="41" t="s">
        <v>736</v>
      </c>
      <c r="L93" s="9" t="str">
        <f t="shared" si="20"/>
        <v>N/A</v>
      </c>
    </row>
    <row r="94" spans="1:12" x14ac:dyDescent="0.25">
      <c r="A94" s="42" t="s">
        <v>1265</v>
      </c>
      <c r="B94" s="33" t="s">
        <v>213</v>
      </c>
      <c r="C94" s="8">
        <v>0</v>
      </c>
      <c r="D94" s="11" t="str">
        <f t="shared" si="34"/>
        <v>N/A</v>
      </c>
      <c r="E94" s="8">
        <v>0</v>
      </c>
      <c r="F94" s="11" t="str">
        <f t="shared" si="35"/>
        <v>N/A</v>
      </c>
      <c r="G94" s="8">
        <v>0</v>
      </c>
      <c r="H94" s="11" t="str">
        <f t="shared" si="36"/>
        <v>N/A</v>
      </c>
      <c r="I94" s="12" t="s">
        <v>1745</v>
      </c>
      <c r="J94" s="12" t="s">
        <v>1745</v>
      </c>
      <c r="K94" s="41" t="s">
        <v>736</v>
      </c>
      <c r="L94" s="9" t="str">
        <f t="shared" si="20"/>
        <v>N/A</v>
      </c>
    </row>
    <row r="95" spans="1:12" x14ac:dyDescent="0.25">
      <c r="A95" s="42" t="s">
        <v>1266</v>
      </c>
      <c r="B95" s="41" t="s">
        <v>213</v>
      </c>
      <c r="C95" s="13">
        <v>0</v>
      </c>
      <c r="D95" s="11" t="str">
        <f t="shared" si="34"/>
        <v>N/A</v>
      </c>
      <c r="E95" s="13">
        <v>0</v>
      </c>
      <c r="F95" s="11" t="str">
        <f t="shared" si="35"/>
        <v>N/A</v>
      </c>
      <c r="G95" s="13">
        <v>0</v>
      </c>
      <c r="H95" s="11" t="str">
        <f t="shared" si="36"/>
        <v>N/A</v>
      </c>
      <c r="I95" s="12" t="s">
        <v>1745</v>
      </c>
      <c r="J95" s="12" t="s">
        <v>1745</v>
      </c>
      <c r="K95" s="41" t="s">
        <v>736</v>
      </c>
      <c r="L95" s="9" t="str">
        <f t="shared" si="20"/>
        <v>N/A</v>
      </c>
    </row>
    <row r="96" spans="1:12" x14ac:dyDescent="0.25">
      <c r="A96" s="42" t="s">
        <v>1267</v>
      </c>
      <c r="B96" s="41" t="s">
        <v>213</v>
      </c>
      <c r="C96" s="13">
        <v>0</v>
      </c>
      <c r="D96" s="11" t="str">
        <f t="shared" si="34"/>
        <v>N/A</v>
      </c>
      <c r="E96" s="13">
        <v>0</v>
      </c>
      <c r="F96" s="11" t="str">
        <f t="shared" si="35"/>
        <v>N/A</v>
      </c>
      <c r="G96" s="13">
        <v>0</v>
      </c>
      <c r="H96" s="11" t="str">
        <f t="shared" si="36"/>
        <v>N/A</v>
      </c>
      <c r="I96" s="12" t="s">
        <v>1745</v>
      </c>
      <c r="J96" s="12" t="s">
        <v>1745</v>
      </c>
      <c r="K96" s="41" t="s">
        <v>736</v>
      </c>
      <c r="L96" s="9" t="str">
        <f t="shared" si="20"/>
        <v>N/A</v>
      </c>
    </row>
    <row r="97" spans="1:12" x14ac:dyDescent="0.25">
      <c r="A97" s="42" t="s">
        <v>1268</v>
      </c>
      <c r="B97" s="33" t="s">
        <v>213</v>
      </c>
      <c r="C97" s="8">
        <v>0</v>
      </c>
      <c r="D97" s="11" t="str">
        <f t="shared" si="34"/>
        <v>N/A</v>
      </c>
      <c r="E97" s="8">
        <v>0</v>
      </c>
      <c r="F97" s="11" t="str">
        <f t="shared" si="35"/>
        <v>N/A</v>
      </c>
      <c r="G97" s="8">
        <v>0</v>
      </c>
      <c r="H97" s="11" t="str">
        <f t="shared" si="36"/>
        <v>N/A</v>
      </c>
      <c r="I97" s="12" t="s">
        <v>1745</v>
      </c>
      <c r="J97" s="12" t="s">
        <v>1745</v>
      </c>
      <c r="K97" s="41" t="s">
        <v>736</v>
      </c>
      <c r="L97" s="9" t="str">
        <f t="shared" si="20"/>
        <v>N/A</v>
      </c>
    </row>
    <row r="98" spans="1:12" x14ac:dyDescent="0.25">
      <c r="A98" s="42" t="s">
        <v>1269</v>
      </c>
      <c r="B98" s="33" t="s">
        <v>213</v>
      </c>
      <c r="C98" s="8">
        <v>32.809173584</v>
      </c>
      <c r="D98" s="11" t="str">
        <f t="shared" si="34"/>
        <v>N/A</v>
      </c>
      <c r="E98" s="8">
        <v>28.321743793</v>
      </c>
      <c r="F98" s="11" t="str">
        <f t="shared" si="35"/>
        <v>N/A</v>
      </c>
      <c r="G98" s="8">
        <v>26.509171952999999</v>
      </c>
      <c r="H98" s="11" t="str">
        <f t="shared" si="36"/>
        <v>N/A</v>
      </c>
      <c r="I98" s="12">
        <v>-13.7</v>
      </c>
      <c r="J98" s="12">
        <v>-6.4</v>
      </c>
      <c r="K98" s="41" t="s">
        <v>736</v>
      </c>
      <c r="L98" s="9" t="str">
        <f t="shared" si="20"/>
        <v>Yes</v>
      </c>
    </row>
    <row r="99" spans="1:12" x14ac:dyDescent="0.25">
      <c r="A99" s="42" t="s">
        <v>1270</v>
      </c>
      <c r="B99" s="49" t="s">
        <v>278</v>
      </c>
      <c r="C99" s="8">
        <v>0</v>
      </c>
      <c r="D99" s="11" t="str">
        <f>IF($B99="N/A","N/A",IF(C99&gt;=5,"No",IF(C99&lt;0,"No","Yes")))</f>
        <v>Yes</v>
      </c>
      <c r="E99" s="8">
        <v>0</v>
      </c>
      <c r="F99" s="11" t="str">
        <f>IF($B99="N/A","N/A",IF(E99&gt;=5,"No",IF(E99&lt;0,"No","Yes")))</f>
        <v>Yes</v>
      </c>
      <c r="G99" s="8">
        <v>0</v>
      </c>
      <c r="H99" s="11" t="str">
        <f>IF($B99="N/A","N/A",IF(G99&gt;=5,"No",IF(G99&lt;0,"No","Yes")))</f>
        <v>Yes</v>
      </c>
      <c r="I99" s="12" t="s">
        <v>1745</v>
      </c>
      <c r="J99" s="12" t="s">
        <v>1745</v>
      </c>
      <c r="K99" s="41" t="s">
        <v>736</v>
      </c>
      <c r="L99" s="9" t="str">
        <f t="shared" si="20"/>
        <v>N/A</v>
      </c>
    </row>
    <row r="100" spans="1:12" x14ac:dyDescent="0.25">
      <c r="A100" s="42" t="s">
        <v>107</v>
      </c>
      <c r="B100" s="33" t="s">
        <v>213</v>
      </c>
      <c r="C100" s="43">
        <v>3135997679</v>
      </c>
      <c r="D100" s="11" t="str">
        <f>IF($B100="N/A","N/A",IF(C100&gt;10,"No",IF(C100&lt;-10,"No","Yes")))</f>
        <v>N/A</v>
      </c>
      <c r="E100" s="43">
        <v>3604479238</v>
      </c>
      <c r="F100" s="11" t="str">
        <f>IF($B100="N/A","N/A",IF(E100&gt;10,"No",IF(E100&lt;-10,"No","Yes")))</f>
        <v>N/A</v>
      </c>
      <c r="G100" s="43">
        <v>3897849216</v>
      </c>
      <c r="H100" s="11" t="str">
        <f>IF($B100="N/A","N/A",IF(G100&gt;10,"No",IF(G100&lt;-10,"No","Yes")))</f>
        <v>N/A</v>
      </c>
      <c r="I100" s="12">
        <v>14.94</v>
      </c>
      <c r="J100" s="12">
        <v>8.1389999999999993</v>
      </c>
      <c r="K100" s="41" t="s">
        <v>736</v>
      </c>
      <c r="L100" s="9" t="str">
        <f t="shared" ref="L100:L111" si="38">IF(J100="Div by 0", "N/A", IF(K100="N/A","N/A", IF(J100&gt;VALUE(MID(K100,1,2)), "No", IF(J100&lt;-1*VALUE(MID(K100,1,2)), "No", "Yes"))))</f>
        <v>Yes</v>
      </c>
    </row>
    <row r="101" spans="1:12" x14ac:dyDescent="0.25">
      <c r="A101" s="42" t="s">
        <v>453</v>
      </c>
      <c r="B101" s="33" t="s">
        <v>213</v>
      </c>
      <c r="C101" s="43">
        <v>3135997679</v>
      </c>
      <c r="D101" s="11" t="str">
        <f>IF($B101="N/A","N/A",IF(C101&gt;10,"No",IF(C101&lt;-10,"No","Yes")))</f>
        <v>N/A</v>
      </c>
      <c r="E101" s="43">
        <v>3604479238</v>
      </c>
      <c r="F101" s="11" t="str">
        <f>IF($B101="N/A","N/A",IF(E101&gt;10,"No",IF(E101&lt;-10,"No","Yes")))</f>
        <v>N/A</v>
      </c>
      <c r="G101" s="43">
        <v>3897849216</v>
      </c>
      <c r="H101" s="11" t="str">
        <f>IF($B101="N/A","N/A",IF(G101&gt;10,"No",IF(G101&lt;-10,"No","Yes")))</f>
        <v>N/A</v>
      </c>
      <c r="I101" s="12">
        <v>14.94</v>
      </c>
      <c r="J101" s="12">
        <v>8.1389999999999993</v>
      </c>
      <c r="K101" s="41" t="s">
        <v>736</v>
      </c>
      <c r="L101" s="9" t="str">
        <f t="shared" si="38"/>
        <v>Yes</v>
      </c>
    </row>
    <row r="102" spans="1:12" x14ac:dyDescent="0.25">
      <c r="A102" s="42" t="s">
        <v>454</v>
      </c>
      <c r="B102" s="33" t="s">
        <v>213</v>
      </c>
      <c r="C102" s="43">
        <v>0</v>
      </c>
      <c r="D102" s="11" t="str">
        <f>IF($B102="N/A","N/A",IF(C102&gt;10,"No",IF(C102&lt;-10,"No","Yes")))</f>
        <v>N/A</v>
      </c>
      <c r="E102" s="43">
        <v>0</v>
      </c>
      <c r="F102" s="11" t="str">
        <f>IF($B102="N/A","N/A",IF(E102&gt;10,"No",IF(E102&lt;-10,"No","Yes")))</f>
        <v>N/A</v>
      </c>
      <c r="G102" s="43">
        <v>0</v>
      </c>
      <c r="H102" s="11" t="str">
        <f>IF($B102="N/A","N/A",IF(G102&gt;10,"No",IF(G102&lt;-10,"No","Yes")))</f>
        <v>N/A</v>
      </c>
      <c r="I102" s="12" t="s">
        <v>1745</v>
      </c>
      <c r="J102" s="12" t="s">
        <v>1745</v>
      </c>
      <c r="K102" s="41" t="s">
        <v>736</v>
      </c>
      <c r="L102" s="9" t="str">
        <f t="shared" si="38"/>
        <v>N/A</v>
      </c>
    </row>
    <row r="103" spans="1:12" x14ac:dyDescent="0.25">
      <c r="A103" s="42" t="s">
        <v>455</v>
      </c>
      <c r="B103" s="33" t="s">
        <v>213</v>
      </c>
      <c r="C103" s="43">
        <v>0</v>
      </c>
      <c r="D103" s="11" t="str">
        <f>IF($B103="N/A","N/A",IF(C103&gt;10,"No",IF(C103&lt;-10,"No","Yes")))</f>
        <v>N/A</v>
      </c>
      <c r="E103" s="43">
        <v>0</v>
      </c>
      <c r="F103" s="11" t="str">
        <f>IF($B103="N/A","N/A",IF(E103&gt;10,"No",IF(E103&lt;-10,"No","Yes")))</f>
        <v>N/A</v>
      </c>
      <c r="G103" s="43">
        <v>0</v>
      </c>
      <c r="H103" s="11" t="str">
        <f>IF($B103="N/A","N/A",IF(G103&gt;10,"No",IF(G103&lt;-10,"No","Yes")))</f>
        <v>N/A</v>
      </c>
      <c r="I103" s="12" t="s">
        <v>1745</v>
      </c>
      <c r="J103" s="12" t="s">
        <v>1745</v>
      </c>
      <c r="K103" s="41" t="s">
        <v>736</v>
      </c>
      <c r="L103" s="9" t="str">
        <f t="shared" si="38"/>
        <v>N/A</v>
      </c>
    </row>
    <row r="104" spans="1:12" x14ac:dyDescent="0.25">
      <c r="A104" s="42" t="s">
        <v>108</v>
      </c>
      <c r="B104" s="50" t="s">
        <v>295</v>
      </c>
      <c r="C104" s="8">
        <v>1.0015363052999999</v>
      </c>
      <c r="D104" s="11" t="str">
        <f>IF($B104="N/A","N/A",IF(C104&gt;2,"No",IF(C104&lt;0.9,"No","Yes")))</f>
        <v>Yes</v>
      </c>
      <c r="E104" s="8">
        <v>0.99528411559999996</v>
      </c>
      <c r="F104" s="11" t="str">
        <f>IF($B104="N/A","N/A",IF(E104&gt;2,"No",IF(E104&lt;0.9,"No","Yes")))</f>
        <v>Yes</v>
      </c>
      <c r="G104" s="8">
        <v>1.0007720003</v>
      </c>
      <c r="H104" s="11" t="str">
        <f>IF($B104="N/A","N/A",IF(G104&gt;2,"No",IF(G104&lt;0.9,"No","Yes")))</f>
        <v>Yes</v>
      </c>
      <c r="I104" s="12">
        <v>-0.624</v>
      </c>
      <c r="J104" s="12">
        <v>0.5514</v>
      </c>
      <c r="K104" s="41" t="s">
        <v>736</v>
      </c>
      <c r="L104" s="9" t="str">
        <f t="shared" si="38"/>
        <v>Yes</v>
      </c>
    </row>
    <row r="105" spans="1:12" x14ac:dyDescent="0.25">
      <c r="A105" s="42" t="s">
        <v>456</v>
      </c>
      <c r="B105" s="50" t="s">
        <v>295</v>
      </c>
      <c r="C105" s="8">
        <v>1.0015363052999999</v>
      </c>
      <c r="D105" s="11" t="str">
        <f>IF($B105="N/A","N/A",IF(C105&gt;2,"No",IF(C105&lt;0.9,"No","Yes")))</f>
        <v>Yes</v>
      </c>
      <c r="E105" s="8">
        <v>0.99528411559999996</v>
      </c>
      <c r="F105" s="11" t="str">
        <f>IF($B105="N/A","N/A",IF(E105&gt;2,"No",IF(E105&lt;0.9,"No","Yes")))</f>
        <v>Yes</v>
      </c>
      <c r="G105" s="8">
        <v>1.0007720003</v>
      </c>
      <c r="H105" s="11" t="str">
        <f>IF($B105="N/A","N/A",IF(G105&gt;2,"No",IF(G105&lt;0.9,"No","Yes")))</f>
        <v>Yes</v>
      </c>
      <c r="I105" s="12">
        <v>-0.624</v>
      </c>
      <c r="J105" s="12">
        <v>0.5514</v>
      </c>
      <c r="K105" s="41" t="s">
        <v>736</v>
      </c>
      <c r="L105" s="9" t="str">
        <f t="shared" si="38"/>
        <v>Yes</v>
      </c>
    </row>
    <row r="106" spans="1:12" x14ac:dyDescent="0.25">
      <c r="A106" s="42" t="s">
        <v>457</v>
      </c>
      <c r="B106" s="50" t="s">
        <v>295</v>
      </c>
      <c r="C106" s="8" t="s">
        <v>1745</v>
      </c>
      <c r="D106" s="11" t="str">
        <f>IF($B106="N/A","N/A",IF(C106&gt;2,"No",IF(C106&lt;0.9,"No","Yes")))</f>
        <v>No</v>
      </c>
      <c r="E106" s="8" t="s">
        <v>1745</v>
      </c>
      <c r="F106" s="11" t="str">
        <f>IF($B106="N/A","N/A",IF(E106&gt;2,"No",IF(E106&lt;0.9,"No","Yes")))</f>
        <v>No</v>
      </c>
      <c r="G106" s="8" t="s">
        <v>1745</v>
      </c>
      <c r="H106" s="11" t="str">
        <f>IF($B106="N/A","N/A",IF(G106&gt;2,"No",IF(G106&lt;0.9,"No","Yes")))</f>
        <v>No</v>
      </c>
      <c r="I106" s="12" t="s">
        <v>1745</v>
      </c>
      <c r="J106" s="12" t="s">
        <v>1745</v>
      </c>
      <c r="K106" s="41" t="s">
        <v>736</v>
      </c>
      <c r="L106" s="9" t="str">
        <f t="shared" si="38"/>
        <v>N/A</v>
      </c>
    </row>
    <row r="107" spans="1:12" x14ac:dyDescent="0.25">
      <c r="A107" s="42" t="s">
        <v>458</v>
      </c>
      <c r="B107" s="50" t="s">
        <v>295</v>
      </c>
      <c r="C107" s="8" t="s">
        <v>1745</v>
      </c>
      <c r="D107" s="11" t="str">
        <f>IF($B107="N/A","N/A",IF(C107&gt;2,"No",IF(C107&lt;0.9,"No","Yes")))</f>
        <v>No</v>
      </c>
      <c r="E107" s="8" t="s">
        <v>1745</v>
      </c>
      <c r="F107" s="11" t="str">
        <f>IF($B107="N/A","N/A",IF(E107&gt;2,"No",IF(E107&lt;0.9,"No","Yes")))</f>
        <v>No</v>
      </c>
      <c r="G107" s="8" t="s">
        <v>1745</v>
      </c>
      <c r="H107" s="11" t="str">
        <f>IF($B107="N/A","N/A",IF(G107&gt;2,"No",IF(G107&lt;0.9,"No","Yes")))</f>
        <v>No</v>
      </c>
      <c r="I107" s="12" t="s">
        <v>1745</v>
      </c>
      <c r="J107" s="12" t="s">
        <v>1745</v>
      </c>
      <c r="K107" s="41" t="s">
        <v>736</v>
      </c>
      <c r="L107" s="9" t="str">
        <f t="shared" si="38"/>
        <v>N/A</v>
      </c>
    </row>
    <row r="108" spans="1:12" x14ac:dyDescent="0.25">
      <c r="A108" s="42" t="s">
        <v>1271</v>
      </c>
      <c r="B108" s="33" t="s">
        <v>213</v>
      </c>
      <c r="C108" s="43">
        <v>474.89896334999997</v>
      </c>
      <c r="D108" s="11" t="str">
        <f>IF($B108="N/A","N/A",IF(C108&gt;10,"No",IF(C108&lt;-10,"No","Yes")))</f>
        <v>N/A</v>
      </c>
      <c r="E108" s="43">
        <v>496.19953132000001</v>
      </c>
      <c r="F108" s="11" t="str">
        <f>IF($B108="N/A","N/A",IF(E108&gt;10,"No",IF(E108&lt;-10,"No","Yes")))</f>
        <v>N/A</v>
      </c>
      <c r="G108" s="43">
        <v>514.99926883000001</v>
      </c>
      <c r="H108" s="11" t="str">
        <f>IF($B108="N/A","N/A",IF(G108&gt;10,"No",IF(G108&lt;-10,"No","Yes")))</f>
        <v>N/A</v>
      </c>
      <c r="I108" s="12">
        <v>4.4850000000000003</v>
      </c>
      <c r="J108" s="12">
        <v>3.7890000000000001</v>
      </c>
      <c r="K108" s="41" t="s">
        <v>736</v>
      </c>
      <c r="L108" s="9" t="str">
        <f t="shared" si="38"/>
        <v>Yes</v>
      </c>
    </row>
    <row r="109" spans="1:12" x14ac:dyDescent="0.25">
      <c r="A109" s="42" t="s">
        <v>1272</v>
      </c>
      <c r="B109" s="33" t="s">
        <v>213</v>
      </c>
      <c r="C109" s="43">
        <v>474.89896334999997</v>
      </c>
      <c r="D109" s="11" t="str">
        <f>IF($B109="N/A","N/A",IF(C109&gt;10,"No",IF(C109&lt;-10,"No","Yes")))</f>
        <v>N/A</v>
      </c>
      <c r="E109" s="43">
        <v>496.19953132000001</v>
      </c>
      <c r="F109" s="11" t="str">
        <f>IF($B109="N/A","N/A",IF(E109&gt;10,"No",IF(E109&lt;-10,"No","Yes")))</f>
        <v>N/A</v>
      </c>
      <c r="G109" s="43">
        <v>514.99926883000001</v>
      </c>
      <c r="H109" s="11" t="str">
        <f>IF($B109="N/A","N/A",IF(G109&gt;10,"No",IF(G109&lt;-10,"No","Yes")))</f>
        <v>N/A</v>
      </c>
      <c r="I109" s="12">
        <v>4.4850000000000003</v>
      </c>
      <c r="J109" s="12">
        <v>3.7890000000000001</v>
      </c>
      <c r="K109" s="41" t="s">
        <v>736</v>
      </c>
      <c r="L109" s="9" t="str">
        <f t="shared" si="38"/>
        <v>Yes</v>
      </c>
    </row>
    <row r="110" spans="1:12" x14ac:dyDescent="0.25">
      <c r="A110" s="42" t="s">
        <v>1273</v>
      </c>
      <c r="B110" s="33" t="s">
        <v>213</v>
      </c>
      <c r="C110" s="43" t="s">
        <v>1745</v>
      </c>
      <c r="D110" s="11" t="str">
        <f>IF($B110="N/A","N/A",IF(C110&gt;10,"No",IF(C110&lt;-10,"No","Yes")))</f>
        <v>N/A</v>
      </c>
      <c r="E110" s="43" t="s">
        <v>1745</v>
      </c>
      <c r="F110" s="11" t="str">
        <f>IF($B110="N/A","N/A",IF(E110&gt;10,"No",IF(E110&lt;-10,"No","Yes")))</f>
        <v>N/A</v>
      </c>
      <c r="G110" s="43" t="s">
        <v>1745</v>
      </c>
      <c r="H110" s="11" t="str">
        <f>IF($B110="N/A","N/A",IF(G110&gt;10,"No",IF(G110&lt;-10,"No","Yes")))</f>
        <v>N/A</v>
      </c>
      <c r="I110" s="12" t="s">
        <v>1745</v>
      </c>
      <c r="J110" s="12" t="s">
        <v>1745</v>
      </c>
      <c r="K110" s="41" t="s">
        <v>736</v>
      </c>
      <c r="L110" s="9" t="str">
        <f t="shared" si="38"/>
        <v>N/A</v>
      </c>
    </row>
    <row r="111" spans="1:12" x14ac:dyDescent="0.25">
      <c r="A111" s="42" t="s">
        <v>1274</v>
      </c>
      <c r="B111" s="33" t="s">
        <v>213</v>
      </c>
      <c r="C111" s="43" t="s">
        <v>1745</v>
      </c>
      <c r="D111" s="11" t="str">
        <f>IF($B111="N/A","N/A",IF(C111&gt;10,"No",IF(C111&lt;-10,"No","Yes")))</f>
        <v>N/A</v>
      </c>
      <c r="E111" s="43" t="s">
        <v>1745</v>
      </c>
      <c r="F111" s="11" t="str">
        <f>IF($B111="N/A","N/A",IF(E111&gt;10,"No",IF(E111&lt;-10,"No","Yes")))</f>
        <v>N/A</v>
      </c>
      <c r="G111" s="43" t="s">
        <v>1745</v>
      </c>
      <c r="H111" s="11" t="str">
        <f>IF($B111="N/A","N/A",IF(G111&gt;10,"No",IF(G111&lt;-10,"No","Yes")))</f>
        <v>N/A</v>
      </c>
      <c r="I111" s="12" t="s">
        <v>1745</v>
      </c>
      <c r="J111" s="12" t="s">
        <v>1745</v>
      </c>
      <c r="K111" s="41" t="s">
        <v>736</v>
      </c>
      <c r="L111" s="9" t="str">
        <f t="shared" si="38"/>
        <v>N/A</v>
      </c>
    </row>
    <row r="112" spans="1:12" x14ac:dyDescent="0.25">
      <c r="A112" s="42" t="s">
        <v>325</v>
      </c>
      <c r="B112" s="41" t="s">
        <v>296</v>
      </c>
      <c r="C112" s="8">
        <v>99.971599259000001</v>
      </c>
      <c r="D112" s="11" t="str">
        <f>IF(OR($B112="N/A",$C112="N/A"),"N/A",IF(C112&gt;98,"Yes","No"))</f>
        <v>Yes</v>
      </c>
      <c r="E112" s="8">
        <v>99.952513537000002</v>
      </c>
      <c r="F112" s="11" t="str">
        <f>IF(OR($B112="N/A",$E112="N/A"),"N/A",IF(E112&gt;98,"Yes","No"))</f>
        <v>Yes</v>
      </c>
      <c r="G112" s="8">
        <v>99.962987863999999</v>
      </c>
      <c r="H112" s="11" t="str">
        <f t="shared" ref="H112:H115" si="39">IF($B112="N/A","N/A",IF(G112&gt;98,"Yes","No"))</f>
        <v>Yes</v>
      </c>
      <c r="I112" s="12">
        <v>-1.9E-2</v>
      </c>
      <c r="J112" s="12">
        <v>1.0500000000000001E-2</v>
      </c>
      <c r="K112" s="41" t="s">
        <v>736</v>
      </c>
      <c r="L112" s="9" t="str">
        <f>IF(J112="Div by 0", "N/A", IF(OR(J112="N/A",K112="N/A"),"N/A", IF(J112&gt;VALUE(MID(K112,1,2)), "No", IF(J112&lt;-1*VALUE(MID(K112,1,2)), "No", "Yes"))))</f>
        <v>Yes</v>
      </c>
    </row>
    <row r="113" spans="1:12" x14ac:dyDescent="0.25">
      <c r="A113" s="42" t="s">
        <v>459</v>
      </c>
      <c r="B113" s="41" t="s">
        <v>296</v>
      </c>
      <c r="C113" s="8">
        <v>99.971599259000001</v>
      </c>
      <c r="D113" s="11" t="str">
        <f t="shared" ref="D113:D115" si="40">IF(OR($B113="N/A",$C113="N/A"),"N/A",IF(C113&gt;98,"Yes","No"))</f>
        <v>Yes</v>
      </c>
      <c r="E113" s="8">
        <v>99.952513537000002</v>
      </c>
      <c r="F113" s="11" t="str">
        <f t="shared" ref="F113:F115" si="41">IF(OR($B113="N/A",$E113="N/A"),"N/A",IF(E113&gt;98,"Yes","No"))</f>
        <v>Yes</v>
      </c>
      <c r="G113" s="8">
        <v>99.962987863999999</v>
      </c>
      <c r="H113" s="11" t="str">
        <f t="shared" si="39"/>
        <v>Yes</v>
      </c>
      <c r="I113" s="12">
        <v>-1.9E-2</v>
      </c>
      <c r="J113" s="12">
        <v>1.0500000000000001E-2</v>
      </c>
      <c r="K113" s="41" t="s">
        <v>736</v>
      </c>
      <c r="L113" s="9" t="str">
        <f t="shared" ref="L113:L115" si="42">IF(J113="Div by 0", "N/A", IF(OR(J113="N/A",K113="N/A"),"N/A", IF(J113&gt;VALUE(MID(K113,1,2)), "No", IF(J113&lt;-1*VALUE(MID(K113,1,2)), "No", "Yes"))))</f>
        <v>Yes</v>
      </c>
    </row>
    <row r="114" spans="1:12" x14ac:dyDescent="0.25">
      <c r="A114" s="42" t="s">
        <v>460</v>
      </c>
      <c r="B114" s="41" t="s">
        <v>296</v>
      </c>
      <c r="C114" s="8" t="s">
        <v>1745</v>
      </c>
      <c r="D114" s="11" t="str">
        <f t="shared" si="40"/>
        <v>Yes</v>
      </c>
      <c r="E114" s="8" t="s">
        <v>1745</v>
      </c>
      <c r="F114" s="11" t="str">
        <f t="shared" si="41"/>
        <v>Yes</v>
      </c>
      <c r="G114" s="8" t="s">
        <v>1745</v>
      </c>
      <c r="H114" s="11" t="str">
        <f t="shared" si="39"/>
        <v>Yes</v>
      </c>
      <c r="I114" s="12" t="s">
        <v>1745</v>
      </c>
      <c r="J114" s="12" t="s">
        <v>1745</v>
      </c>
      <c r="K114" s="41" t="s">
        <v>736</v>
      </c>
      <c r="L114" s="9" t="str">
        <f t="shared" si="42"/>
        <v>N/A</v>
      </c>
    </row>
    <row r="115" spans="1:12" x14ac:dyDescent="0.25">
      <c r="A115" s="42" t="s">
        <v>461</v>
      </c>
      <c r="B115" s="41" t="s">
        <v>296</v>
      </c>
      <c r="C115" s="8" t="s">
        <v>1745</v>
      </c>
      <c r="D115" s="11" t="str">
        <f t="shared" si="40"/>
        <v>Yes</v>
      </c>
      <c r="E115" s="8" t="s">
        <v>1745</v>
      </c>
      <c r="F115" s="11" t="str">
        <f t="shared" si="41"/>
        <v>Yes</v>
      </c>
      <c r="G115" s="8" t="s">
        <v>1745</v>
      </c>
      <c r="H115" s="11" t="str">
        <f t="shared" si="39"/>
        <v>Yes</v>
      </c>
      <c r="I115" s="12" t="s">
        <v>1745</v>
      </c>
      <c r="J115" s="12" t="s">
        <v>1745</v>
      </c>
      <c r="K115" s="41" t="s">
        <v>736</v>
      </c>
      <c r="L115" s="9" t="str">
        <f t="shared" si="42"/>
        <v>N/A</v>
      </c>
    </row>
    <row r="116" spans="1:12" x14ac:dyDescent="0.25">
      <c r="A116" s="3" t="s">
        <v>462</v>
      </c>
      <c r="B116" s="41" t="s">
        <v>213</v>
      </c>
      <c r="C116" s="1">
        <v>806317</v>
      </c>
      <c r="D116" s="11" t="str">
        <f>IF($B116="N/A","N/A",IF(C116&gt;10,"No",IF(C116&lt;-10,"No","Yes")))</f>
        <v>N/A</v>
      </c>
      <c r="E116" s="1">
        <v>878145</v>
      </c>
      <c r="F116" s="11" t="str">
        <f>IF($B116="N/A","N/A",IF(E116&gt;10,"No",IF(E116&lt;-10,"No","Yes")))</f>
        <v>N/A</v>
      </c>
      <c r="G116" s="1">
        <v>883494</v>
      </c>
      <c r="H116" s="11" t="str">
        <f>IF($B116="N/A","N/A",IF(G116&gt;10,"No",IF(G116&lt;-10,"No","Yes")))</f>
        <v>N/A</v>
      </c>
      <c r="I116" s="12">
        <v>8.9079999999999995</v>
      </c>
      <c r="J116" s="12">
        <v>0.60909999999999997</v>
      </c>
      <c r="K116" s="41" t="s">
        <v>736</v>
      </c>
      <c r="L116" s="9" t="str">
        <f>IF(J116="Div by 0", "N/A", IF(OR(J116="N/A",K116="N/A"),"N/A", IF(J116&gt;VALUE(MID(K116,1,2)), "No", IF(J116&lt;-1*VALUE(MID(K116,1,2)), "No", "Yes"))))</f>
        <v>Yes</v>
      </c>
    </row>
    <row r="117" spans="1:12" x14ac:dyDescent="0.25">
      <c r="A117" s="3" t="s">
        <v>211</v>
      </c>
      <c r="B117" s="41" t="s">
        <v>213</v>
      </c>
      <c r="C117" s="8">
        <v>84.280376079999996</v>
      </c>
      <c r="D117" s="11" t="str">
        <f>IF($B117="N/A","N/A",IF(C117&gt;10,"No",IF(C117&lt;-10,"No","Yes")))</f>
        <v>N/A</v>
      </c>
      <c r="E117" s="8">
        <v>87.548753337999997</v>
      </c>
      <c r="F117" s="11" t="str">
        <f>IF($B117="N/A","N/A",IF(E117&gt;10,"No",IF(E117&lt;-10,"No","Yes")))</f>
        <v>N/A</v>
      </c>
      <c r="G117" s="8">
        <v>87.809990787000004</v>
      </c>
      <c r="H117" s="11" t="str">
        <f>IF($B117="N/A","N/A",IF(G117&gt;10,"No",IF(G117&lt;-10,"No","Yes")))</f>
        <v>N/A</v>
      </c>
      <c r="I117" s="12">
        <v>3.8780000000000001</v>
      </c>
      <c r="J117" s="12">
        <v>0.2984</v>
      </c>
      <c r="K117" s="41" t="s">
        <v>736</v>
      </c>
      <c r="L117" s="9" t="str">
        <f>IF(J117="Div by 0", "N/A", IF(OR(J117="N/A",K117="N/A"),"N/A", IF(J117&gt;VALUE(MID(K117,1,2)), "No", IF(J117&lt;-1*VALUE(MID(K117,1,2)), "No", "Yes"))))</f>
        <v>Yes</v>
      </c>
    </row>
    <row r="118" spans="1:12" x14ac:dyDescent="0.25">
      <c r="A118" s="4" t="s">
        <v>1613</v>
      </c>
      <c r="B118" s="41" t="s">
        <v>213</v>
      </c>
      <c r="C118" s="14">
        <v>0</v>
      </c>
      <c r="D118" s="11" t="str">
        <f>IF($B118="N/A","N/A",IF(C118&gt;10,"No",IF(C118&lt;-10,"No","Yes")))</f>
        <v>N/A</v>
      </c>
      <c r="E118" s="14">
        <v>0</v>
      </c>
      <c r="F118" s="11" t="str">
        <f>IF($B118="N/A","N/A",IF(E118&gt;10,"No",IF(E118&lt;-10,"No","Yes")))</f>
        <v>N/A</v>
      </c>
      <c r="G118" s="14">
        <v>0</v>
      </c>
      <c r="H118" s="11" t="str">
        <f>IF($B118="N/A","N/A",IF(G118&gt;10,"No",IF(G118&lt;-10,"No","Yes")))</f>
        <v>N/A</v>
      </c>
      <c r="I118" s="12" t="s">
        <v>1745</v>
      </c>
      <c r="J118" s="12" t="s">
        <v>1745</v>
      </c>
      <c r="K118" s="41" t="s">
        <v>736</v>
      </c>
      <c r="L118" s="9" t="str">
        <f>IF(J118="Div by 0", "N/A", IF(K118="N/A","N/A", IF(J118&gt;VALUE(MID(K118,1,2)), "No", IF(J118&lt;-1*VALUE(MID(K118,1,2)), "No", "Yes"))))</f>
        <v>N/A</v>
      </c>
    </row>
    <row r="119" spans="1:12" x14ac:dyDescent="0.25">
      <c r="A119" s="4" t="s">
        <v>1614</v>
      </c>
      <c r="B119" s="41" t="s">
        <v>213</v>
      </c>
      <c r="C119" s="14">
        <v>0</v>
      </c>
      <c r="D119" s="11" t="str">
        <f>IF($B119="N/A","N/A",IF(C119&gt;10,"No",IF(C119&lt;-10,"No","Yes")))</f>
        <v>N/A</v>
      </c>
      <c r="E119" s="14">
        <v>0</v>
      </c>
      <c r="F119" s="11" t="str">
        <f>IF($B119="N/A","N/A",IF(E119&gt;10,"No",IF(E119&lt;-10,"No","Yes")))</f>
        <v>N/A</v>
      </c>
      <c r="G119" s="14">
        <v>0</v>
      </c>
      <c r="H119" s="11" t="str">
        <f>IF($B119="N/A","N/A",IF(G119&gt;10,"No",IF(G119&lt;-10,"No","Yes")))</f>
        <v>N/A</v>
      </c>
      <c r="I119" s="12" t="s">
        <v>1745</v>
      </c>
      <c r="J119" s="12" t="s">
        <v>1745</v>
      </c>
      <c r="K119" s="41" t="s">
        <v>736</v>
      </c>
      <c r="L119" s="9" t="str">
        <f>IF(J119="Div by 0", "N/A", IF(K119="N/A","N/A", IF(J119&gt;VALUE(MID(K119,1,2)), "No", IF(J119&lt;-1*VALUE(MID(K119,1,2)), "No", "Yes"))))</f>
        <v>N/A</v>
      </c>
    </row>
    <row r="120" spans="1:12" x14ac:dyDescent="0.25">
      <c r="A120" s="4" t="s">
        <v>1615</v>
      </c>
      <c r="B120" s="41" t="s">
        <v>213</v>
      </c>
      <c r="C120" s="1">
        <v>0</v>
      </c>
      <c r="D120" s="11" t="str">
        <f>IF($B120="N/A","N/A",IF(C120&gt;10,"No",IF(C120&lt;-10,"No","Yes")))</f>
        <v>N/A</v>
      </c>
      <c r="E120" s="1">
        <v>0</v>
      </c>
      <c r="F120" s="11" t="str">
        <f>IF($B120="N/A","N/A",IF(E120&gt;10,"No",IF(E120&lt;-10,"No","Yes")))</f>
        <v>N/A</v>
      </c>
      <c r="G120" s="1">
        <v>0</v>
      </c>
      <c r="H120" s="11" t="str">
        <f>IF($B120="N/A","N/A",IF(G120&gt;10,"No",IF(G120&lt;-10,"No","Yes")))</f>
        <v>N/A</v>
      </c>
      <c r="I120" s="12" t="s">
        <v>1745</v>
      </c>
      <c r="J120" s="12" t="s">
        <v>1745</v>
      </c>
      <c r="K120" s="41" t="s">
        <v>736</v>
      </c>
      <c r="L120" s="9" t="str">
        <f>IF(J120="Div by 0", "N/A", IF(K120="N/A","N/A", IF(J120&gt;VALUE(MID(K120,1,2)), "No", IF(J120&lt;-1*VALUE(MID(K120,1,2)), "No", "Yes"))))</f>
        <v>N/A</v>
      </c>
    </row>
    <row r="121" spans="1:12" x14ac:dyDescent="0.25">
      <c r="A121" s="4" t="s">
        <v>1616</v>
      </c>
      <c r="B121" s="5" t="s">
        <v>213</v>
      </c>
      <c r="C121" s="1">
        <v>0</v>
      </c>
      <c r="D121" s="9" t="str">
        <f t="shared" ref="D121:H134" si="43">IF($B121="N/A","N/A",IF(C121&lt;0,"No","Yes"))</f>
        <v>N/A</v>
      </c>
      <c r="E121" s="1">
        <v>0</v>
      </c>
      <c r="F121" s="9" t="str">
        <f t="shared" si="43"/>
        <v>N/A</v>
      </c>
      <c r="G121" s="1">
        <v>0</v>
      </c>
      <c r="H121" s="9" t="str">
        <f t="shared" si="43"/>
        <v>N/A</v>
      </c>
      <c r="I121" s="12" t="s">
        <v>1745</v>
      </c>
      <c r="J121" s="12" t="s">
        <v>1745</v>
      </c>
      <c r="K121" s="5" t="s">
        <v>736</v>
      </c>
      <c r="L121" s="9" t="str">
        <f t="shared" ref="L121:L142" si="44">IF(J121="Div by 0", "N/A", IF(OR(J121="N/A",K121="N/A"),"N/A", IF(J121&gt;VALUE(MID(K121,1,2)), "No", IF(J121&lt;-1*VALUE(MID(K121,1,2)), "No", "Yes"))))</f>
        <v>N/A</v>
      </c>
    </row>
    <row r="122" spans="1:12" x14ac:dyDescent="0.25">
      <c r="A122" s="4" t="s">
        <v>1617</v>
      </c>
      <c r="B122" s="5" t="s">
        <v>213</v>
      </c>
      <c r="C122" s="1">
        <v>0</v>
      </c>
      <c r="D122" s="9" t="str">
        <f t="shared" si="43"/>
        <v>N/A</v>
      </c>
      <c r="E122" s="1">
        <v>0</v>
      </c>
      <c r="F122" s="9" t="str">
        <f t="shared" si="43"/>
        <v>N/A</v>
      </c>
      <c r="G122" s="1">
        <v>0</v>
      </c>
      <c r="H122" s="9" t="str">
        <f t="shared" si="43"/>
        <v>N/A</v>
      </c>
      <c r="I122" s="12" t="s">
        <v>1745</v>
      </c>
      <c r="J122" s="12" t="s">
        <v>1745</v>
      </c>
      <c r="K122" s="5" t="s">
        <v>736</v>
      </c>
      <c r="L122" s="9" t="str">
        <f t="shared" si="44"/>
        <v>N/A</v>
      </c>
    </row>
    <row r="123" spans="1:12" x14ac:dyDescent="0.25">
      <c r="A123" s="4" t="s">
        <v>1618</v>
      </c>
      <c r="B123" s="5" t="s">
        <v>213</v>
      </c>
      <c r="C123" s="1">
        <v>0</v>
      </c>
      <c r="D123" s="9" t="str">
        <f t="shared" si="43"/>
        <v>N/A</v>
      </c>
      <c r="E123" s="1">
        <v>0</v>
      </c>
      <c r="F123" s="9" t="str">
        <f t="shared" si="43"/>
        <v>N/A</v>
      </c>
      <c r="G123" s="1">
        <v>0</v>
      </c>
      <c r="H123" s="9" t="str">
        <f t="shared" si="43"/>
        <v>N/A</v>
      </c>
      <c r="I123" s="12" t="s">
        <v>1745</v>
      </c>
      <c r="J123" s="12" t="s">
        <v>1745</v>
      </c>
      <c r="K123" s="5" t="s">
        <v>736</v>
      </c>
      <c r="L123" s="9" t="str">
        <f t="shared" si="44"/>
        <v>N/A</v>
      </c>
    </row>
    <row r="124" spans="1:12" x14ac:dyDescent="0.25">
      <c r="A124" s="4" t="s">
        <v>1619</v>
      </c>
      <c r="B124" s="5" t="s">
        <v>213</v>
      </c>
      <c r="C124" s="1">
        <v>0</v>
      </c>
      <c r="D124" s="9" t="str">
        <f t="shared" si="43"/>
        <v>N/A</v>
      </c>
      <c r="E124" s="1">
        <v>0</v>
      </c>
      <c r="F124" s="9" t="str">
        <f t="shared" si="43"/>
        <v>N/A</v>
      </c>
      <c r="G124" s="1">
        <v>0</v>
      </c>
      <c r="H124" s="9" t="str">
        <f t="shared" si="43"/>
        <v>N/A</v>
      </c>
      <c r="I124" s="12" t="s">
        <v>1745</v>
      </c>
      <c r="J124" s="12" t="s">
        <v>1745</v>
      </c>
      <c r="K124" s="5" t="s">
        <v>736</v>
      </c>
      <c r="L124" s="9" t="str">
        <f t="shared" si="44"/>
        <v>N/A</v>
      </c>
    </row>
    <row r="125" spans="1:12" x14ac:dyDescent="0.25">
      <c r="A125" s="2" t="s">
        <v>1620</v>
      </c>
      <c r="B125" s="5" t="s">
        <v>213</v>
      </c>
      <c r="C125" s="13">
        <v>0</v>
      </c>
      <c r="D125" s="9" t="str">
        <f t="shared" si="43"/>
        <v>N/A</v>
      </c>
      <c r="E125" s="13">
        <v>0</v>
      </c>
      <c r="F125" s="9" t="str">
        <f t="shared" si="43"/>
        <v>N/A</v>
      </c>
      <c r="G125" s="13">
        <v>0</v>
      </c>
      <c r="H125" s="9" t="str">
        <f t="shared" si="43"/>
        <v>N/A</v>
      </c>
      <c r="I125" s="12" t="s">
        <v>1745</v>
      </c>
      <c r="J125" s="12" t="s">
        <v>1745</v>
      </c>
      <c r="K125" s="41" t="s">
        <v>736</v>
      </c>
      <c r="L125" s="9" t="str">
        <f>IF(J125="Div by 0", "N/A", IF(OR(J125="N/A",K125="N/A"),"N/A", IF(J125&gt;VALUE(MID(K125,1,2)), "No", IF(J125&lt;-1*VALUE(MID(K125,1,2)), "No", "Yes"))))</f>
        <v>N/A</v>
      </c>
    </row>
    <row r="126" spans="1:12" ht="25" x14ac:dyDescent="0.25">
      <c r="A126" s="2" t="s">
        <v>1621</v>
      </c>
      <c r="B126" s="5" t="s">
        <v>213</v>
      </c>
      <c r="C126" s="13">
        <v>0</v>
      </c>
      <c r="D126" s="9" t="str">
        <f t="shared" si="43"/>
        <v>N/A</v>
      </c>
      <c r="E126" s="13">
        <v>0</v>
      </c>
      <c r="F126" s="9" t="str">
        <f t="shared" si="43"/>
        <v>N/A</v>
      </c>
      <c r="G126" s="13">
        <v>0</v>
      </c>
      <c r="H126" s="9" t="str">
        <f t="shared" si="43"/>
        <v>N/A</v>
      </c>
      <c r="I126" s="12" t="s">
        <v>1745</v>
      </c>
      <c r="J126" s="12" t="s">
        <v>1745</v>
      </c>
      <c r="K126" s="5" t="s">
        <v>736</v>
      </c>
      <c r="L126" s="9" t="str">
        <f t="shared" ref="L126:L129" si="45">IF(J126="Div by 0", "N/A", IF(OR(J126="N/A",K126="N/A"),"N/A", IF(J126&gt;VALUE(MID(K126,1,2)), "No", IF(J126&lt;-1*VALUE(MID(K126,1,2)), "No", "Yes"))))</f>
        <v>N/A</v>
      </c>
    </row>
    <row r="127" spans="1:12" ht="25" x14ac:dyDescent="0.25">
      <c r="A127" s="2" t="s">
        <v>1622</v>
      </c>
      <c r="B127" s="5" t="s">
        <v>213</v>
      </c>
      <c r="C127" s="13">
        <v>0</v>
      </c>
      <c r="D127" s="9" t="str">
        <f t="shared" si="43"/>
        <v>N/A</v>
      </c>
      <c r="E127" s="13">
        <v>0</v>
      </c>
      <c r="F127" s="9" t="str">
        <f t="shared" si="43"/>
        <v>N/A</v>
      </c>
      <c r="G127" s="13">
        <v>0</v>
      </c>
      <c r="H127" s="9" t="str">
        <f t="shared" si="43"/>
        <v>N/A</v>
      </c>
      <c r="I127" s="12" t="s">
        <v>1745</v>
      </c>
      <c r="J127" s="12" t="s">
        <v>1745</v>
      </c>
      <c r="K127" s="5" t="s">
        <v>736</v>
      </c>
      <c r="L127" s="9" t="str">
        <f t="shared" si="45"/>
        <v>N/A</v>
      </c>
    </row>
    <row r="128" spans="1:12" ht="25" x14ac:dyDescent="0.25">
      <c r="A128" s="2" t="s">
        <v>1623</v>
      </c>
      <c r="B128" s="5" t="s">
        <v>213</v>
      </c>
      <c r="C128" s="13">
        <v>0</v>
      </c>
      <c r="D128" s="9" t="str">
        <f t="shared" si="43"/>
        <v>N/A</v>
      </c>
      <c r="E128" s="13">
        <v>0</v>
      </c>
      <c r="F128" s="9" t="str">
        <f t="shared" si="43"/>
        <v>N/A</v>
      </c>
      <c r="G128" s="13">
        <v>0</v>
      </c>
      <c r="H128" s="9" t="str">
        <f t="shared" si="43"/>
        <v>N/A</v>
      </c>
      <c r="I128" s="12" t="s">
        <v>1745</v>
      </c>
      <c r="J128" s="12" t="s">
        <v>1745</v>
      </c>
      <c r="K128" s="5" t="s">
        <v>736</v>
      </c>
      <c r="L128" s="9" t="str">
        <f t="shared" si="45"/>
        <v>N/A</v>
      </c>
    </row>
    <row r="129" spans="1:12" ht="25" x14ac:dyDescent="0.25">
      <c r="A129" s="2" t="s">
        <v>1624</v>
      </c>
      <c r="B129" s="5" t="s">
        <v>213</v>
      </c>
      <c r="C129" s="13">
        <v>0</v>
      </c>
      <c r="D129" s="9" t="str">
        <f t="shared" si="43"/>
        <v>N/A</v>
      </c>
      <c r="E129" s="13">
        <v>0</v>
      </c>
      <c r="F129" s="9" t="str">
        <f t="shared" si="43"/>
        <v>N/A</v>
      </c>
      <c r="G129" s="13">
        <v>0</v>
      </c>
      <c r="H129" s="9" t="str">
        <f t="shared" si="43"/>
        <v>N/A</v>
      </c>
      <c r="I129" s="12" t="s">
        <v>1745</v>
      </c>
      <c r="J129" s="12" t="s">
        <v>1745</v>
      </c>
      <c r="K129" s="5" t="s">
        <v>736</v>
      </c>
      <c r="L129" s="9" t="str">
        <f t="shared" si="45"/>
        <v>N/A</v>
      </c>
    </row>
    <row r="130" spans="1:12" ht="25" x14ac:dyDescent="0.25">
      <c r="A130" s="2" t="s">
        <v>1625</v>
      </c>
      <c r="B130" s="5" t="s">
        <v>213</v>
      </c>
      <c r="C130" s="13" t="s">
        <v>1745</v>
      </c>
      <c r="D130" s="9" t="str">
        <f t="shared" si="43"/>
        <v>N/A</v>
      </c>
      <c r="E130" s="13" t="s">
        <v>1745</v>
      </c>
      <c r="F130" s="9" t="str">
        <f t="shared" si="43"/>
        <v>N/A</v>
      </c>
      <c r="G130" s="13" t="s">
        <v>1745</v>
      </c>
      <c r="H130" s="9" t="str">
        <f t="shared" si="43"/>
        <v>N/A</v>
      </c>
      <c r="I130" s="12" t="s">
        <v>1745</v>
      </c>
      <c r="J130" s="12" t="s">
        <v>1745</v>
      </c>
      <c r="K130" s="41" t="s">
        <v>736</v>
      </c>
      <c r="L130" s="9" t="str">
        <f>IF(J130="Div by 0", "N/A", IF(OR(J130="N/A",K130="N/A"),"N/A", IF(J130&gt;VALUE(MID(K130,1,2)), "No", IF(J130&lt;-1*VALUE(MID(K130,1,2)), "No", "Yes"))))</f>
        <v>N/A</v>
      </c>
    </row>
    <row r="131" spans="1:12" ht="25" x14ac:dyDescent="0.25">
      <c r="A131" s="2" t="s">
        <v>1626</v>
      </c>
      <c r="B131" s="5" t="s">
        <v>213</v>
      </c>
      <c r="C131" s="13" t="s">
        <v>1745</v>
      </c>
      <c r="D131" s="9" t="str">
        <f t="shared" si="43"/>
        <v>N/A</v>
      </c>
      <c r="E131" s="13" t="s">
        <v>1745</v>
      </c>
      <c r="F131" s="9" t="str">
        <f t="shared" si="43"/>
        <v>N/A</v>
      </c>
      <c r="G131" s="13" t="s">
        <v>1745</v>
      </c>
      <c r="H131" s="9" t="str">
        <f t="shared" si="43"/>
        <v>N/A</v>
      </c>
      <c r="I131" s="12" t="s">
        <v>1745</v>
      </c>
      <c r="J131" s="12" t="s">
        <v>1745</v>
      </c>
      <c r="K131" s="5" t="s">
        <v>736</v>
      </c>
      <c r="L131" s="9" t="str">
        <f t="shared" si="44"/>
        <v>N/A</v>
      </c>
    </row>
    <row r="132" spans="1:12" ht="25" x14ac:dyDescent="0.25">
      <c r="A132" s="2" t="s">
        <v>494</v>
      </c>
      <c r="B132" s="5" t="s">
        <v>213</v>
      </c>
      <c r="C132" s="13" t="s">
        <v>1745</v>
      </c>
      <c r="D132" s="9" t="str">
        <f t="shared" si="43"/>
        <v>N/A</v>
      </c>
      <c r="E132" s="13" t="s">
        <v>1745</v>
      </c>
      <c r="F132" s="9" t="str">
        <f t="shared" si="43"/>
        <v>N/A</v>
      </c>
      <c r="G132" s="13" t="s">
        <v>1745</v>
      </c>
      <c r="H132" s="9" t="str">
        <f t="shared" si="43"/>
        <v>N/A</v>
      </c>
      <c r="I132" s="12" t="s">
        <v>1745</v>
      </c>
      <c r="J132" s="12" t="s">
        <v>1745</v>
      </c>
      <c r="K132" s="5" t="s">
        <v>736</v>
      </c>
      <c r="L132" s="9" t="str">
        <f t="shared" si="44"/>
        <v>N/A</v>
      </c>
    </row>
    <row r="133" spans="1:12" ht="25" x14ac:dyDescent="0.25">
      <c r="A133" s="2" t="s">
        <v>495</v>
      </c>
      <c r="B133" s="5" t="s">
        <v>213</v>
      </c>
      <c r="C133" s="13" t="s">
        <v>1745</v>
      </c>
      <c r="D133" s="9" t="str">
        <f t="shared" si="43"/>
        <v>N/A</v>
      </c>
      <c r="E133" s="13" t="s">
        <v>1745</v>
      </c>
      <c r="F133" s="9" t="str">
        <f t="shared" si="43"/>
        <v>N/A</v>
      </c>
      <c r="G133" s="13" t="s">
        <v>1745</v>
      </c>
      <c r="H133" s="9" t="str">
        <f t="shared" si="43"/>
        <v>N/A</v>
      </c>
      <c r="I133" s="12" t="s">
        <v>1745</v>
      </c>
      <c r="J133" s="12" t="s">
        <v>1745</v>
      </c>
      <c r="K133" s="5" t="s">
        <v>736</v>
      </c>
      <c r="L133" s="9" t="str">
        <f t="shared" si="44"/>
        <v>N/A</v>
      </c>
    </row>
    <row r="134" spans="1:12" ht="25" x14ac:dyDescent="0.25">
      <c r="A134" s="2" t="s">
        <v>496</v>
      </c>
      <c r="B134" s="5" t="s">
        <v>213</v>
      </c>
      <c r="C134" s="13" t="s">
        <v>1745</v>
      </c>
      <c r="D134" s="9" t="str">
        <f t="shared" si="43"/>
        <v>N/A</v>
      </c>
      <c r="E134" s="13" t="s">
        <v>1745</v>
      </c>
      <c r="F134" s="9" t="str">
        <f t="shared" si="43"/>
        <v>N/A</v>
      </c>
      <c r="G134" s="13" t="s">
        <v>1745</v>
      </c>
      <c r="H134" s="9" t="str">
        <f t="shared" si="43"/>
        <v>N/A</v>
      </c>
      <c r="I134" s="12" t="s">
        <v>1745</v>
      </c>
      <c r="J134" s="12" t="s">
        <v>1745</v>
      </c>
      <c r="K134" s="5" t="s">
        <v>736</v>
      </c>
      <c r="L134" s="9" t="str">
        <f t="shared" si="44"/>
        <v>N/A</v>
      </c>
    </row>
    <row r="135" spans="1:12" ht="25" x14ac:dyDescent="0.25">
      <c r="A135" s="2" t="s">
        <v>497</v>
      </c>
      <c r="B135" s="33" t="s">
        <v>213</v>
      </c>
      <c r="C135" s="13" t="s">
        <v>1745</v>
      </c>
      <c r="D135" s="11" t="str">
        <f t="shared" ref="D135:D141" si="46">IF($B135="N/A","N/A",IF(C135&gt;10,"No",IF(C135&lt;-10,"No","Yes")))</f>
        <v>N/A</v>
      </c>
      <c r="E135" s="13" t="s">
        <v>1745</v>
      </c>
      <c r="F135" s="11" t="str">
        <f t="shared" ref="F135:F141" si="47">IF($B135="N/A","N/A",IF(E135&gt;10,"No",IF(E135&lt;-10,"No","Yes")))</f>
        <v>N/A</v>
      </c>
      <c r="G135" s="13" t="s">
        <v>1745</v>
      </c>
      <c r="H135" s="11" t="str">
        <f t="shared" ref="H135:H141" si="48">IF($B135="N/A","N/A",IF(G135&gt;10,"No",IF(G135&lt;-10,"No","Yes")))</f>
        <v>N/A</v>
      </c>
      <c r="I135" s="12" t="s">
        <v>1745</v>
      </c>
      <c r="J135" s="12" t="s">
        <v>1745</v>
      </c>
      <c r="K135" s="5" t="s">
        <v>736</v>
      </c>
      <c r="L135" s="9" t="str">
        <f t="shared" si="44"/>
        <v>N/A</v>
      </c>
    </row>
    <row r="136" spans="1:12" ht="25" x14ac:dyDescent="0.25">
      <c r="A136" s="2" t="s">
        <v>498</v>
      </c>
      <c r="B136" s="33" t="s">
        <v>213</v>
      </c>
      <c r="C136" s="13" t="s">
        <v>1745</v>
      </c>
      <c r="D136" s="11" t="str">
        <f t="shared" si="46"/>
        <v>N/A</v>
      </c>
      <c r="E136" s="13" t="s">
        <v>1745</v>
      </c>
      <c r="F136" s="11" t="str">
        <f t="shared" si="47"/>
        <v>N/A</v>
      </c>
      <c r="G136" s="13" t="s">
        <v>1745</v>
      </c>
      <c r="H136" s="11" t="str">
        <f t="shared" si="48"/>
        <v>N/A</v>
      </c>
      <c r="I136" s="12" t="s">
        <v>1745</v>
      </c>
      <c r="J136" s="12" t="s">
        <v>1745</v>
      </c>
      <c r="K136" s="5" t="s">
        <v>736</v>
      </c>
      <c r="L136" s="9" t="str">
        <f t="shared" si="44"/>
        <v>N/A</v>
      </c>
    </row>
    <row r="137" spans="1:12" ht="25" x14ac:dyDescent="0.25">
      <c r="A137" s="2" t="s">
        <v>499</v>
      </c>
      <c r="B137" s="33" t="s">
        <v>213</v>
      </c>
      <c r="C137" s="13" t="s">
        <v>1745</v>
      </c>
      <c r="D137" s="11" t="str">
        <f t="shared" si="46"/>
        <v>N/A</v>
      </c>
      <c r="E137" s="13" t="s">
        <v>1745</v>
      </c>
      <c r="F137" s="11" t="str">
        <f t="shared" si="47"/>
        <v>N/A</v>
      </c>
      <c r="G137" s="13" t="s">
        <v>1745</v>
      </c>
      <c r="H137" s="11" t="str">
        <f t="shared" si="48"/>
        <v>N/A</v>
      </c>
      <c r="I137" s="12" t="s">
        <v>1745</v>
      </c>
      <c r="J137" s="12" t="s">
        <v>1745</v>
      </c>
      <c r="K137" s="5" t="s">
        <v>736</v>
      </c>
      <c r="L137" s="9" t="str">
        <f t="shared" si="44"/>
        <v>N/A</v>
      </c>
    </row>
    <row r="138" spans="1:12" ht="25" x14ac:dyDescent="0.25">
      <c r="A138" s="2" t="s">
        <v>500</v>
      </c>
      <c r="B138" s="33" t="s">
        <v>213</v>
      </c>
      <c r="C138" s="13" t="s">
        <v>1745</v>
      </c>
      <c r="D138" s="11" t="str">
        <f t="shared" si="46"/>
        <v>N/A</v>
      </c>
      <c r="E138" s="13" t="s">
        <v>1745</v>
      </c>
      <c r="F138" s="11" t="str">
        <f t="shared" si="47"/>
        <v>N/A</v>
      </c>
      <c r="G138" s="13" t="s">
        <v>1745</v>
      </c>
      <c r="H138" s="11" t="str">
        <f t="shared" si="48"/>
        <v>N/A</v>
      </c>
      <c r="I138" s="12" t="s">
        <v>1745</v>
      </c>
      <c r="J138" s="12" t="s">
        <v>1745</v>
      </c>
      <c r="K138" s="5" t="s">
        <v>736</v>
      </c>
      <c r="L138" s="9" t="str">
        <f t="shared" si="44"/>
        <v>N/A</v>
      </c>
    </row>
    <row r="139" spans="1:12" ht="25" x14ac:dyDescent="0.25">
      <c r="A139" s="2" t="s">
        <v>501</v>
      </c>
      <c r="B139" s="33" t="s">
        <v>213</v>
      </c>
      <c r="C139" s="13" t="s">
        <v>1745</v>
      </c>
      <c r="D139" s="11" t="str">
        <f t="shared" si="46"/>
        <v>N/A</v>
      </c>
      <c r="E139" s="13" t="s">
        <v>1745</v>
      </c>
      <c r="F139" s="11" t="str">
        <f t="shared" si="47"/>
        <v>N/A</v>
      </c>
      <c r="G139" s="13" t="s">
        <v>1745</v>
      </c>
      <c r="H139" s="11" t="str">
        <f t="shared" si="48"/>
        <v>N/A</v>
      </c>
      <c r="I139" s="12" t="s">
        <v>1745</v>
      </c>
      <c r="J139" s="12" t="s">
        <v>1745</v>
      </c>
      <c r="K139" s="5" t="s">
        <v>736</v>
      </c>
      <c r="L139" s="9" t="str">
        <f t="shared" si="44"/>
        <v>N/A</v>
      </c>
    </row>
    <row r="140" spans="1:12" ht="25" x14ac:dyDescent="0.25">
      <c r="A140" s="2" t="s">
        <v>502</v>
      </c>
      <c r="B140" s="33" t="s">
        <v>213</v>
      </c>
      <c r="C140" s="13" t="s">
        <v>1745</v>
      </c>
      <c r="D140" s="11" t="str">
        <f t="shared" si="46"/>
        <v>N/A</v>
      </c>
      <c r="E140" s="13" t="s">
        <v>1745</v>
      </c>
      <c r="F140" s="11" t="str">
        <f t="shared" si="47"/>
        <v>N/A</v>
      </c>
      <c r="G140" s="13" t="s">
        <v>1745</v>
      </c>
      <c r="H140" s="11" t="str">
        <f t="shared" si="48"/>
        <v>N/A</v>
      </c>
      <c r="I140" s="12" t="s">
        <v>1745</v>
      </c>
      <c r="J140" s="12" t="s">
        <v>1745</v>
      </c>
      <c r="K140" s="5" t="s">
        <v>736</v>
      </c>
      <c r="L140" s="9" t="str">
        <f t="shared" si="44"/>
        <v>N/A</v>
      </c>
    </row>
    <row r="141" spans="1:12" ht="25" x14ac:dyDescent="0.25">
      <c r="A141" s="2" t="s">
        <v>503</v>
      </c>
      <c r="B141" s="33" t="s">
        <v>213</v>
      </c>
      <c r="C141" s="13" t="s">
        <v>1745</v>
      </c>
      <c r="D141" s="11" t="str">
        <f t="shared" si="46"/>
        <v>N/A</v>
      </c>
      <c r="E141" s="13" t="s">
        <v>1745</v>
      </c>
      <c r="F141" s="11" t="str">
        <f t="shared" si="47"/>
        <v>N/A</v>
      </c>
      <c r="G141" s="13" t="s">
        <v>1745</v>
      </c>
      <c r="H141" s="11" t="str">
        <f t="shared" si="48"/>
        <v>N/A</v>
      </c>
      <c r="I141" s="12" t="s">
        <v>1745</v>
      </c>
      <c r="J141" s="12" t="s">
        <v>1745</v>
      </c>
      <c r="K141" s="5" t="s">
        <v>736</v>
      </c>
      <c r="L141" s="9" t="str">
        <f t="shared" si="44"/>
        <v>N/A</v>
      </c>
    </row>
    <row r="142" spans="1:12" ht="25" x14ac:dyDescent="0.25">
      <c r="A142" s="2" t="s">
        <v>504</v>
      </c>
      <c r="B142" s="33" t="s">
        <v>213</v>
      </c>
      <c r="C142" s="13" t="s">
        <v>1745</v>
      </c>
      <c r="D142" s="9" t="str">
        <f t="shared" ref="D142" si="49">IF($B142="N/A","N/A",IF(C142&lt;0,"No","Yes"))</f>
        <v>N/A</v>
      </c>
      <c r="E142" s="13" t="s">
        <v>1745</v>
      </c>
      <c r="F142" s="9" t="str">
        <f t="shared" ref="F142" si="50">IF($B142="N/A","N/A",IF(E142&lt;0,"No","Yes"))</f>
        <v>N/A</v>
      </c>
      <c r="G142" s="13" t="s">
        <v>1745</v>
      </c>
      <c r="H142" s="9" t="str">
        <f t="shared" ref="H142" si="51">IF($B142="N/A","N/A",IF(G142&lt;0,"No","Yes"))</f>
        <v>N/A</v>
      </c>
      <c r="I142" s="12" t="s">
        <v>1745</v>
      </c>
      <c r="J142" s="12" t="s">
        <v>1745</v>
      </c>
      <c r="K142" s="5" t="s">
        <v>736</v>
      </c>
      <c r="L142" s="9" t="str">
        <f t="shared" si="44"/>
        <v>N/A</v>
      </c>
    </row>
    <row r="143" spans="1:12" x14ac:dyDescent="0.25">
      <c r="A143" s="3" t="s">
        <v>733</v>
      </c>
      <c r="B143" s="33" t="s">
        <v>213</v>
      </c>
      <c r="C143" s="14">
        <v>0</v>
      </c>
      <c r="D143" s="11" t="str">
        <f>IF($B143="N/A","N/A",IF(C143&gt;10,"No",IF(C143&lt;-10,"No","Yes")))</f>
        <v>N/A</v>
      </c>
      <c r="E143" s="14">
        <v>0</v>
      </c>
      <c r="F143" s="11" t="str">
        <f>IF($B143="N/A","N/A",IF(E143&gt;10,"No",IF(E143&lt;-10,"No","Yes")))</f>
        <v>N/A</v>
      </c>
      <c r="G143" s="14">
        <v>0</v>
      </c>
      <c r="H143" s="11" t="str">
        <f>IF($B143="N/A","N/A",IF(G143&gt;10,"No",IF(G143&lt;-10,"No","Yes")))</f>
        <v>N/A</v>
      </c>
      <c r="I143" s="12" t="s">
        <v>1745</v>
      </c>
      <c r="J143" s="12" t="s">
        <v>1745</v>
      </c>
      <c r="K143" s="41" t="s">
        <v>736</v>
      </c>
      <c r="L143" s="9" t="str">
        <f>IF(J143="Div by 0", "N/A", IF(K143="N/A","N/A", IF(J143&gt;VALUE(MID(K143,1,2)), "No", IF(J143&lt;-1*VALUE(MID(K143,1,2)), "No", "Yes"))))</f>
        <v>N/A</v>
      </c>
    </row>
    <row r="144" spans="1:12" x14ac:dyDescent="0.25">
      <c r="A144" s="3" t="s">
        <v>734</v>
      </c>
      <c r="B144" s="33" t="s">
        <v>213</v>
      </c>
      <c r="C144" s="1">
        <v>0</v>
      </c>
      <c r="D144" s="11" t="str">
        <f>IF($B144="N/A","N/A",IF(C144&gt;10,"No",IF(C144&lt;-10,"No","Yes")))</f>
        <v>N/A</v>
      </c>
      <c r="E144" s="1">
        <v>0</v>
      </c>
      <c r="F144" s="11" t="str">
        <f>IF($B144="N/A","N/A",IF(E144&gt;10,"No",IF(E144&lt;-10,"No","Yes")))</f>
        <v>N/A</v>
      </c>
      <c r="G144" s="1">
        <v>0</v>
      </c>
      <c r="H144" s="11" t="str">
        <f>IF($B144="N/A","N/A",IF(G144&gt;10,"No",IF(G144&lt;-10,"No","Yes")))</f>
        <v>N/A</v>
      </c>
      <c r="I144" s="12" t="s">
        <v>1745</v>
      </c>
      <c r="J144" s="12" t="s">
        <v>1745</v>
      </c>
      <c r="K144" s="41" t="s">
        <v>736</v>
      </c>
      <c r="L144" s="9" t="str">
        <f>IF(J144="Div by 0", "N/A", IF(K144="N/A","N/A", IF(J144&gt;VALUE(MID(K144,1,2)), "No", IF(J144&lt;-1*VALUE(MID(K144,1,2)), "No", "Yes"))))</f>
        <v>N/A</v>
      </c>
    </row>
    <row r="145" spans="1:12" x14ac:dyDescent="0.25">
      <c r="A145" s="2" t="s">
        <v>505</v>
      </c>
      <c r="B145" s="5" t="s">
        <v>213</v>
      </c>
      <c r="C145" s="13">
        <v>0</v>
      </c>
      <c r="D145" s="9" t="str">
        <f t="shared" ref="D145:D149" si="52">IF($B145="N/A","N/A",IF(C145&lt;0,"No","Yes"))</f>
        <v>N/A</v>
      </c>
      <c r="E145" s="13">
        <v>0</v>
      </c>
      <c r="F145" s="9" t="str">
        <f t="shared" ref="F145:F149" si="53">IF($B145="N/A","N/A",IF(E145&lt;0,"No","Yes"))</f>
        <v>N/A</v>
      </c>
      <c r="G145" s="13">
        <v>0</v>
      </c>
      <c r="H145" s="9" t="str">
        <f t="shared" ref="H145:H149" si="54">IF($B145="N/A","N/A",IF(G145&lt;0,"No","Yes"))</f>
        <v>N/A</v>
      </c>
      <c r="I145" s="12" t="s">
        <v>1745</v>
      </c>
      <c r="J145" s="12" t="s">
        <v>1745</v>
      </c>
      <c r="K145" s="41" t="s">
        <v>736</v>
      </c>
      <c r="L145" s="9" t="str">
        <f>IF(J145="Div by 0", "N/A", IF(OR(J145="N/A",K145="N/A"),"N/A", IF(J145&gt;VALUE(MID(K145,1,2)), "No", IF(J145&lt;-1*VALUE(MID(K145,1,2)), "No", "Yes"))))</f>
        <v>N/A</v>
      </c>
    </row>
    <row r="146" spans="1:12" x14ac:dyDescent="0.25">
      <c r="A146" s="2" t="s">
        <v>506</v>
      </c>
      <c r="B146" s="5" t="s">
        <v>213</v>
      </c>
      <c r="C146" s="13">
        <v>0</v>
      </c>
      <c r="D146" s="9" t="str">
        <f t="shared" si="52"/>
        <v>N/A</v>
      </c>
      <c r="E146" s="13">
        <v>0</v>
      </c>
      <c r="F146" s="9" t="str">
        <f t="shared" si="53"/>
        <v>N/A</v>
      </c>
      <c r="G146" s="13">
        <v>0</v>
      </c>
      <c r="H146" s="9" t="str">
        <f t="shared" si="54"/>
        <v>N/A</v>
      </c>
      <c r="I146" s="12" t="s">
        <v>1745</v>
      </c>
      <c r="J146" s="12" t="s">
        <v>1745</v>
      </c>
      <c r="K146" s="5" t="s">
        <v>736</v>
      </c>
      <c r="L146" s="9" t="str">
        <f t="shared" ref="L146:L149" si="55">IF(J146="Div by 0", "N/A", IF(OR(J146="N/A",K146="N/A"),"N/A", IF(J146&gt;VALUE(MID(K146,1,2)), "No", IF(J146&lt;-1*VALUE(MID(K146,1,2)), "No", "Yes"))))</f>
        <v>N/A</v>
      </c>
    </row>
    <row r="147" spans="1:12" x14ac:dyDescent="0.25">
      <c r="A147" s="2" t="s">
        <v>507</v>
      </c>
      <c r="B147" s="5" t="s">
        <v>213</v>
      </c>
      <c r="C147" s="13">
        <v>0</v>
      </c>
      <c r="D147" s="9" t="str">
        <f t="shared" si="52"/>
        <v>N/A</v>
      </c>
      <c r="E147" s="13">
        <v>0</v>
      </c>
      <c r="F147" s="9" t="str">
        <f t="shared" si="53"/>
        <v>N/A</v>
      </c>
      <c r="G147" s="13">
        <v>0</v>
      </c>
      <c r="H147" s="9" t="str">
        <f t="shared" si="54"/>
        <v>N/A</v>
      </c>
      <c r="I147" s="12" t="s">
        <v>1745</v>
      </c>
      <c r="J147" s="12" t="s">
        <v>1745</v>
      </c>
      <c r="K147" s="5" t="s">
        <v>736</v>
      </c>
      <c r="L147" s="9" t="str">
        <f t="shared" si="55"/>
        <v>N/A</v>
      </c>
    </row>
    <row r="148" spans="1:12" x14ac:dyDescent="0.25">
      <c r="A148" s="2" t="s">
        <v>508</v>
      </c>
      <c r="B148" s="5" t="s">
        <v>213</v>
      </c>
      <c r="C148" s="13">
        <v>0</v>
      </c>
      <c r="D148" s="9" t="str">
        <f t="shared" si="52"/>
        <v>N/A</v>
      </c>
      <c r="E148" s="13">
        <v>0</v>
      </c>
      <c r="F148" s="9" t="str">
        <f t="shared" si="53"/>
        <v>N/A</v>
      </c>
      <c r="G148" s="13">
        <v>0</v>
      </c>
      <c r="H148" s="9" t="str">
        <f t="shared" si="54"/>
        <v>N/A</v>
      </c>
      <c r="I148" s="12" t="s">
        <v>1745</v>
      </c>
      <c r="J148" s="12" t="s">
        <v>1745</v>
      </c>
      <c r="K148" s="5" t="s">
        <v>736</v>
      </c>
      <c r="L148" s="9" t="str">
        <f t="shared" si="55"/>
        <v>N/A</v>
      </c>
    </row>
    <row r="149" spans="1:12" x14ac:dyDescent="0.25">
      <c r="A149" s="2" t="s">
        <v>509</v>
      </c>
      <c r="B149" s="5" t="s">
        <v>213</v>
      </c>
      <c r="C149" s="13">
        <v>0</v>
      </c>
      <c r="D149" s="9" t="str">
        <f t="shared" si="52"/>
        <v>N/A</v>
      </c>
      <c r="E149" s="13">
        <v>0</v>
      </c>
      <c r="F149" s="9" t="str">
        <f t="shared" si="53"/>
        <v>N/A</v>
      </c>
      <c r="G149" s="13">
        <v>0</v>
      </c>
      <c r="H149" s="9" t="str">
        <f t="shared" si="54"/>
        <v>N/A</v>
      </c>
      <c r="I149" s="12" t="s">
        <v>1745</v>
      </c>
      <c r="J149" s="12" t="s">
        <v>1745</v>
      </c>
      <c r="K149" s="5" t="s">
        <v>736</v>
      </c>
      <c r="L149" s="9" t="str">
        <f t="shared" si="55"/>
        <v>N/A</v>
      </c>
    </row>
    <row r="150" spans="1:12" x14ac:dyDescent="0.25">
      <c r="A150" s="4" t="s">
        <v>735</v>
      </c>
      <c r="B150" s="41" t="s">
        <v>213</v>
      </c>
      <c r="C150" s="1">
        <v>806317</v>
      </c>
      <c r="D150" s="11" t="str">
        <f t="shared" ref="D150:D172" si="56">IF($B150="N/A","N/A",IF(C150&gt;10,"No",IF(C150&lt;-10,"No","Yes")))</f>
        <v>N/A</v>
      </c>
      <c r="E150" s="1">
        <v>878145</v>
      </c>
      <c r="F150" s="11" t="str">
        <f t="shared" ref="F150:F172" si="57">IF($B150="N/A","N/A",IF(E150&gt;10,"No",IF(E150&lt;-10,"No","Yes")))</f>
        <v>N/A</v>
      </c>
      <c r="G150" s="1">
        <v>883494</v>
      </c>
      <c r="H150" s="11" t="str">
        <f t="shared" ref="H150:H172" si="58">IF($B150="N/A","N/A",IF(G150&gt;10,"No",IF(G150&lt;-10,"No","Yes")))</f>
        <v>N/A</v>
      </c>
      <c r="I150" s="12">
        <v>8.9079999999999995</v>
      </c>
      <c r="J150" s="12">
        <v>0.60909999999999997</v>
      </c>
      <c r="K150" s="41" t="s">
        <v>736</v>
      </c>
      <c r="L150" s="9" t="str">
        <f t="shared" ref="L150:L172" si="59">IF(J150="Div by 0", "N/A", IF(K150="N/A","N/A", IF(J150&gt;VALUE(MID(K150,1,2)), "No", IF(J150&lt;-1*VALUE(MID(K150,1,2)), "No", "Yes"))))</f>
        <v>Yes</v>
      </c>
    </row>
    <row r="151" spans="1:12" x14ac:dyDescent="0.25">
      <c r="A151" s="4" t="s">
        <v>532</v>
      </c>
      <c r="B151" s="41" t="s">
        <v>213</v>
      </c>
      <c r="C151" s="1">
        <v>56997</v>
      </c>
      <c r="D151" s="11" t="str">
        <f t="shared" si="56"/>
        <v>N/A</v>
      </c>
      <c r="E151" s="1">
        <v>57956</v>
      </c>
      <c r="F151" s="11" t="str">
        <f t="shared" si="57"/>
        <v>N/A</v>
      </c>
      <c r="G151" s="1">
        <v>58306</v>
      </c>
      <c r="H151" s="11" t="str">
        <f t="shared" si="58"/>
        <v>N/A</v>
      </c>
      <c r="I151" s="12">
        <v>1.6830000000000001</v>
      </c>
      <c r="J151" s="12">
        <v>0.60389999999999999</v>
      </c>
      <c r="K151" s="41" t="s">
        <v>736</v>
      </c>
      <c r="L151" s="9" t="str">
        <f t="shared" si="59"/>
        <v>Yes</v>
      </c>
    </row>
    <row r="152" spans="1:12" x14ac:dyDescent="0.25">
      <c r="A152" s="4" t="s">
        <v>533</v>
      </c>
      <c r="B152" s="41" t="s">
        <v>213</v>
      </c>
      <c r="C152" s="1">
        <v>17638</v>
      </c>
      <c r="D152" s="11" t="str">
        <f t="shared" si="56"/>
        <v>N/A</v>
      </c>
      <c r="E152" s="1">
        <v>58214</v>
      </c>
      <c r="F152" s="11" t="str">
        <f t="shared" si="57"/>
        <v>N/A</v>
      </c>
      <c r="G152" s="1">
        <v>58501</v>
      </c>
      <c r="H152" s="11" t="str">
        <f t="shared" si="58"/>
        <v>N/A</v>
      </c>
      <c r="I152" s="12">
        <v>230</v>
      </c>
      <c r="J152" s="12">
        <v>0.49299999999999999</v>
      </c>
      <c r="K152" s="41" t="s">
        <v>736</v>
      </c>
      <c r="L152" s="9" t="str">
        <f t="shared" si="59"/>
        <v>Yes</v>
      </c>
    </row>
    <row r="153" spans="1:12" x14ac:dyDescent="0.25">
      <c r="A153" s="4" t="s">
        <v>534</v>
      </c>
      <c r="B153" s="41" t="s">
        <v>213</v>
      </c>
      <c r="C153" s="1">
        <v>398631</v>
      </c>
      <c r="D153" s="11" t="str">
        <f t="shared" si="56"/>
        <v>N/A</v>
      </c>
      <c r="E153" s="1">
        <v>404781</v>
      </c>
      <c r="F153" s="11" t="str">
        <f t="shared" si="57"/>
        <v>N/A</v>
      </c>
      <c r="G153" s="1">
        <v>410843</v>
      </c>
      <c r="H153" s="11" t="str">
        <f t="shared" si="58"/>
        <v>N/A</v>
      </c>
      <c r="I153" s="12">
        <v>1.5429999999999999</v>
      </c>
      <c r="J153" s="12">
        <v>1.498</v>
      </c>
      <c r="K153" s="41" t="s">
        <v>736</v>
      </c>
      <c r="L153" s="9" t="str">
        <f t="shared" si="59"/>
        <v>Yes</v>
      </c>
    </row>
    <row r="154" spans="1:12" x14ac:dyDescent="0.25">
      <c r="A154" s="4" t="s">
        <v>535</v>
      </c>
      <c r="B154" s="41" t="s">
        <v>213</v>
      </c>
      <c r="C154" s="1">
        <v>333051</v>
      </c>
      <c r="D154" s="11" t="str">
        <f t="shared" si="56"/>
        <v>N/A</v>
      </c>
      <c r="E154" s="1">
        <v>357194</v>
      </c>
      <c r="F154" s="11" t="str">
        <f t="shared" si="57"/>
        <v>N/A</v>
      </c>
      <c r="G154" s="1">
        <v>355844</v>
      </c>
      <c r="H154" s="11" t="str">
        <f t="shared" si="58"/>
        <v>N/A</v>
      </c>
      <c r="I154" s="12">
        <v>7.2489999999999997</v>
      </c>
      <c r="J154" s="12">
        <v>-0.378</v>
      </c>
      <c r="K154" s="41" t="s">
        <v>736</v>
      </c>
      <c r="L154" s="9" t="str">
        <f t="shared" si="59"/>
        <v>Yes</v>
      </c>
    </row>
    <row r="155" spans="1:12" x14ac:dyDescent="0.25">
      <c r="A155" s="2" t="s">
        <v>536</v>
      </c>
      <c r="B155" s="5" t="s">
        <v>213</v>
      </c>
      <c r="C155" s="13">
        <v>75.679462981</v>
      </c>
      <c r="D155" s="9" t="str">
        <f t="shared" ref="D155:D159" si="60">IF($B155="N/A","N/A",IF(C155&lt;0,"No","Yes"))</f>
        <v>N/A</v>
      </c>
      <c r="E155" s="13">
        <v>80.456142150999995</v>
      </c>
      <c r="F155" s="9" t="str">
        <f t="shared" ref="F155:F159" si="61">IF($B155="N/A","N/A",IF(E155&lt;0,"No","Yes"))</f>
        <v>N/A</v>
      </c>
      <c r="G155" s="13">
        <v>79.754137133</v>
      </c>
      <c r="H155" s="9" t="str">
        <f t="shared" ref="H155:H159" si="62">IF($B155="N/A","N/A",IF(G155&lt;0,"No","Yes"))</f>
        <v>N/A</v>
      </c>
      <c r="I155" s="12">
        <v>6.3120000000000003</v>
      </c>
      <c r="J155" s="12">
        <v>-0.873</v>
      </c>
      <c r="K155" s="41" t="s">
        <v>736</v>
      </c>
      <c r="L155" s="9" t="str">
        <f>IF(J155="Div by 0", "N/A", IF(OR(J155="N/A",K155="N/A"),"N/A", IF(J155&gt;VALUE(MID(K155,1,2)), "No", IF(J155&lt;-1*VALUE(MID(K155,1,2)), "No", "Yes"))))</f>
        <v>Yes</v>
      </c>
    </row>
    <row r="156" spans="1:12" x14ac:dyDescent="0.25">
      <c r="A156" s="2" t="s">
        <v>537</v>
      </c>
      <c r="B156" s="5" t="s">
        <v>213</v>
      </c>
      <c r="C156" s="13">
        <v>64.340140200999997</v>
      </c>
      <c r="D156" s="9" t="str">
        <f t="shared" si="60"/>
        <v>N/A</v>
      </c>
      <c r="E156" s="13">
        <v>65.751497549000007</v>
      </c>
      <c r="F156" s="9" t="str">
        <f t="shared" si="61"/>
        <v>N/A</v>
      </c>
      <c r="G156" s="13">
        <v>61.253519351000001</v>
      </c>
      <c r="H156" s="9" t="str">
        <f t="shared" si="62"/>
        <v>N/A</v>
      </c>
      <c r="I156" s="12">
        <v>2.194</v>
      </c>
      <c r="J156" s="12">
        <v>-6.84</v>
      </c>
      <c r="K156" s="5" t="s">
        <v>736</v>
      </c>
      <c r="L156" s="9" t="str">
        <f t="shared" ref="L156:L159" si="63">IF(J156="Div by 0", "N/A", IF(OR(J156="N/A",K156="N/A"),"N/A", IF(J156&gt;VALUE(MID(K156,1,2)), "No", IF(J156&lt;-1*VALUE(MID(K156,1,2)), "No", "Yes"))))</f>
        <v>Yes</v>
      </c>
    </row>
    <row r="157" spans="1:12" ht="25" x14ac:dyDescent="0.25">
      <c r="A157" s="2" t="s">
        <v>538</v>
      </c>
      <c r="B157" s="5" t="s">
        <v>213</v>
      </c>
      <c r="C157" s="13">
        <v>13.132305860000001</v>
      </c>
      <c r="D157" s="9" t="str">
        <f t="shared" si="60"/>
        <v>N/A</v>
      </c>
      <c r="E157" s="13">
        <v>42.280875047000002</v>
      </c>
      <c r="F157" s="9" t="str">
        <f t="shared" si="61"/>
        <v>N/A</v>
      </c>
      <c r="G157" s="13">
        <v>42.009378343999998</v>
      </c>
      <c r="H157" s="9" t="str">
        <f t="shared" si="62"/>
        <v>N/A</v>
      </c>
      <c r="I157" s="12">
        <v>222</v>
      </c>
      <c r="J157" s="12">
        <v>-0.64200000000000002</v>
      </c>
      <c r="K157" s="5" t="s">
        <v>736</v>
      </c>
      <c r="L157" s="9" t="str">
        <f t="shared" si="63"/>
        <v>Yes</v>
      </c>
    </row>
    <row r="158" spans="1:12" x14ac:dyDescent="0.25">
      <c r="A158" s="2" t="s">
        <v>539</v>
      </c>
      <c r="B158" s="5" t="s">
        <v>213</v>
      </c>
      <c r="C158" s="13">
        <v>87.355095172000006</v>
      </c>
      <c r="D158" s="9" t="str">
        <f t="shared" si="60"/>
        <v>N/A</v>
      </c>
      <c r="E158" s="13">
        <v>87.617021183999995</v>
      </c>
      <c r="F158" s="9" t="str">
        <f t="shared" si="61"/>
        <v>N/A</v>
      </c>
      <c r="G158" s="13">
        <v>87.582232985000005</v>
      </c>
      <c r="H158" s="9" t="str">
        <f t="shared" si="62"/>
        <v>N/A</v>
      </c>
      <c r="I158" s="12">
        <v>0.29980000000000001</v>
      </c>
      <c r="J158" s="12">
        <v>-0.04</v>
      </c>
      <c r="K158" s="5" t="s">
        <v>736</v>
      </c>
      <c r="L158" s="9" t="str">
        <f t="shared" si="63"/>
        <v>Yes</v>
      </c>
    </row>
    <row r="159" spans="1:12" x14ac:dyDescent="0.25">
      <c r="A159" s="2" t="s">
        <v>540</v>
      </c>
      <c r="B159" s="5" t="s">
        <v>213</v>
      </c>
      <c r="C159" s="13">
        <v>86.236619834999999</v>
      </c>
      <c r="D159" s="9" t="str">
        <f t="shared" si="60"/>
        <v>N/A</v>
      </c>
      <c r="E159" s="13">
        <v>88.492992534999999</v>
      </c>
      <c r="F159" s="9" t="str">
        <f t="shared" si="61"/>
        <v>N/A</v>
      </c>
      <c r="G159" s="13">
        <v>88.029428572</v>
      </c>
      <c r="H159" s="9" t="str">
        <f t="shared" si="62"/>
        <v>N/A</v>
      </c>
      <c r="I159" s="12">
        <v>2.6160000000000001</v>
      </c>
      <c r="J159" s="12">
        <v>-0.52400000000000002</v>
      </c>
      <c r="K159" s="5" t="s">
        <v>736</v>
      </c>
      <c r="L159" s="9" t="str">
        <f t="shared" si="63"/>
        <v>Yes</v>
      </c>
    </row>
    <row r="160" spans="1:12" ht="25" x14ac:dyDescent="0.25">
      <c r="A160" s="4" t="s">
        <v>541</v>
      </c>
      <c r="B160" s="41" t="s">
        <v>213</v>
      </c>
      <c r="C160" s="1">
        <v>550427.54</v>
      </c>
      <c r="D160" s="11" t="str">
        <f t="shared" si="56"/>
        <v>N/A</v>
      </c>
      <c r="E160" s="1">
        <v>605454.52</v>
      </c>
      <c r="F160" s="11" t="str">
        <f t="shared" si="57"/>
        <v>N/A</v>
      </c>
      <c r="G160" s="1">
        <v>630851.76</v>
      </c>
      <c r="H160" s="11" t="str">
        <f t="shared" si="58"/>
        <v>N/A</v>
      </c>
      <c r="I160" s="12">
        <v>9.9969999999999999</v>
      </c>
      <c r="J160" s="12">
        <v>4.1950000000000003</v>
      </c>
      <c r="K160" s="41" t="s">
        <v>736</v>
      </c>
      <c r="L160" s="9" t="str">
        <f t="shared" si="59"/>
        <v>Yes</v>
      </c>
    </row>
    <row r="161" spans="1:12" x14ac:dyDescent="0.25">
      <c r="A161" s="4" t="s">
        <v>542</v>
      </c>
      <c r="B161" s="41" t="s">
        <v>213</v>
      </c>
      <c r="C161" s="14">
        <v>3135997679</v>
      </c>
      <c r="D161" s="11" t="str">
        <f t="shared" si="56"/>
        <v>N/A</v>
      </c>
      <c r="E161" s="14">
        <v>3604479238</v>
      </c>
      <c r="F161" s="11" t="str">
        <f t="shared" si="57"/>
        <v>N/A</v>
      </c>
      <c r="G161" s="14">
        <v>3897849216</v>
      </c>
      <c r="H161" s="11" t="str">
        <f t="shared" si="58"/>
        <v>N/A</v>
      </c>
      <c r="I161" s="12">
        <v>14.94</v>
      </c>
      <c r="J161" s="12">
        <v>8.1389999999999993</v>
      </c>
      <c r="K161" s="41" t="s">
        <v>736</v>
      </c>
      <c r="L161" s="9" t="str">
        <f t="shared" si="59"/>
        <v>Yes</v>
      </c>
    </row>
    <row r="162" spans="1:12" x14ac:dyDescent="0.25">
      <c r="A162" s="4" t="s">
        <v>1275</v>
      </c>
      <c r="B162" s="41" t="s">
        <v>213</v>
      </c>
      <c r="C162" s="14">
        <v>3889.2863216000001</v>
      </c>
      <c r="D162" s="11" t="str">
        <f t="shared" si="56"/>
        <v>N/A</v>
      </c>
      <c r="E162" s="14">
        <v>4104.6515529999997</v>
      </c>
      <c r="F162" s="11" t="str">
        <f t="shared" si="57"/>
        <v>N/A</v>
      </c>
      <c r="G162" s="14">
        <v>4411.8570313</v>
      </c>
      <c r="H162" s="11" t="str">
        <f t="shared" si="58"/>
        <v>N/A</v>
      </c>
      <c r="I162" s="12">
        <v>5.5369999999999999</v>
      </c>
      <c r="J162" s="12">
        <v>7.484</v>
      </c>
      <c r="K162" s="41" t="s">
        <v>736</v>
      </c>
      <c r="L162" s="9" t="str">
        <f t="shared" si="59"/>
        <v>Yes</v>
      </c>
    </row>
    <row r="163" spans="1:12" ht="25" x14ac:dyDescent="0.25">
      <c r="A163" s="4" t="s">
        <v>1276</v>
      </c>
      <c r="B163" s="41" t="s">
        <v>213</v>
      </c>
      <c r="C163" s="14">
        <v>12076.796498</v>
      </c>
      <c r="D163" s="11" t="str">
        <f t="shared" si="56"/>
        <v>N/A</v>
      </c>
      <c r="E163" s="14">
        <v>11346.170526</v>
      </c>
      <c r="F163" s="11" t="str">
        <f t="shared" si="57"/>
        <v>N/A</v>
      </c>
      <c r="G163" s="14">
        <v>12185.771000999999</v>
      </c>
      <c r="H163" s="11" t="str">
        <f t="shared" si="58"/>
        <v>N/A</v>
      </c>
      <c r="I163" s="12">
        <v>-6.05</v>
      </c>
      <c r="J163" s="12">
        <v>7.4</v>
      </c>
      <c r="K163" s="41" t="s">
        <v>736</v>
      </c>
      <c r="L163" s="9" t="str">
        <f t="shared" si="59"/>
        <v>Yes</v>
      </c>
    </row>
    <row r="164" spans="1:12" ht="25" x14ac:dyDescent="0.25">
      <c r="A164" s="4" t="s">
        <v>1277</v>
      </c>
      <c r="B164" s="41" t="s">
        <v>213</v>
      </c>
      <c r="C164" s="14">
        <v>7080.6365801000002</v>
      </c>
      <c r="D164" s="11" t="str">
        <f t="shared" si="56"/>
        <v>N/A</v>
      </c>
      <c r="E164" s="14">
        <v>7602.6708351999996</v>
      </c>
      <c r="F164" s="11" t="str">
        <f t="shared" si="57"/>
        <v>N/A</v>
      </c>
      <c r="G164" s="14">
        <v>9934.1884924999995</v>
      </c>
      <c r="H164" s="11" t="str">
        <f t="shared" si="58"/>
        <v>N/A</v>
      </c>
      <c r="I164" s="12">
        <v>7.3730000000000002</v>
      </c>
      <c r="J164" s="12">
        <v>30.67</v>
      </c>
      <c r="K164" s="41" t="s">
        <v>736</v>
      </c>
      <c r="L164" s="9" t="str">
        <f t="shared" si="59"/>
        <v>No</v>
      </c>
    </row>
    <row r="165" spans="1:12" ht="25" x14ac:dyDescent="0.25">
      <c r="A165" s="4" t="s">
        <v>1278</v>
      </c>
      <c r="B165" s="41" t="s">
        <v>213</v>
      </c>
      <c r="C165" s="14">
        <v>2828.5781462</v>
      </c>
      <c r="D165" s="11" t="str">
        <f t="shared" si="56"/>
        <v>N/A</v>
      </c>
      <c r="E165" s="14">
        <v>2451.3646935000002</v>
      </c>
      <c r="F165" s="11" t="str">
        <f t="shared" si="57"/>
        <v>N/A</v>
      </c>
      <c r="G165" s="14">
        <v>2500.2258138000002</v>
      </c>
      <c r="H165" s="11" t="str">
        <f t="shared" si="58"/>
        <v>N/A</v>
      </c>
      <c r="I165" s="12">
        <v>-13.3</v>
      </c>
      <c r="J165" s="12">
        <v>1.9930000000000001</v>
      </c>
      <c r="K165" s="41" t="s">
        <v>736</v>
      </c>
      <c r="L165" s="9" t="str">
        <f t="shared" si="59"/>
        <v>Yes</v>
      </c>
    </row>
    <row r="166" spans="1:12" ht="25" x14ac:dyDescent="0.25">
      <c r="A166" s="4" t="s">
        <v>1279</v>
      </c>
      <c r="B166" s="41" t="s">
        <v>213</v>
      </c>
      <c r="C166" s="14">
        <v>3588.6675193999999</v>
      </c>
      <c r="D166" s="11" t="str">
        <f t="shared" si="56"/>
        <v>N/A</v>
      </c>
      <c r="E166" s="14">
        <v>4233.1417856999997</v>
      </c>
      <c r="F166" s="11" t="str">
        <f t="shared" si="57"/>
        <v>N/A</v>
      </c>
      <c r="G166" s="14">
        <v>4437.2967282999998</v>
      </c>
      <c r="H166" s="11" t="str">
        <f t="shared" si="58"/>
        <v>N/A</v>
      </c>
      <c r="I166" s="12">
        <v>17.96</v>
      </c>
      <c r="J166" s="12">
        <v>4.8230000000000004</v>
      </c>
      <c r="K166" s="41" t="s">
        <v>736</v>
      </c>
      <c r="L166" s="9" t="str">
        <f t="shared" si="59"/>
        <v>Yes</v>
      </c>
    </row>
    <row r="167" spans="1:12" x14ac:dyDescent="0.25">
      <c r="A167" s="42" t="s">
        <v>543</v>
      </c>
      <c r="B167" s="33" t="s">
        <v>213</v>
      </c>
      <c r="C167" s="43">
        <v>1409581679</v>
      </c>
      <c r="D167" s="11" t="str">
        <f t="shared" si="56"/>
        <v>N/A</v>
      </c>
      <c r="E167" s="43">
        <v>2310744974</v>
      </c>
      <c r="F167" s="11" t="str">
        <f t="shared" si="57"/>
        <v>N/A</v>
      </c>
      <c r="G167" s="43">
        <v>2130708070</v>
      </c>
      <c r="H167" s="11" t="str">
        <f t="shared" si="58"/>
        <v>N/A</v>
      </c>
      <c r="I167" s="12">
        <v>63.93</v>
      </c>
      <c r="J167" s="12">
        <v>-7.79</v>
      </c>
      <c r="K167" s="41" t="s">
        <v>736</v>
      </c>
      <c r="L167" s="9" t="str">
        <f t="shared" si="59"/>
        <v>Yes</v>
      </c>
    </row>
    <row r="168" spans="1:12" x14ac:dyDescent="0.25">
      <c r="A168" s="42" t="s">
        <v>1280</v>
      </c>
      <c r="B168" s="33" t="s">
        <v>213</v>
      </c>
      <c r="C168" s="43">
        <v>1748.1730869999999</v>
      </c>
      <c r="D168" s="11" t="str">
        <f t="shared" si="56"/>
        <v>N/A</v>
      </c>
      <c r="E168" s="43">
        <v>2631.3934190999998</v>
      </c>
      <c r="F168" s="11" t="str">
        <f t="shared" si="57"/>
        <v>N/A</v>
      </c>
      <c r="G168" s="43">
        <v>2411.6836899999998</v>
      </c>
      <c r="H168" s="11" t="str">
        <f t="shared" si="58"/>
        <v>N/A</v>
      </c>
      <c r="I168" s="12">
        <v>50.52</v>
      </c>
      <c r="J168" s="12">
        <v>-8.35</v>
      </c>
      <c r="K168" s="41" t="s">
        <v>736</v>
      </c>
      <c r="L168" s="9" t="str">
        <f t="shared" si="59"/>
        <v>Yes</v>
      </c>
    </row>
    <row r="169" spans="1:12" ht="25" x14ac:dyDescent="0.25">
      <c r="A169" s="42" t="s">
        <v>1281</v>
      </c>
      <c r="B169" s="41" t="s">
        <v>213</v>
      </c>
      <c r="C169" s="14">
        <v>12940.041370999999</v>
      </c>
      <c r="D169" s="11" t="str">
        <f t="shared" si="56"/>
        <v>N/A</v>
      </c>
      <c r="E169" s="14">
        <v>12915.277297000001</v>
      </c>
      <c r="F169" s="11" t="str">
        <f t="shared" si="57"/>
        <v>N/A</v>
      </c>
      <c r="G169" s="14">
        <v>12946.532089</v>
      </c>
      <c r="H169" s="11" t="str">
        <f t="shared" si="58"/>
        <v>N/A</v>
      </c>
      <c r="I169" s="12">
        <v>-0.191</v>
      </c>
      <c r="J169" s="12">
        <v>0.24199999999999999</v>
      </c>
      <c r="K169" s="41" t="s">
        <v>736</v>
      </c>
      <c r="L169" s="9" t="str">
        <f t="shared" si="59"/>
        <v>Yes</v>
      </c>
    </row>
    <row r="170" spans="1:12" ht="25" x14ac:dyDescent="0.25">
      <c r="A170" s="42" t="s">
        <v>1282</v>
      </c>
      <c r="B170" s="41" t="s">
        <v>213</v>
      </c>
      <c r="C170" s="14">
        <v>15322.656197</v>
      </c>
      <c r="D170" s="11" t="str">
        <f t="shared" si="56"/>
        <v>N/A</v>
      </c>
      <c r="E170" s="14">
        <v>19206.329473999998</v>
      </c>
      <c r="F170" s="11" t="str">
        <f t="shared" si="57"/>
        <v>N/A</v>
      </c>
      <c r="G170" s="14">
        <v>15648.303226</v>
      </c>
      <c r="H170" s="11" t="str">
        <f t="shared" si="58"/>
        <v>N/A</v>
      </c>
      <c r="I170" s="12">
        <v>25.35</v>
      </c>
      <c r="J170" s="12">
        <v>-18.5</v>
      </c>
      <c r="K170" s="41" t="s">
        <v>736</v>
      </c>
      <c r="L170" s="9" t="str">
        <f t="shared" si="59"/>
        <v>Yes</v>
      </c>
    </row>
    <row r="171" spans="1:12" ht="25" x14ac:dyDescent="0.25">
      <c r="A171" s="42" t="s">
        <v>1283</v>
      </c>
      <c r="B171" s="41" t="s">
        <v>213</v>
      </c>
      <c r="C171" s="14">
        <v>421.78929887999999</v>
      </c>
      <c r="D171" s="11" t="str">
        <f t="shared" si="56"/>
        <v>N/A</v>
      </c>
      <c r="E171" s="14">
        <v>456.48487206999999</v>
      </c>
      <c r="F171" s="11" t="str">
        <f t="shared" si="57"/>
        <v>N/A</v>
      </c>
      <c r="G171" s="14">
        <v>469.22777557000001</v>
      </c>
      <c r="H171" s="11" t="str">
        <f t="shared" si="58"/>
        <v>N/A</v>
      </c>
      <c r="I171" s="12">
        <v>8.2260000000000009</v>
      </c>
      <c r="J171" s="12">
        <v>2.7919999999999998</v>
      </c>
      <c r="K171" s="41" t="s">
        <v>736</v>
      </c>
      <c r="L171" s="9" t="str">
        <f t="shared" si="59"/>
        <v>Yes</v>
      </c>
    </row>
    <row r="172" spans="1:12" ht="25" x14ac:dyDescent="0.25">
      <c r="A172" s="42" t="s">
        <v>1284</v>
      </c>
      <c r="B172" s="41" t="s">
        <v>213</v>
      </c>
      <c r="C172" s="14">
        <v>701.51070257000003</v>
      </c>
      <c r="D172" s="11" t="str">
        <f t="shared" si="56"/>
        <v>N/A</v>
      </c>
      <c r="E172" s="14">
        <v>726.14180528999998</v>
      </c>
      <c r="F172" s="11" t="str">
        <f t="shared" si="57"/>
        <v>N/A</v>
      </c>
      <c r="G172" s="14">
        <v>752.09146705000001</v>
      </c>
      <c r="H172" s="11" t="str">
        <f t="shared" si="58"/>
        <v>N/A</v>
      </c>
      <c r="I172" s="12">
        <v>3.5110000000000001</v>
      </c>
      <c r="J172" s="12">
        <v>3.5739999999999998</v>
      </c>
      <c r="K172" s="41" t="s">
        <v>736</v>
      </c>
      <c r="L172" s="9" t="str">
        <f t="shared" si="59"/>
        <v>Yes</v>
      </c>
    </row>
    <row r="173" spans="1:12" ht="25" x14ac:dyDescent="0.25">
      <c r="A173" s="2" t="s">
        <v>544</v>
      </c>
      <c r="B173" s="114" t="s">
        <v>213</v>
      </c>
      <c r="C173" s="115">
        <v>145668691</v>
      </c>
      <c r="D173" s="110" t="str">
        <f>IF($B173="N/A","N/A",IF(C173&gt;10,"No",IF(C173&lt;-10,"No","Yes")))</f>
        <v>N/A</v>
      </c>
      <c r="E173" s="115">
        <v>186529569</v>
      </c>
      <c r="F173" s="110" t="str">
        <f>IF($B173="N/A","N/A",IF(E173&gt;10,"No",IF(E173&lt;-10,"No","Yes")))</f>
        <v>N/A</v>
      </c>
      <c r="G173" s="115">
        <v>162622367</v>
      </c>
      <c r="H173" s="110" t="str">
        <f>IF($B173="N/A","N/A",IF(G173&gt;10,"No",IF(G173&lt;-10,"No","Yes")))</f>
        <v>N/A</v>
      </c>
      <c r="I173" s="111">
        <v>28.05</v>
      </c>
      <c r="J173" s="111">
        <v>-12.8</v>
      </c>
      <c r="K173" s="112" t="s">
        <v>736</v>
      </c>
      <c r="L173" s="113" t="str">
        <f>IF(J173="Div by 0", "N/A", IF(K173="N/A","N/A", IF(J173&gt;VALUE(MID(K173,1,2)), "No", IF(J173&lt;-1*VALUE(MID(K173,1,2)), "No", "Yes"))))</f>
        <v>Yes</v>
      </c>
    </row>
    <row r="174" spans="1:12" ht="25" x14ac:dyDescent="0.25">
      <c r="A174" s="2" t="s">
        <v>1285</v>
      </c>
      <c r="B174" s="41" t="s">
        <v>213</v>
      </c>
      <c r="C174" s="14">
        <v>642603455</v>
      </c>
      <c r="D174" s="11" t="str">
        <f t="shared" ref="D174:D181" si="64">IF($B174="N/A","N/A",IF(C174&gt;10,"No",IF(C174&lt;-10,"No","Yes")))</f>
        <v>N/A</v>
      </c>
      <c r="E174" s="14">
        <v>724902264</v>
      </c>
      <c r="F174" s="11" t="str">
        <f t="shared" ref="F174:F181" si="65">IF($B174="N/A","N/A",IF(E174&gt;10,"No",IF(E174&lt;-10,"No","Yes")))</f>
        <v>N/A</v>
      </c>
      <c r="G174" s="14">
        <v>729980774</v>
      </c>
      <c r="H174" s="11" t="str">
        <f t="shared" ref="H174:H181" si="66">IF($B174="N/A","N/A",IF(G174&gt;10,"No",IF(G174&lt;-10,"No","Yes")))</f>
        <v>N/A</v>
      </c>
      <c r="I174" s="12">
        <v>12.81</v>
      </c>
      <c r="J174" s="12">
        <v>0.7006</v>
      </c>
      <c r="K174" s="41" t="s">
        <v>736</v>
      </c>
      <c r="L174" s="9" t="str">
        <f t="shared" ref="L174:L181" si="67">IF(J174="Div by 0", "N/A", IF(K174="N/A","N/A", IF(J174&gt;VALUE(MID(K174,1,2)), "No", IF(J174&lt;-1*VALUE(MID(K174,1,2)), "No", "Yes"))))</f>
        <v>Yes</v>
      </c>
    </row>
    <row r="175" spans="1:12" ht="25" x14ac:dyDescent="0.25">
      <c r="A175" s="2" t="s">
        <v>545</v>
      </c>
      <c r="B175" s="41" t="s">
        <v>213</v>
      </c>
      <c r="C175" s="14">
        <v>53571318</v>
      </c>
      <c r="D175" s="11" t="str">
        <f t="shared" si="64"/>
        <v>N/A</v>
      </c>
      <c r="E175" s="14">
        <v>87975977</v>
      </c>
      <c r="F175" s="11" t="str">
        <f t="shared" si="65"/>
        <v>N/A</v>
      </c>
      <c r="G175" s="14">
        <v>60774605</v>
      </c>
      <c r="H175" s="11" t="str">
        <f t="shared" si="66"/>
        <v>N/A</v>
      </c>
      <c r="I175" s="12">
        <v>64.22</v>
      </c>
      <c r="J175" s="12">
        <v>-30.9</v>
      </c>
      <c r="K175" s="41" t="s">
        <v>736</v>
      </c>
      <c r="L175" s="9" t="str">
        <f t="shared" si="67"/>
        <v>No</v>
      </c>
    </row>
    <row r="176" spans="1:12" ht="25" x14ac:dyDescent="0.25">
      <c r="A176" s="2" t="s">
        <v>510</v>
      </c>
      <c r="B176" s="41" t="s">
        <v>213</v>
      </c>
      <c r="C176" s="14">
        <v>567738215</v>
      </c>
      <c r="D176" s="11" t="str">
        <f t="shared" si="64"/>
        <v>N/A</v>
      </c>
      <c r="E176" s="14">
        <v>1311337164</v>
      </c>
      <c r="F176" s="11" t="str">
        <f t="shared" si="65"/>
        <v>N/A</v>
      </c>
      <c r="G176" s="14">
        <v>1177330324</v>
      </c>
      <c r="H176" s="11" t="str">
        <f t="shared" si="66"/>
        <v>N/A</v>
      </c>
      <c r="I176" s="12">
        <v>131</v>
      </c>
      <c r="J176" s="12">
        <v>-10.199999999999999</v>
      </c>
      <c r="K176" s="41" t="s">
        <v>736</v>
      </c>
      <c r="L176" s="9" t="str">
        <f t="shared" si="67"/>
        <v>Yes</v>
      </c>
    </row>
    <row r="177" spans="1:12" ht="25" x14ac:dyDescent="0.25">
      <c r="A177" s="2" t="s">
        <v>511</v>
      </c>
      <c r="B177" s="41" t="s">
        <v>213</v>
      </c>
      <c r="C177" s="14">
        <v>180.6593325</v>
      </c>
      <c r="D177" s="11" t="str">
        <f t="shared" si="64"/>
        <v>N/A</v>
      </c>
      <c r="E177" s="14">
        <v>212.41317663999999</v>
      </c>
      <c r="F177" s="11" t="str">
        <f t="shared" si="65"/>
        <v>N/A</v>
      </c>
      <c r="G177" s="14">
        <v>184.06731342</v>
      </c>
      <c r="H177" s="11" t="str">
        <f t="shared" si="66"/>
        <v>N/A</v>
      </c>
      <c r="I177" s="12">
        <v>17.579999999999998</v>
      </c>
      <c r="J177" s="12">
        <v>-13.3</v>
      </c>
      <c r="K177" s="41" t="s">
        <v>736</v>
      </c>
      <c r="L177" s="9" t="str">
        <f t="shared" si="67"/>
        <v>Yes</v>
      </c>
    </row>
    <row r="178" spans="1:12" ht="25" x14ac:dyDescent="0.25">
      <c r="A178" s="2" t="s">
        <v>1286</v>
      </c>
      <c r="B178" s="33" t="s">
        <v>213</v>
      </c>
      <c r="C178" s="43">
        <v>796.96131298</v>
      </c>
      <c r="D178" s="11" t="str">
        <f t="shared" si="64"/>
        <v>N/A</v>
      </c>
      <c r="E178" s="43">
        <v>825.49267376</v>
      </c>
      <c r="F178" s="11" t="str">
        <f t="shared" si="65"/>
        <v>N/A</v>
      </c>
      <c r="G178" s="43">
        <v>826.24304635999999</v>
      </c>
      <c r="H178" s="11" t="str">
        <f t="shared" si="66"/>
        <v>N/A</v>
      </c>
      <c r="I178" s="12">
        <v>3.58</v>
      </c>
      <c r="J178" s="12">
        <v>9.0899999999999995E-2</v>
      </c>
      <c r="K178" s="41" t="s">
        <v>736</v>
      </c>
      <c r="L178" s="9" t="str">
        <f t="shared" si="67"/>
        <v>Yes</v>
      </c>
    </row>
    <row r="179" spans="1:12" ht="25" x14ac:dyDescent="0.25">
      <c r="A179" s="2" t="s">
        <v>512</v>
      </c>
      <c r="B179" s="33" t="s">
        <v>213</v>
      </c>
      <c r="C179" s="43">
        <v>66.439524405</v>
      </c>
      <c r="D179" s="11" t="str">
        <f t="shared" si="64"/>
        <v>N/A</v>
      </c>
      <c r="E179" s="43">
        <v>100.18388421</v>
      </c>
      <c r="F179" s="11" t="str">
        <f t="shared" si="65"/>
        <v>N/A</v>
      </c>
      <c r="G179" s="43">
        <v>68.788927825000002</v>
      </c>
      <c r="H179" s="11" t="str">
        <f t="shared" si="66"/>
        <v>N/A</v>
      </c>
      <c r="I179" s="12">
        <v>50.79</v>
      </c>
      <c r="J179" s="12">
        <v>-31.3</v>
      </c>
      <c r="K179" s="41" t="s">
        <v>736</v>
      </c>
      <c r="L179" s="9" t="str">
        <f t="shared" si="67"/>
        <v>No</v>
      </c>
    </row>
    <row r="180" spans="1:12" ht="25" x14ac:dyDescent="0.25">
      <c r="A180" s="2" t="s">
        <v>513</v>
      </c>
      <c r="B180" s="33" t="s">
        <v>213</v>
      </c>
      <c r="C180" s="43">
        <v>704.11291713000003</v>
      </c>
      <c r="D180" s="11" t="str">
        <f t="shared" si="64"/>
        <v>N/A</v>
      </c>
      <c r="E180" s="43">
        <v>1493.3036844999999</v>
      </c>
      <c r="F180" s="11" t="str">
        <f t="shared" si="65"/>
        <v>N/A</v>
      </c>
      <c r="G180" s="43">
        <v>1332.5844024</v>
      </c>
      <c r="H180" s="11" t="str">
        <f t="shared" si="66"/>
        <v>N/A</v>
      </c>
      <c r="I180" s="12">
        <v>112.1</v>
      </c>
      <c r="J180" s="12">
        <v>-10.8</v>
      </c>
      <c r="K180" s="41" t="s">
        <v>736</v>
      </c>
      <c r="L180" s="9" t="str">
        <f t="shared" si="67"/>
        <v>Yes</v>
      </c>
    </row>
    <row r="181" spans="1:12" ht="25" x14ac:dyDescent="0.25">
      <c r="A181" s="2" t="s">
        <v>1638</v>
      </c>
      <c r="B181" s="41" t="s">
        <v>213</v>
      </c>
      <c r="C181" s="13">
        <v>84.280376079999996</v>
      </c>
      <c r="D181" s="11" t="str">
        <f t="shared" si="64"/>
        <v>N/A</v>
      </c>
      <c r="E181" s="13">
        <v>87.548753337999997</v>
      </c>
      <c r="F181" s="11" t="str">
        <f t="shared" si="65"/>
        <v>N/A</v>
      </c>
      <c r="G181" s="13">
        <v>87.809990787000004</v>
      </c>
      <c r="H181" s="11" t="str">
        <f t="shared" si="66"/>
        <v>N/A</v>
      </c>
      <c r="I181" s="12">
        <v>3.8780000000000001</v>
      </c>
      <c r="J181" s="12">
        <v>0.2984</v>
      </c>
      <c r="K181" s="41" t="s">
        <v>736</v>
      </c>
      <c r="L181" s="9" t="str">
        <f t="shared" si="67"/>
        <v>Yes</v>
      </c>
    </row>
    <row r="182" spans="1:12" ht="25" x14ac:dyDescent="0.25">
      <c r="A182" s="2" t="s">
        <v>1639</v>
      </c>
      <c r="B182" s="116" t="s">
        <v>213</v>
      </c>
      <c r="C182" s="117">
        <v>98.236749302999996</v>
      </c>
      <c r="D182" s="113" t="str">
        <f t="shared" ref="D182" si="68">IF($B182="N/A","N/A",IF(C182&lt;0,"No","Yes"))</f>
        <v>N/A</v>
      </c>
      <c r="E182" s="117">
        <v>98.386707157000004</v>
      </c>
      <c r="F182" s="113" t="str">
        <f t="shared" ref="F182" si="69">IF($B182="N/A","N/A",IF(E182&lt;0,"No","Yes"))</f>
        <v>N/A</v>
      </c>
      <c r="G182" s="117">
        <v>98.458134669000003</v>
      </c>
      <c r="H182" s="113" t="str">
        <f t="shared" ref="H182" si="70">IF($B182="N/A","N/A",IF(G182&lt;0,"No","Yes"))</f>
        <v>N/A</v>
      </c>
      <c r="I182" s="111">
        <v>0.15260000000000001</v>
      </c>
      <c r="J182" s="111">
        <v>7.2599999999999998E-2</v>
      </c>
      <c r="K182" s="116" t="s">
        <v>736</v>
      </c>
      <c r="L182" s="113" t="str">
        <f t="shared" ref="L182" si="71">IF(J182="Div by 0", "N/A", IF(OR(J182="N/A",K182="N/A"),"N/A", IF(J182&gt;VALUE(MID(K182,1,2)), "No", IF(J182&lt;-1*VALUE(MID(K182,1,2)), "No", "Yes"))))</f>
        <v>Yes</v>
      </c>
    </row>
    <row r="183" spans="1:12" ht="25" x14ac:dyDescent="0.25">
      <c r="A183" s="2" t="s">
        <v>1640</v>
      </c>
      <c r="B183" s="5" t="s">
        <v>213</v>
      </c>
      <c r="C183" s="13">
        <v>86.636806894000003</v>
      </c>
      <c r="D183" s="9" t="str">
        <f t="shared" ref="D183:D185" si="72">IF($B183="N/A","N/A",IF(C183&lt;0,"No","Yes"))</f>
        <v>N/A</v>
      </c>
      <c r="E183" s="13">
        <v>94.492733706999999</v>
      </c>
      <c r="F183" s="9" t="str">
        <f t="shared" ref="F183:F185" si="73">IF($B183="N/A","N/A",IF(E183&lt;0,"No","Yes"))</f>
        <v>N/A</v>
      </c>
      <c r="G183" s="13">
        <v>95.747081245999993</v>
      </c>
      <c r="H183" s="9" t="str">
        <f t="shared" ref="H183:H185" si="74">IF($B183="N/A","N/A",IF(G183&lt;0,"No","Yes"))</f>
        <v>N/A</v>
      </c>
      <c r="I183" s="12">
        <v>9.0679999999999996</v>
      </c>
      <c r="J183" s="12">
        <v>1.327</v>
      </c>
      <c r="K183" s="5" t="s">
        <v>736</v>
      </c>
      <c r="L183" s="9" t="str">
        <f t="shared" ref="L183:L213" si="75">IF(J183="Div by 0", "N/A", IF(OR(J183="N/A",K183="N/A"),"N/A", IF(J183&gt;VALUE(MID(K183,1,2)), "No", IF(J183&lt;-1*VALUE(MID(K183,1,2)), "No", "Yes"))))</f>
        <v>Yes</v>
      </c>
    </row>
    <row r="184" spans="1:12" ht="25" x14ac:dyDescent="0.25">
      <c r="A184" s="2" t="s">
        <v>1641</v>
      </c>
      <c r="B184" s="5" t="s">
        <v>213</v>
      </c>
      <c r="C184" s="13">
        <v>87.240079171000005</v>
      </c>
      <c r="D184" s="9" t="str">
        <f t="shared" si="72"/>
        <v>N/A</v>
      </c>
      <c r="E184" s="13">
        <v>86.567798389999993</v>
      </c>
      <c r="F184" s="9" t="str">
        <f t="shared" si="73"/>
        <v>N/A</v>
      </c>
      <c r="G184" s="13">
        <v>86.797633159</v>
      </c>
      <c r="H184" s="9" t="str">
        <f t="shared" si="74"/>
        <v>N/A</v>
      </c>
      <c r="I184" s="12">
        <v>-0.77100000000000002</v>
      </c>
      <c r="J184" s="12">
        <v>0.26550000000000001</v>
      </c>
      <c r="K184" s="5" t="s">
        <v>736</v>
      </c>
      <c r="L184" s="9" t="str">
        <f t="shared" si="75"/>
        <v>Yes</v>
      </c>
    </row>
    <row r="185" spans="1:12" ht="25" x14ac:dyDescent="0.25">
      <c r="A185" s="2" t="s">
        <v>1642</v>
      </c>
      <c r="B185" s="5" t="s">
        <v>213</v>
      </c>
      <c r="C185" s="13">
        <v>78.224656284000005</v>
      </c>
      <c r="D185" s="9" t="str">
        <f t="shared" si="72"/>
        <v>N/A</v>
      </c>
      <c r="E185" s="13">
        <v>85.770197707999998</v>
      </c>
      <c r="F185" s="9" t="str">
        <f t="shared" si="73"/>
        <v>N/A</v>
      </c>
      <c r="G185" s="13">
        <v>85.929227413999996</v>
      </c>
      <c r="H185" s="9" t="str">
        <f t="shared" si="74"/>
        <v>N/A</v>
      </c>
      <c r="I185" s="12">
        <v>9.6460000000000008</v>
      </c>
      <c r="J185" s="12">
        <v>0.18540000000000001</v>
      </c>
      <c r="K185" s="5" t="s">
        <v>736</v>
      </c>
      <c r="L185" s="9" t="str">
        <f t="shared" si="75"/>
        <v>Yes</v>
      </c>
    </row>
    <row r="186" spans="1:12" ht="25" x14ac:dyDescent="0.25">
      <c r="A186" s="2" t="s">
        <v>1644</v>
      </c>
      <c r="B186" s="112" t="s">
        <v>213</v>
      </c>
      <c r="C186" s="117">
        <v>5.6655136874999998</v>
      </c>
      <c r="D186" s="110" t="str">
        <f>IF($B186="N/A","N/A",IF(C186&gt;10,"No",IF(C186&lt;-10,"No","Yes")))</f>
        <v>N/A</v>
      </c>
      <c r="E186" s="117">
        <v>6.2255094546</v>
      </c>
      <c r="F186" s="110" t="str">
        <f>IF($B186="N/A","N/A",IF(E186&gt;10,"No",IF(E186&lt;-10,"No","Yes")))</f>
        <v>N/A</v>
      </c>
      <c r="G186" s="117">
        <v>6.4971578754000001</v>
      </c>
      <c r="H186" s="110" t="str">
        <f>IF($B186="N/A","N/A",IF(G186&gt;10,"No",IF(G186&lt;-10,"No","Yes")))</f>
        <v>N/A</v>
      </c>
      <c r="I186" s="111">
        <v>9.8840000000000003</v>
      </c>
      <c r="J186" s="111">
        <v>4.3630000000000004</v>
      </c>
      <c r="K186" s="112" t="s">
        <v>736</v>
      </c>
      <c r="L186" s="9" t="str">
        <f t="shared" si="75"/>
        <v>Yes</v>
      </c>
    </row>
    <row r="187" spans="1:12" ht="25" x14ac:dyDescent="0.25">
      <c r="A187" s="2" t="s">
        <v>1645</v>
      </c>
      <c r="B187" s="33" t="s">
        <v>213</v>
      </c>
      <c r="C187" s="13">
        <v>2.2323726E-3</v>
      </c>
      <c r="D187" s="11" t="str">
        <f t="shared" ref="D187:D213" si="76">IF($B187="N/A","N/A",IF(C187&gt;10,"No",IF(C187&lt;-10,"No","Yes")))</f>
        <v>N/A</v>
      </c>
      <c r="E187" s="13">
        <v>6.4909553999999998E-3</v>
      </c>
      <c r="F187" s="11" t="str">
        <f t="shared" ref="F187:F213" si="77">IF($B187="N/A","N/A",IF(E187&gt;10,"No",IF(E187&lt;-10,"No","Yes")))</f>
        <v>N/A</v>
      </c>
      <c r="G187" s="13">
        <v>2.0373652999999999E-3</v>
      </c>
      <c r="H187" s="11" t="str">
        <f t="shared" ref="H187:H213" si="78">IF($B187="N/A","N/A",IF(G187&gt;10,"No",IF(G187&lt;-10,"No","Yes")))</f>
        <v>N/A</v>
      </c>
      <c r="I187" s="12">
        <v>190.8</v>
      </c>
      <c r="J187" s="12">
        <v>-68.599999999999994</v>
      </c>
      <c r="K187" s="41" t="s">
        <v>736</v>
      </c>
      <c r="L187" s="9" t="str">
        <f t="shared" si="75"/>
        <v>No</v>
      </c>
    </row>
    <row r="188" spans="1:12" ht="25" x14ac:dyDescent="0.25">
      <c r="A188" s="2" t="s">
        <v>1646</v>
      </c>
      <c r="B188" s="33" t="s">
        <v>213</v>
      </c>
      <c r="C188" s="13">
        <v>8.9294904999999997E-3</v>
      </c>
      <c r="D188" s="11" t="str">
        <f t="shared" si="76"/>
        <v>N/A</v>
      </c>
      <c r="E188" s="13">
        <v>3.3821293699999998E-2</v>
      </c>
      <c r="F188" s="11" t="str">
        <f t="shared" si="77"/>
        <v>N/A</v>
      </c>
      <c r="G188" s="13">
        <v>2.5127505099999999E-2</v>
      </c>
      <c r="H188" s="11" t="str">
        <f t="shared" si="78"/>
        <v>N/A</v>
      </c>
      <c r="I188" s="12">
        <v>278.8</v>
      </c>
      <c r="J188" s="12">
        <v>-25.7</v>
      </c>
      <c r="K188" s="41" t="s">
        <v>736</v>
      </c>
      <c r="L188" s="9" t="str">
        <f t="shared" si="75"/>
        <v>Yes</v>
      </c>
    </row>
    <row r="189" spans="1:12" ht="25" x14ac:dyDescent="0.25">
      <c r="A189" s="2" t="s">
        <v>1647</v>
      </c>
      <c r="B189" s="33" t="s">
        <v>213</v>
      </c>
      <c r="C189" s="13">
        <v>2.4432078199999999E-2</v>
      </c>
      <c r="D189" s="11" t="str">
        <f t="shared" si="76"/>
        <v>N/A</v>
      </c>
      <c r="E189" s="13">
        <v>3.5415563499999997E-2</v>
      </c>
      <c r="F189" s="11" t="str">
        <f t="shared" si="77"/>
        <v>N/A</v>
      </c>
      <c r="G189" s="13">
        <v>2.6033000800000001E-2</v>
      </c>
      <c r="H189" s="11" t="str">
        <f t="shared" si="78"/>
        <v>N/A</v>
      </c>
      <c r="I189" s="12">
        <v>44.96</v>
      </c>
      <c r="J189" s="12">
        <v>-26.5</v>
      </c>
      <c r="K189" s="41" t="s">
        <v>736</v>
      </c>
      <c r="L189" s="9" t="str">
        <f t="shared" si="75"/>
        <v>Yes</v>
      </c>
    </row>
    <row r="190" spans="1:12" ht="25" x14ac:dyDescent="0.25">
      <c r="A190" s="2" t="s">
        <v>1648</v>
      </c>
      <c r="B190" s="33" t="s">
        <v>213</v>
      </c>
      <c r="C190" s="13">
        <v>1.0054358272999999</v>
      </c>
      <c r="D190" s="11" t="str">
        <f t="shared" si="76"/>
        <v>N/A</v>
      </c>
      <c r="E190" s="13">
        <v>0.84029402890000005</v>
      </c>
      <c r="F190" s="11" t="str">
        <f t="shared" si="77"/>
        <v>N/A</v>
      </c>
      <c r="G190" s="13">
        <v>0.83780987760000003</v>
      </c>
      <c r="H190" s="11" t="str">
        <f t="shared" si="78"/>
        <v>N/A</v>
      </c>
      <c r="I190" s="12">
        <v>-16.399999999999999</v>
      </c>
      <c r="J190" s="12">
        <v>-0.29599999999999999</v>
      </c>
      <c r="K190" s="41" t="s">
        <v>736</v>
      </c>
      <c r="L190" s="9" t="str">
        <f t="shared" si="75"/>
        <v>Yes</v>
      </c>
    </row>
    <row r="191" spans="1:12" ht="25" x14ac:dyDescent="0.25">
      <c r="A191" s="2" t="s">
        <v>1649</v>
      </c>
      <c r="B191" s="33" t="s">
        <v>213</v>
      </c>
      <c r="C191" s="13">
        <v>71.141002856</v>
      </c>
      <c r="D191" s="11" t="str">
        <f t="shared" si="76"/>
        <v>N/A</v>
      </c>
      <c r="E191" s="13">
        <v>75.344162979999993</v>
      </c>
      <c r="F191" s="11" t="str">
        <f t="shared" si="77"/>
        <v>N/A</v>
      </c>
      <c r="G191" s="13">
        <v>75.826887335999999</v>
      </c>
      <c r="H191" s="11" t="str">
        <f t="shared" si="78"/>
        <v>N/A</v>
      </c>
      <c r="I191" s="12">
        <v>5.9080000000000004</v>
      </c>
      <c r="J191" s="12">
        <v>0.64070000000000005</v>
      </c>
      <c r="K191" s="41" t="s">
        <v>736</v>
      </c>
      <c r="L191" s="9" t="str">
        <f t="shared" si="75"/>
        <v>Yes</v>
      </c>
    </row>
    <row r="192" spans="1:12" ht="25" x14ac:dyDescent="0.25">
      <c r="A192" s="2" t="s">
        <v>1650</v>
      </c>
      <c r="B192" s="33" t="s">
        <v>213</v>
      </c>
      <c r="C192" s="13">
        <v>33.564714621999997</v>
      </c>
      <c r="D192" s="11" t="str">
        <f t="shared" si="76"/>
        <v>N/A</v>
      </c>
      <c r="E192" s="13">
        <v>34.66853424</v>
      </c>
      <c r="F192" s="11" t="str">
        <f t="shared" si="77"/>
        <v>N/A</v>
      </c>
      <c r="G192" s="13">
        <v>35.536630696000003</v>
      </c>
      <c r="H192" s="11" t="str">
        <f t="shared" si="78"/>
        <v>N/A</v>
      </c>
      <c r="I192" s="12">
        <v>3.2890000000000001</v>
      </c>
      <c r="J192" s="12">
        <v>2.504</v>
      </c>
      <c r="K192" s="41" t="s">
        <v>736</v>
      </c>
      <c r="L192" s="9" t="str">
        <f t="shared" si="75"/>
        <v>Yes</v>
      </c>
    </row>
    <row r="193" spans="1:12" ht="25" x14ac:dyDescent="0.25">
      <c r="A193" s="2" t="s">
        <v>1651</v>
      </c>
      <c r="B193" s="33" t="s">
        <v>213</v>
      </c>
      <c r="C193" s="13">
        <v>25.437886091999999</v>
      </c>
      <c r="D193" s="11" t="str">
        <f t="shared" si="76"/>
        <v>N/A</v>
      </c>
      <c r="E193" s="13">
        <v>28.907526660999999</v>
      </c>
      <c r="F193" s="11" t="str">
        <f t="shared" si="77"/>
        <v>N/A</v>
      </c>
      <c r="G193" s="13">
        <v>28.637659113000002</v>
      </c>
      <c r="H193" s="11" t="str">
        <f t="shared" si="78"/>
        <v>N/A</v>
      </c>
      <c r="I193" s="12">
        <v>13.64</v>
      </c>
      <c r="J193" s="12">
        <v>-0.93400000000000005</v>
      </c>
      <c r="K193" s="41" t="s">
        <v>736</v>
      </c>
      <c r="L193" s="9" t="str">
        <f t="shared" si="75"/>
        <v>Yes</v>
      </c>
    </row>
    <row r="194" spans="1:12" ht="25" x14ac:dyDescent="0.25">
      <c r="A194" s="2" t="s">
        <v>1652</v>
      </c>
      <c r="B194" s="33" t="s">
        <v>213</v>
      </c>
      <c r="C194" s="13">
        <v>36.340173901999997</v>
      </c>
      <c r="D194" s="11" t="str">
        <f t="shared" si="76"/>
        <v>N/A</v>
      </c>
      <c r="E194" s="13">
        <v>40.733022450999997</v>
      </c>
      <c r="F194" s="11" t="str">
        <f t="shared" si="77"/>
        <v>N/A</v>
      </c>
      <c r="G194" s="13">
        <v>41.865705935999998</v>
      </c>
      <c r="H194" s="11" t="str">
        <f t="shared" si="78"/>
        <v>N/A</v>
      </c>
      <c r="I194" s="12">
        <v>12.09</v>
      </c>
      <c r="J194" s="12">
        <v>2.7810000000000001</v>
      </c>
      <c r="K194" s="41" t="s">
        <v>736</v>
      </c>
      <c r="L194" s="9" t="str">
        <f t="shared" si="75"/>
        <v>Yes</v>
      </c>
    </row>
    <row r="195" spans="1:12" ht="25" x14ac:dyDescent="0.25">
      <c r="A195" s="2" t="s">
        <v>1653</v>
      </c>
      <c r="B195" s="33" t="s">
        <v>213</v>
      </c>
      <c r="C195" s="13">
        <v>1.964611933</v>
      </c>
      <c r="D195" s="11" t="str">
        <f t="shared" si="76"/>
        <v>N/A</v>
      </c>
      <c r="E195" s="13">
        <v>2.4396882064000001</v>
      </c>
      <c r="F195" s="11" t="str">
        <f t="shared" si="77"/>
        <v>N/A</v>
      </c>
      <c r="G195" s="13">
        <v>2.3109381614000002</v>
      </c>
      <c r="H195" s="11" t="str">
        <f t="shared" si="78"/>
        <v>N/A</v>
      </c>
      <c r="I195" s="12">
        <v>24.18</v>
      </c>
      <c r="J195" s="12">
        <v>-5.28</v>
      </c>
      <c r="K195" s="41" t="s">
        <v>736</v>
      </c>
      <c r="L195" s="9" t="str">
        <f t="shared" si="75"/>
        <v>Yes</v>
      </c>
    </row>
    <row r="196" spans="1:12" ht="25" x14ac:dyDescent="0.25">
      <c r="A196" s="2" t="s">
        <v>1654</v>
      </c>
      <c r="B196" s="33" t="s">
        <v>213</v>
      </c>
      <c r="C196" s="13">
        <v>12.410379540999999</v>
      </c>
      <c r="D196" s="11" t="str">
        <f t="shared" si="76"/>
        <v>N/A</v>
      </c>
      <c r="E196" s="13">
        <v>13.956123419000001</v>
      </c>
      <c r="F196" s="11" t="str">
        <f t="shared" si="77"/>
        <v>N/A</v>
      </c>
      <c r="G196" s="13">
        <v>13.187639078</v>
      </c>
      <c r="H196" s="11" t="str">
        <f t="shared" si="78"/>
        <v>N/A</v>
      </c>
      <c r="I196" s="12">
        <v>12.46</v>
      </c>
      <c r="J196" s="12">
        <v>-5.51</v>
      </c>
      <c r="K196" s="41" t="s">
        <v>736</v>
      </c>
      <c r="L196" s="9" t="str">
        <f t="shared" si="75"/>
        <v>Yes</v>
      </c>
    </row>
    <row r="197" spans="1:12" ht="25" x14ac:dyDescent="0.25">
      <c r="A197" s="2" t="s">
        <v>1655</v>
      </c>
      <c r="B197" s="33" t="s">
        <v>213</v>
      </c>
      <c r="C197" s="13">
        <v>56.406599389999997</v>
      </c>
      <c r="D197" s="11" t="str">
        <f t="shared" si="76"/>
        <v>N/A</v>
      </c>
      <c r="E197" s="13">
        <v>60.20679956</v>
      </c>
      <c r="F197" s="11" t="str">
        <f t="shared" si="77"/>
        <v>N/A</v>
      </c>
      <c r="G197" s="13">
        <v>60.133968086000003</v>
      </c>
      <c r="H197" s="11" t="str">
        <f t="shared" si="78"/>
        <v>N/A</v>
      </c>
      <c r="I197" s="12">
        <v>6.7370000000000001</v>
      </c>
      <c r="J197" s="12">
        <v>-0.121</v>
      </c>
      <c r="K197" s="41" t="s">
        <v>736</v>
      </c>
      <c r="L197" s="9" t="str">
        <f t="shared" si="75"/>
        <v>Yes</v>
      </c>
    </row>
    <row r="198" spans="1:12" ht="25" x14ac:dyDescent="0.25">
      <c r="A198" s="2" t="s">
        <v>1656</v>
      </c>
      <c r="B198" s="33" t="s">
        <v>213</v>
      </c>
      <c r="C198" s="13">
        <v>64.267651556000004</v>
      </c>
      <c r="D198" s="11" t="str">
        <f t="shared" si="76"/>
        <v>N/A</v>
      </c>
      <c r="E198" s="13">
        <v>66.379470361000003</v>
      </c>
      <c r="F198" s="11" t="str">
        <f t="shared" si="77"/>
        <v>N/A</v>
      </c>
      <c r="G198" s="13">
        <v>66.227274887999997</v>
      </c>
      <c r="H198" s="11" t="str">
        <f t="shared" si="78"/>
        <v>N/A</v>
      </c>
      <c r="I198" s="12">
        <v>3.286</v>
      </c>
      <c r="J198" s="12">
        <v>-0.22900000000000001</v>
      </c>
      <c r="K198" s="41" t="s">
        <v>736</v>
      </c>
      <c r="L198" s="9" t="str">
        <f t="shared" si="75"/>
        <v>Yes</v>
      </c>
    </row>
    <row r="199" spans="1:12" ht="25" x14ac:dyDescent="0.25">
      <c r="A199" s="2" t="s">
        <v>1657</v>
      </c>
      <c r="B199" s="33" t="s">
        <v>213</v>
      </c>
      <c r="C199" s="13">
        <v>15.257522785999999</v>
      </c>
      <c r="D199" s="11" t="str">
        <f t="shared" si="76"/>
        <v>N/A</v>
      </c>
      <c r="E199" s="13">
        <v>16.83879086</v>
      </c>
      <c r="F199" s="11" t="str">
        <f t="shared" si="77"/>
        <v>N/A</v>
      </c>
      <c r="G199" s="13">
        <v>17.089080401</v>
      </c>
      <c r="H199" s="11" t="str">
        <f t="shared" si="78"/>
        <v>N/A</v>
      </c>
      <c r="I199" s="12">
        <v>10.36</v>
      </c>
      <c r="J199" s="12">
        <v>1.486</v>
      </c>
      <c r="K199" s="41" t="s">
        <v>736</v>
      </c>
      <c r="L199" s="9" t="str">
        <f t="shared" si="75"/>
        <v>Yes</v>
      </c>
    </row>
    <row r="200" spans="1:12" ht="25" x14ac:dyDescent="0.25">
      <c r="A200" s="2" t="s">
        <v>1658</v>
      </c>
      <c r="B200" s="33" t="s">
        <v>213</v>
      </c>
      <c r="C200" s="13">
        <v>4.7447839993000001</v>
      </c>
      <c r="D200" s="11" t="str">
        <f t="shared" si="76"/>
        <v>N/A</v>
      </c>
      <c r="E200" s="13">
        <v>5.9681487680999998</v>
      </c>
      <c r="F200" s="11" t="str">
        <f t="shared" si="77"/>
        <v>N/A</v>
      </c>
      <c r="G200" s="13">
        <v>6.3137950002999998</v>
      </c>
      <c r="H200" s="11" t="str">
        <f t="shared" si="78"/>
        <v>N/A</v>
      </c>
      <c r="I200" s="12">
        <v>25.78</v>
      </c>
      <c r="J200" s="12">
        <v>5.7919999999999998</v>
      </c>
      <c r="K200" s="41" t="s">
        <v>736</v>
      </c>
      <c r="L200" s="9" t="str">
        <f t="shared" si="75"/>
        <v>Yes</v>
      </c>
    </row>
    <row r="201" spans="1:12" ht="25" x14ac:dyDescent="0.25">
      <c r="A201" s="2" t="s">
        <v>1659</v>
      </c>
      <c r="B201" s="33" t="s">
        <v>213</v>
      </c>
      <c r="C201" s="13">
        <v>3.283944156</v>
      </c>
      <c r="D201" s="11" t="str">
        <f t="shared" si="76"/>
        <v>N/A</v>
      </c>
      <c r="E201" s="13">
        <v>2.2752506704000002</v>
      </c>
      <c r="F201" s="11" t="str">
        <f t="shared" si="77"/>
        <v>N/A</v>
      </c>
      <c r="G201" s="13">
        <v>2.3480634842999999</v>
      </c>
      <c r="H201" s="11" t="str">
        <f t="shared" si="78"/>
        <v>N/A</v>
      </c>
      <c r="I201" s="12">
        <v>-30.7</v>
      </c>
      <c r="J201" s="12">
        <v>3.2</v>
      </c>
      <c r="K201" s="41" t="s">
        <v>736</v>
      </c>
      <c r="L201" s="9" t="str">
        <f t="shared" si="75"/>
        <v>Yes</v>
      </c>
    </row>
    <row r="202" spans="1:12" ht="25" x14ac:dyDescent="0.25">
      <c r="A202" s="2" t="s">
        <v>1660</v>
      </c>
      <c r="B202" s="33" t="s">
        <v>213</v>
      </c>
      <c r="C202" s="13">
        <v>3.4369857016999998</v>
      </c>
      <c r="D202" s="11" t="str">
        <f t="shared" si="76"/>
        <v>N/A</v>
      </c>
      <c r="E202" s="13">
        <v>4.1859829526999999</v>
      </c>
      <c r="F202" s="11" t="str">
        <f t="shared" si="77"/>
        <v>N/A</v>
      </c>
      <c r="G202" s="13">
        <v>4.2930682041999999</v>
      </c>
      <c r="H202" s="11" t="str">
        <f t="shared" si="78"/>
        <v>N/A</v>
      </c>
      <c r="I202" s="12">
        <v>21.79</v>
      </c>
      <c r="J202" s="12">
        <v>2.5579999999999998</v>
      </c>
      <c r="K202" s="41" t="s">
        <v>736</v>
      </c>
      <c r="L202" s="9" t="str">
        <f t="shared" si="75"/>
        <v>Yes</v>
      </c>
    </row>
    <row r="203" spans="1:12" ht="25" x14ac:dyDescent="0.25">
      <c r="A203" s="2" t="s">
        <v>1661</v>
      </c>
      <c r="B203" s="33" t="s">
        <v>213</v>
      </c>
      <c r="C203" s="13">
        <v>4.9608279999999996E-4</v>
      </c>
      <c r="D203" s="11" t="str">
        <f t="shared" si="76"/>
        <v>N/A</v>
      </c>
      <c r="E203" s="13">
        <v>9.1101129999999998E-4</v>
      </c>
      <c r="F203" s="11" t="str">
        <f t="shared" si="77"/>
        <v>N/A</v>
      </c>
      <c r="G203" s="13">
        <v>1.2450566E-3</v>
      </c>
      <c r="H203" s="11" t="str">
        <f t="shared" si="78"/>
        <v>N/A</v>
      </c>
      <c r="I203" s="12">
        <v>83.64</v>
      </c>
      <c r="J203" s="12">
        <v>36.67</v>
      </c>
      <c r="K203" s="41" t="s">
        <v>736</v>
      </c>
      <c r="L203" s="9" t="str">
        <f t="shared" si="75"/>
        <v>No</v>
      </c>
    </row>
    <row r="204" spans="1:12" ht="25" x14ac:dyDescent="0.25">
      <c r="A204" s="2" t="s">
        <v>1662</v>
      </c>
      <c r="B204" s="33" t="s">
        <v>213</v>
      </c>
      <c r="C204" s="13">
        <v>7.2826196148999998</v>
      </c>
      <c r="D204" s="11" t="str">
        <f t="shared" si="76"/>
        <v>N/A</v>
      </c>
      <c r="E204" s="13">
        <v>8.4237796719000002</v>
      </c>
      <c r="F204" s="11" t="str">
        <f t="shared" si="77"/>
        <v>N/A</v>
      </c>
      <c r="G204" s="13">
        <v>8.5734594688999994</v>
      </c>
      <c r="H204" s="11" t="str">
        <f t="shared" si="78"/>
        <v>N/A</v>
      </c>
      <c r="I204" s="12">
        <v>15.67</v>
      </c>
      <c r="J204" s="12">
        <v>1.7769999999999999</v>
      </c>
      <c r="K204" s="41" t="s">
        <v>736</v>
      </c>
      <c r="L204" s="9" t="str">
        <f t="shared" si="75"/>
        <v>Yes</v>
      </c>
    </row>
    <row r="205" spans="1:12" ht="25" x14ac:dyDescent="0.25">
      <c r="A205" s="2" t="s">
        <v>1663</v>
      </c>
      <c r="B205" s="33" t="s">
        <v>213</v>
      </c>
      <c r="C205" s="13">
        <v>2.4804140299999999E-2</v>
      </c>
      <c r="D205" s="11" t="str">
        <f t="shared" si="76"/>
        <v>N/A</v>
      </c>
      <c r="E205" s="13">
        <v>4.95362383E-2</v>
      </c>
      <c r="F205" s="11" t="str">
        <f t="shared" si="77"/>
        <v>N/A</v>
      </c>
      <c r="G205" s="13">
        <v>5.2858310300000003E-2</v>
      </c>
      <c r="H205" s="11" t="str">
        <f t="shared" si="78"/>
        <v>N/A</v>
      </c>
      <c r="I205" s="12">
        <v>99.71</v>
      </c>
      <c r="J205" s="12">
        <v>6.7060000000000004</v>
      </c>
      <c r="K205" s="41" t="s">
        <v>736</v>
      </c>
      <c r="L205" s="9" t="str">
        <f t="shared" si="75"/>
        <v>Yes</v>
      </c>
    </row>
    <row r="206" spans="1:12" ht="25" x14ac:dyDescent="0.25">
      <c r="A206" s="2" t="s">
        <v>1664</v>
      </c>
      <c r="B206" s="33" t="s">
        <v>213</v>
      </c>
      <c r="C206" s="13">
        <v>22.221037136</v>
      </c>
      <c r="D206" s="11" t="str">
        <f t="shared" si="76"/>
        <v>N/A</v>
      </c>
      <c r="E206" s="13">
        <v>24.832914838000001</v>
      </c>
      <c r="F206" s="11" t="str">
        <f t="shared" si="77"/>
        <v>N/A</v>
      </c>
      <c r="G206" s="13">
        <v>26.903295324999998</v>
      </c>
      <c r="H206" s="11" t="str">
        <f t="shared" si="78"/>
        <v>N/A</v>
      </c>
      <c r="I206" s="12">
        <v>11.75</v>
      </c>
      <c r="J206" s="12">
        <v>8.3369999999999997</v>
      </c>
      <c r="K206" s="41" t="s">
        <v>736</v>
      </c>
      <c r="L206" s="9" t="str">
        <f t="shared" si="75"/>
        <v>Yes</v>
      </c>
    </row>
    <row r="207" spans="1:12" ht="25" x14ac:dyDescent="0.25">
      <c r="A207" s="2" t="s">
        <v>1665</v>
      </c>
      <c r="B207" s="33" t="s">
        <v>213</v>
      </c>
      <c r="C207" s="13">
        <v>5.6801481299999998E-2</v>
      </c>
      <c r="D207" s="11" t="str">
        <f t="shared" si="76"/>
        <v>N/A</v>
      </c>
      <c r="E207" s="13">
        <v>5.2497025000000003E-2</v>
      </c>
      <c r="F207" s="11" t="str">
        <f t="shared" si="77"/>
        <v>N/A</v>
      </c>
      <c r="G207" s="13">
        <v>5.7951723500000003E-2</v>
      </c>
      <c r="H207" s="11" t="str">
        <f t="shared" si="78"/>
        <v>N/A</v>
      </c>
      <c r="I207" s="12">
        <v>-7.58</v>
      </c>
      <c r="J207" s="12">
        <v>10.39</v>
      </c>
      <c r="K207" s="41" t="s">
        <v>736</v>
      </c>
      <c r="L207" s="9" t="str">
        <f t="shared" si="75"/>
        <v>Yes</v>
      </c>
    </row>
    <row r="208" spans="1:12" ht="25" x14ac:dyDescent="0.25">
      <c r="A208" s="2" t="s">
        <v>1666</v>
      </c>
      <c r="B208" s="33" t="s">
        <v>213</v>
      </c>
      <c r="C208" s="13">
        <v>24.626790704000001</v>
      </c>
      <c r="D208" s="11" t="str">
        <f t="shared" si="76"/>
        <v>N/A</v>
      </c>
      <c r="E208" s="13">
        <v>28.103331453999999</v>
      </c>
      <c r="F208" s="11" t="str">
        <f t="shared" si="77"/>
        <v>N/A</v>
      </c>
      <c r="G208" s="13">
        <v>28.648977809000002</v>
      </c>
      <c r="H208" s="11" t="str">
        <f t="shared" si="78"/>
        <v>N/A</v>
      </c>
      <c r="I208" s="12">
        <v>14.12</v>
      </c>
      <c r="J208" s="12">
        <v>1.9419999999999999</v>
      </c>
      <c r="K208" s="41" t="s">
        <v>736</v>
      </c>
      <c r="L208" s="9" t="str">
        <f t="shared" si="75"/>
        <v>Yes</v>
      </c>
    </row>
    <row r="209" spans="1:12" ht="25" x14ac:dyDescent="0.25">
      <c r="A209" s="2" t="s">
        <v>1667</v>
      </c>
      <c r="B209" s="33" t="s">
        <v>213</v>
      </c>
      <c r="C209" s="13">
        <v>4.0926831999999998E-3</v>
      </c>
      <c r="D209" s="11" t="str">
        <f t="shared" si="76"/>
        <v>N/A</v>
      </c>
      <c r="E209" s="13">
        <v>1.0401471282999999</v>
      </c>
      <c r="F209" s="11" t="str">
        <f t="shared" si="77"/>
        <v>N/A</v>
      </c>
      <c r="G209" s="13">
        <v>1.0551288406999999</v>
      </c>
      <c r="H209" s="11" t="str">
        <f t="shared" si="78"/>
        <v>N/A</v>
      </c>
      <c r="I209" s="12">
        <v>25315</v>
      </c>
      <c r="J209" s="12">
        <v>1.44</v>
      </c>
      <c r="K209" s="41" t="s">
        <v>736</v>
      </c>
      <c r="L209" s="9" t="str">
        <f t="shared" si="75"/>
        <v>Yes</v>
      </c>
    </row>
    <row r="210" spans="1:12" ht="25" x14ac:dyDescent="0.25">
      <c r="A210" s="2" t="s">
        <v>1668</v>
      </c>
      <c r="B210" s="33" t="s">
        <v>213</v>
      </c>
      <c r="C210" s="13">
        <v>19.643762937000002</v>
      </c>
      <c r="D210" s="11" t="str">
        <f t="shared" si="76"/>
        <v>N/A</v>
      </c>
      <c r="E210" s="13">
        <v>22.598545798</v>
      </c>
      <c r="F210" s="11" t="str">
        <f t="shared" si="77"/>
        <v>N/A</v>
      </c>
      <c r="G210" s="13">
        <v>22.268062941</v>
      </c>
      <c r="H210" s="11" t="str">
        <f t="shared" si="78"/>
        <v>N/A</v>
      </c>
      <c r="I210" s="12">
        <v>15.04</v>
      </c>
      <c r="J210" s="12">
        <v>-1.46</v>
      </c>
      <c r="K210" s="41" t="s">
        <v>736</v>
      </c>
      <c r="L210" s="9" t="str">
        <f t="shared" si="75"/>
        <v>Yes</v>
      </c>
    </row>
    <row r="211" spans="1:12" ht="25" x14ac:dyDescent="0.25">
      <c r="A211" s="2" t="s">
        <v>1669</v>
      </c>
      <c r="B211" s="33" t="s">
        <v>213</v>
      </c>
      <c r="C211" s="13">
        <v>0.40728398380000003</v>
      </c>
      <c r="D211" s="11" t="str">
        <f t="shared" si="76"/>
        <v>N/A</v>
      </c>
      <c r="E211" s="13">
        <v>0.41337136810000003</v>
      </c>
      <c r="F211" s="11" t="str">
        <f t="shared" si="77"/>
        <v>N/A</v>
      </c>
      <c r="G211" s="13">
        <v>0.4310159435</v>
      </c>
      <c r="H211" s="11" t="str">
        <f t="shared" si="78"/>
        <v>N/A</v>
      </c>
      <c r="I211" s="12">
        <v>1.4950000000000001</v>
      </c>
      <c r="J211" s="12">
        <v>4.2679999999999998</v>
      </c>
      <c r="K211" s="41" t="s">
        <v>736</v>
      </c>
      <c r="L211" s="9" t="str">
        <f t="shared" si="75"/>
        <v>Yes</v>
      </c>
    </row>
    <row r="212" spans="1:12" ht="25" x14ac:dyDescent="0.25">
      <c r="A212" s="2" t="s">
        <v>1670</v>
      </c>
      <c r="B212" s="33" t="s">
        <v>213</v>
      </c>
      <c r="C212" s="13">
        <v>0</v>
      </c>
      <c r="D212" s="11" t="str">
        <f t="shared" si="76"/>
        <v>N/A</v>
      </c>
      <c r="E212" s="13">
        <v>0</v>
      </c>
      <c r="F212" s="11" t="str">
        <f t="shared" si="77"/>
        <v>N/A</v>
      </c>
      <c r="G212" s="13">
        <v>0</v>
      </c>
      <c r="H212" s="11" t="str">
        <f t="shared" si="78"/>
        <v>N/A</v>
      </c>
      <c r="I212" s="12" t="s">
        <v>1745</v>
      </c>
      <c r="J212" s="12" t="s">
        <v>1745</v>
      </c>
      <c r="K212" s="41" t="s">
        <v>736</v>
      </c>
      <c r="L212" s="9" t="str">
        <f t="shared" si="75"/>
        <v>N/A</v>
      </c>
    </row>
    <row r="213" spans="1:12" ht="25" x14ac:dyDescent="0.25">
      <c r="A213" s="2" t="s">
        <v>1643</v>
      </c>
      <c r="B213" s="33" t="s">
        <v>213</v>
      </c>
      <c r="C213" s="13">
        <v>1.5921777663000001</v>
      </c>
      <c r="D213" s="11" t="str">
        <f t="shared" si="76"/>
        <v>N/A</v>
      </c>
      <c r="E213" s="13">
        <v>1.7144093515000001</v>
      </c>
      <c r="F213" s="11" t="str">
        <f t="shared" si="77"/>
        <v>N/A</v>
      </c>
      <c r="G213" s="13">
        <v>1.8159715855</v>
      </c>
      <c r="H213" s="11" t="str">
        <f t="shared" si="78"/>
        <v>N/A</v>
      </c>
      <c r="I213" s="12">
        <v>7.6769999999999996</v>
      </c>
      <c r="J213" s="12">
        <v>5.9240000000000004</v>
      </c>
      <c r="K213" s="41" t="s">
        <v>736</v>
      </c>
      <c r="L213" s="9" t="str">
        <f t="shared" si="75"/>
        <v>Yes</v>
      </c>
    </row>
    <row r="214" spans="1:12" x14ac:dyDescent="0.25">
      <c r="A214" s="138" t="s">
        <v>1632</v>
      </c>
      <c r="B214" s="139"/>
      <c r="C214" s="139"/>
      <c r="D214" s="139"/>
      <c r="E214" s="139"/>
      <c r="F214" s="139"/>
      <c r="G214" s="139"/>
      <c r="H214" s="139"/>
      <c r="I214" s="139"/>
      <c r="J214" s="139"/>
      <c r="K214" s="139"/>
      <c r="L214" s="140"/>
    </row>
    <row r="215" spans="1:12" x14ac:dyDescent="0.25">
      <c r="A215" s="128" t="s">
        <v>1630</v>
      </c>
      <c r="B215" s="129"/>
      <c r="C215" s="129"/>
      <c r="D215" s="129"/>
      <c r="E215" s="129"/>
      <c r="F215" s="129"/>
      <c r="G215" s="129"/>
      <c r="H215" s="129"/>
      <c r="I215" s="129"/>
      <c r="J215" s="129"/>
      <c r="K215" s="129"/>
      <c r="L215" s="130"/>
    </row>
    <row r="216" spans="1:12" s="20" customFormat="1" x14ac:dyDescent="0.25">
      <c r="A216" s="131" t="s">
        <v>1731</v>
      </c>
      <c r="B216" s="131"/>
      <c r="C216" s="131"/>
      <c r="D216" s="131"/>
      <c r="E216" s="131"/>
      <c r="F216" s="131"/>
      <c r="G216" s="131"/>
      <c r="H216" s="131"/>
      <c r="I216" s="131"/>
      <c r="J216" s="131"/>
      <c r="K216" s="131"/>
      <c r="L216" s="132"/>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6" activePane="bottomRight" state="frozen"/>
      <selection activeCell="A11" sqref="A11"/>
      <selection pane="topRight" activeCell="A11" sqref="A11"/>
      <selection pane="bottomLeft" activeCell="A11" sqref="A11"/>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19" t="s">
        <v>1725</v>
      </c>
      <c r="B1" s="120"/>
      <c r="C1" s="120"/>
      <c r="D1" s="120"/>
      <c r="E1" s="120"/>
      <c r="F1" s="120"/>
      <c r="G1" s="120"/>
      <c r="H1" s="120"/>
      <c r="I1" s="120"/>
      <c r="J1" s="120"/>
      <c r="K1" s="120"/>
      <c r="L1" s="121"/>
    </row>
    <row r="2" spans="1:12" ht="54" customHeight="1" x14ac:dyDescent="0.3">
      <c r="A2" s="146" t="s">
        <v>1593</v>
      </c>
      <c r="B2" s="147"/>
      <c r="C2" s="147"/>
      <c r="D2" s="147"/>
      <c r="E2" s="147"/>
      <c r="F2" s="147"/>
      <c r="G2" s="147"/>
      <c r="H2" s="147"/>
      <c r="I2" s="147"/>
      <c r="J2" s="147"/>
      <c r="K2" s="147"/>
      <c r="L2" s="148"/>
    </row>
    <row r="3" spans="1:12" s="20" customFormat="1" ht="13" x14ac:dyDescent="0.3">
      <c r="A3" s="125" t="s">
        <v>1744</v>
      </c>
      <c r="B3" s="144"/>
      <c r="C3" s="144"/>
      <c r="D3" s="144"/>
      <c r="E3" s="144"/>
      <c r="F3" s="144"/>
      <c r="G3" s="144"/>
      <c r="H3" s="144"/>
      <c r="I3" s="144"/>
      <c r="J3" s="144"/>
      <c r="K3" s="144"/>
      <c r="L3" s="145"/>
    </row>
    <row r="4" spans="1:12" s="20" customFormat="1" ht="13" x14ac:dyDescent="0.3">
      <c r="A4" s="141" t="s">
        <v>648</v>
      </c>
      <c r="B4" s="142"/>
      <c r="C4" s="142"/>
      <c r="D4" s="142"/>
      <c r="E4" s="142"/>
      <c r="F4" s="142"/>
      <c r="G4" s="142"/>
      <c r="H4" s="142"/>
      <c r="I4" s="142"/>
      <c r="J4" s="142"/>
      <c r="K4" s="142"/>
      <c r="L4" s="143"/>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18" t="s">
        <v>3</v>
      </c>
      <c r="B6" s="41" t="s">
        <v>213</v>
      </c>
      <c r="C6" s="1">
        <v>170065</v>
      </c>
      <c r="D6" s="11" t="str">
        <f t="shared" ref="D6:D39" si="0">IF($B6="N/A","N/A",IF(C6&gt;10,"No",IF(C6&lt;-10,"No","Yes")))</f>
        <v>N/A</v>
      </c>
      <c r="E6" s="1">
        <v>146049</v>
      </c>
      <c r="F6" s="11" t="str">
        <f t="shared" ref="F6:F39" si="1">IF($B6="N/A","N/A",IF(E6&gt;10,"No",IF(E6&lt;-10,"No","Yes")))</f>
        <v>N/A</v>
      </c>
      <c r="G6" s="1">
        <v>149186</v>
      </c>
      <c r="H6" s="11" t="str">
        <f t="shared" ref="H6:H39" si="2">IF($B6="N/A","N/A",IF(G6&gt;10,"No",IF(G6&lt;-10,"No","Yes")))</f>
        <v>N/A</v>
      </c>
      <c r="I6" s="12">
        <v>-14.1</v>
      </c>
      <c r="J6" s="12">
        <v>2.1480000000000001</v>
      </c>
      <c r="K6" s="41" t="s">
        <v>736</v>
      </c>
      <c r="L6" s="9" t="str">
        <f t="shared" ref="L6:L39" si="3">IF(J6="Div by 0", "N/A", IF(K6="N/A","N/A", IF(J6&gt;VALUE(MID(K6,1,2)), "No", IF(J6&lt;-1*VALUE(MID(K6,1,2)), "No", "Yes"))))</f>
        <v>Yes</v>
      </c>
    </row>
    <row r="7" spans="1:12" x14ac:dyDescent="0.25">
      <c r="A7" s="18" t="s">
        <v>4</v>
      </c>
      <c r="B7" s="33" t="s">
        <v>213</v>
      </c>
      <c r="C7" s="34">
        <v>127818</v>
      </c>
      <c r="D7" s="11" t="str">
        <f t="shared" si="0"/>
        <v>N/A</v>
      </c>
      <c r="E7" s="34">
        <v>107002</v>
      </c>
      <c r="F7" s="11" t="str">
        <f t="shared" si="1"/>
        <v>N/A</v>
      </c>
      <c r="G7" s="34">
        <v>108773</v>
      </c>
      <c r="H7" s="11" t="str">
        <f t="shared" si="2"/>
        <v>N/A</v>
      </c>
      <c r="I7" s="12">
        <v>-16.3</v>
      </c>
      <c r="J7" s="12">
        <v>1.655</v>
      </c>
      <c r="K7" s="41" t="s">
        <v>736</v>
      </c>
      <c r="L7" s="9" t="str">
        <f t="shared" si="3"/>
        <v>Yes</v>
      </c>
    </row>
    <row r="8" spans="1:12" x14ac:dyDescent="0.25">
      <c r="A8" s="18" t="s">
        <v>359</v>
      </c>
      <c r="B8" s="33" t="s">
        <v>213</v>
      </c>
      <c r="C8" s="8">
        <v>75.158321818000005</v>
      </c>
      <c r="D8" s="11" t="str">
        <f>IF($B8="N/A","N/A",IF(C8&gt;10,"No",IF(C8&lt;-10,"No","Yes")))</f>
        <v>N/A</v>
      </c>
      <c r="E8" s="8">
        <v>73.264452340999995</v>
      </c>
      <c r="F8" s="11" t="str">
        <f t="shared" si="1"/>
        <v>N/A</v>
      </c>
      <c r="G8" s="8">
        <v>72.910997010000003</v>
      </c>
      <c r="H8" s="11" t="str">
        <f t="shared" si="2"/>
        <v>N/A</v>
      </c>
      <c r="I8" s="12">
        <v>-2.52</v>
      </c>
      <c r="J8" s="12">
        <v>-0.48199999999999998</v>
      </c>
      <c r="K8" s="41" t="s">
        <v>736</v>
      </c>
      <c r="L8" s="9" t="str">
        <f t="shared" si="3"/>
        <v>Yes</v>
      </c>
    </row>
    <row r="9" spans="1:12" x14ac:dyDescent="0.25">
      <c r="A9" s="18" t="s">
        <v>83</v>
      </c>
      <c r="B9" s="33" t="s">
        <v>213</v>
      </c>
      <c r="C9" s="34">
        <v>108405.77</v>
      </c>
      <c r="D9" s="11" t="str">
        <f t="shared" si="0"/>
        <v>N/A</v>
      </c>
      <c r="E9" s="34">
        <v>89386.91</v>
      </c>
      <c r="F9" s="11" t="str">
        <f t="shared" si="1"/>
        <v>N/A</v>
      </c>
      <c r="G9" s="34">
        <v>92574.96</v>
      </c>
      <c r="H9" s="11" t="str">
        <f t="shared" si="2"/>
        <v>N/A</v>
      </c>
      <c r="I9" s="12">
        <v>-17.5</v>
      </c>
      <c r="J9" s="12">
        <v>3.5670000000000002</v>
      </c>
      <c r="K9" s="41" t="s">
        <v>736</v>
      </c>
      <c r="L9" s="9" t="str">
        <f t="shared" si="3"/>
        <v>Yes</v>
      </c>
    </row>
    <row r="10" spans="1:12" x14ac:dyDescent="0.25">
      <c r="A10" s="18" t="s">
        <v>100</v>
      </c>
      <c r="B10" s="33" t="s">
        <v>213</v>
      </c>
      <c r="C10" s="34">
        <v>1767</v>
      </c>
      <c r="D10" s="11" t="str">
        <f t="shared" si="0"/>
        <v>N/A</v>
      </c>
      <c r="E10" s="34">
        <v>1697</v>
      </c>
      <c r="F10" s="11" t="str">
        <f t="shared" si="1"/>
        <v>N/A</v>
      </c>
      <c r="G10" s="34">
        <v>2063</v>
      </c>
      <c r="H10" s="11" t="str">
        <f t="shared" si="2"/>
        <v>N/A</v>
      </c>
      <c r="I10" s="12">
        <v>-3.96</v>
      </c>
      <c r="J10" s="12">
        <v>21.57</v>
      </c>
      <c r="K10" s="41" t="s">
        <v>736</v>
      </c>
      <c r="L10" s="9" t="str">
        <f t="shared" si="3"/>
        <v>Yes</v>
      </c>
    </row>
    <row r="11" spans="1:12" x14ac:dyDescent="0.25">
      <c r="A11" s="18" t="s">
        <v>976</v>
      </c>
      <c r="B11" s="33" t="s">
        <v>213</v>
      </c>
      <c r="C11" s="34">
        <v>78</v>
      </c>
      <c r="D11" s="11" t="str">
        <f t="shared" si="0"/>
        <v>N/A</v>
      </c>
      <c r="E11" s="34">
        <v>55</v>
      </c>
      <c r="F11" s="11" t="str">
        <f t="shared" si="1"/>
        <v>N/A</v>
      </c>
      <c r="G11" s="34">
        <v>88</v>
      </c>
      <c r="H11" s="11" t="str">
        <f t="shared" si="2"/>
        <v>N/A</v>
      </c>
      <c r="I11" s="12">
        <v>-29.5</v>
      </c>
      <c r="J11" s="12">
        <v>60</v>
      </c>
      <c r="K11" s="41" t="s">
        <v>736</v>
      </c>
      <c r="L11" s="9" t="str">
        <f t="shared" si="3"/>
        <v>No</v>
      </c>
    </row>
    <row r="12" spans="1:12" x14ac:dyDescent="0.25">
      <c r="A12" s="18" t="s">
        <v>977</v>
      </c>
      <c r="B12" s="33" t="s">
        <v>213</v>
      </c>
      <c r="C12" s="34">
        <v>63</v>
      </c>
      <c r="D12" s="11" t="str">
        <f t="shared" si="0"/>
        <v>N/A</v>
      </c>
      <c r="E12" s="34">
        <v>52</v>
      </c>
      <c r="F12" s="11" t="str">
        <f t="shared" si="1"/>
        <v>N/A</v>
      </c>
      <c r="G12" s="34">
        <v>57</v>
      </c>
      <c r="H12" s="11" t="str">
        <f t="shared" si="2"/>
        <v>N/A</v>
      </c>
      <c r="I12" s="12">
        <v>-17.5</v>
      </c>
      <c r="J12" s="12">
        <v>9.6150000000000002</v>
      </c>
      <c r="K12" s="41" t="s">
        <v>736</v>
      </c>
      <c r="L12" s="9" t="str">
        <f t="shared" si="3"/>
        <v>Yes</v>
      </c>
    </row>
    <row r="13" spans="1:12" x14ac:dyDescent="0.25">
      <c r="A13" s="18" t="s">
        <v>978</v>
      </c>
      <c r="B13" s="33" t="s">
        <v>213</v>
      </c>
      <c r="C13" s="34">
        <v>12</v>
      </c>
      <c r="D13" s="11" t="str">
        <f t="shared" si="0"/>
        <v>N/A</v>
      </c>
      <c r="E13" s="34">
        <v>11</v>
      </c>
      <c r="F13" s="11" t="str">
        <f t="shared" si="1"/>
        <v>N/A</v>
      </c>
      <c r="G13" s="34">
        <v>16</v>
      </c>
      <c r="H13" s="11" t="str">
        <f t="shared" si="2"/>
        <v>N/A</v>
      </c>
      <c r="I13" s="12">
        <v>-25</v>
      </c>
      <c r="J13" s="12">
        <v>77.78</v>
      </c>
      <c r="K13" s="41" t="s">
        <v>736</v>
      </c>
      <c r="L13" s="9" t="str">
        <f t="shared" si="3"/>
        <v>No</v>
      </c>
    </row>
    <row r="14" spans="1:12" x14ac:dyDescent="0.25">
      <c r="A14" s="18" t="s">
        <v>979</v>
      </c>
      <c r="B14" s="33" t="s">
        <v>213</v>
      </c>
      <c r="C14" s="34">
        <v>1614</v>
      </c>
      <c r="D14" s="11" t="str">
        <f t="shared" si="0"/>
        <v>N/A</v>
      </c>
      <c r="E14" s="34">
        <v>1581</v>
      </c>
      <c r="F14" s="11" t="str">
        <f t="shared" si="1"/>
        <v>N/A</v>
      </c>
      <c r="G14" s="34">
        <v>1878</v>
      </c>
      <c r="H14" s="11" t="str">
        <f t="shared" si="2"/>
        <v>N/A</v>
      </c>
      <c r="I14" s="12">
        <v>-2.04</v>
      </c>
      <c r="J14" s="12">
        <v>18.79</v>
      </c>
      <c r="K14" s="41" t="s">
        <v>736</v>
      </c>
      <c r="L14" s="9" t="str">
        <f t="shared" si="3"/>
        <v>Yes</v>
      </c>
    </row>
    <row r="15" spans="1:12" x14ac:dyDescent="0.25">
      <c r="A15" s="4" t="s">
        <v>980</v>
      </c>
      <c r="B15" s="33" t="s">
        <v>213</v>
      </c>
      <c r="C15" s="34">
        <v>0</v>
      </c>
      <c r="D15" s="11" t="str">
        <f t="shared" si="0"/>
        <v>N/A</v>
      </c>
      <c r="E15" s="34">
        <v>0</v>
      </c>
      <c r="F15" s="11" t="str">
        <f t="shared" si="1"/>
        <v>N/A</v>
      </c>
      <c r="G15" s="34">
        <v>24</v>
      </c>
      <c r="H15" s="11" t="str">
        <f t="shared" si="2"/>
        <v>N/A</v>
      </c>
      <c r="I15" s="12" t="s">
        <v>1745</v>
      </c>
      <c r="J15" s="12" t="s">
        <v>1745</v>
      </c>
      <c r="K15" s="41" t="s">
        <v>736</v>
      </c>
      <c r="L15" s="9" t="str">
        <f t="shared" si="3"/>
        <v>N/A</v>
      </c>
    </row>
    <row r="16" spans="1:12" x14ac:dyDescent="0.25">
      <c r="A16" s="4" t="s">
        <v>102</v>
      </c>
      <c r="B16" s="33" t="s">
        <v>213</v>
      </c>
      <c r="C16" s="34">
        <v>59426</v>
      </c>
      <c r="D16" s="11" t="str">
        <f t="shared" si="0"/>
        <v>N/A</v>
      </c>
      <c r="E16" s="34">
        <v>42606</v>
      </c>
      <c r="F16" s="11" t="str">
        <f t="shared" si="1"/>
        <v>N/A</v>
      </c>
      <c r="G16" s="34">
        <v>42527</v>
      </c>
      <c r="H16" s="11" t="str">
        <f t="shared" si="2"/>
        <v>N/A</v>
      </c>
      <c r="I16" s="12">
        <v>-28.3</v>
      </c>
      <c r="J16" s="12">
        <v>-0.185</v>
      </c>
      <c r="K16" s="41" t="s">
        <v>736</v>
      </c>
      <c r="L16" s="9" t="str">
        <f t="shared" si="3"/>
        <v>Yes</v>
      </c>
    </row>
    <row r="17" spans="1:12" x14ac:dyDescent="0.25">
      <c r="A17" s="4" t="s">
        <v>981</v>
      </c>
      <c r="B17" s="33" t="s">
        <v>213</v>
      </c>
      <c r="C17" s="34">
        <v>43296</v>
      </c>
      <c r="D17" s="11" t="str">
        <f t="shared" si="0"/>
        <v>N/A</v>
      </c>
      <c r="E17" s="34">
        <v>29013</v>
      </c>
      <c r="F17" s="11" t="str">
        <f t="shared" si="1"/>
        <v>N/A</v>
      </c>
      <c r="G17" s="34">
        <v>29425</v>
      </c>
      <c r="H17" s="11" t="str">
        <f t="shared" si="2"/>
        <v>N/A</v>
      </c>
      <c r="I17" s="12">
        <v>-33</v>
      </c>
      <c r="J17" s="12">
        <v>1.42</v>
      </c>
      <c r="K17" s="41" t="s">
        <v>736</v>
      </c>
      <c r="L17" s="9" t="str">
        <f t="shared" si="3"/>
        <v>Yes</v>
      </c>
    </row>
    <row r="18" spans="1:12" x14ac:dyDescent="0.25">
      <c r="A18" s="4" t="s">
        <v>982</v>
      </c>
      <c r="B18" s="33" t="s">
        <v>213</v>
      </c>
      <c r="C18" s="34">
        <v>1602</v>
      </c>
      <c r="D18" s="11" t="str">
        <f t="shared" si="0"/>
        <v>N/A</v>
      </c>
      <c r="E18" s="34">
        <v>1288</v>
      </c>
      <c r="F18" s="11" t="str">
        <f t="shared" si="1"/>
        <v>N/A</v>
      </c>
      <c r="G18" s="34">
        <v>1121</v>
      </c>
      <c r="H18" s="11" t="str">
        <f t="shared" si="2"/>
        <v>N/A</v>
      </c>
      <c r="I18" s="12">
        <v>-19.600000000000001</v>
      </c>
      <c r="J18" s="12">
        <v>-13</v>
      </c>
      <c r="K18" s="41" t="s">
        <v>736</v>
      </c>
      <c r="L18" s="9" t="str">
        <f t="shared" si="3"/>
        <v>Yes</v>
      </c>
    </row>
    <row r="19" spans="1:12" x14ac:dyDescent="0.25">
      <c r="A19" s="4" t="s">
        <v>983</v>
      </c>
      <c r="B19" s="33" t="s">
        <v>213</v>
      </c>
      <c r="C19" s="34">
        <v>1979</v>
      </c>
      <c r="D19" s="11" t="str">
        <f t="shared" si="0"/>
        <v>N/A</v>
      </c>
      <c r="E19" s="34">
        <v>1624</v>
      </c>
      <c r="F19" s="11" t="str">
        <f t="shared" si="1"/>
        <v>N/A</v>
      </c>
      <c r="G19" s="34">
        <v>1573</v>
      </c>
      <c r="H19" s="11" t="str">
        <f t="shared" si="2"/>
        <v>N/A</v>
      </c>
      <c r="I19" s="12">
        <v>-17.899999999999999</v>
      </c>
      <c r="J19" s="12">
        <v>-3.14</v>
      </c>
      <c r="K19" s="41" t="s">
        <v>736</v>
      </c>
      <c r="L19" s="9" t="str">
        <f t="shared" si="3"/>
        <v>Yes</v>
      </c>
    </row>
    <row r="20" spans="1:12" x14ac:dyDescent="0.25">
      <c r="A20" s="4" t="s">
        <v>984</v>
      </c>
      <c r="B20" s="33" t="s">
        <v>213</v>
      </c>
      <c r="C20" s="34">
        <v>12549</v>
      </c>
      <c r="D20" s="11" t="str">
        <f t="shared" si="0"/>
        <v>N/A</v>
      </c>
      <c r="E20" s="34">
        <v>10681</v>
      </c>
      <c r="F20" s="11" t="str">
        <f t="shared" si="1"/>
        <v>N/A</v>
      </c>
      <c r="G20" s="34">
        <v>10408</v>
      </c>
      <c r="H20" s="11" t="str">
        <f t="shared" si="2"/>
        <v>N/A</v>
      </c>
      <c r="I20" s="12">
        <v>-14.9</v>
      </c>
      <c r="J20" s="12">
        <v>-2.56</v>
      </c>
      <c r="K20" s="41" t="s">
        <v>736</v>
      </c>
      <c r="L20" s="9" t="str">
        <f t="shared" si="3"/>
        <v>Yes</v>
      </c>
    </row>
    <row r="21" spans="1:12" x14ac:dyDescent="0.25">
      <c r="A21" s="2" t="s">
        <v>985</v>
      </c>
      <c r="B21" s="33" t="s">
        <v>213</v>
      </c>
      <c r="C21" s="34">
        <v>0</v>
      </c>
      <c r="D21" s="11" t="str">
        <f t="shared" si="0"/>
        <v>N/A</v>
      </c>
      <c r="E21" s="34">
        <v>0</v>
      </c>
      <c r="F21" s="11" t="str">
        <f t="shared" si="1"/>
        <v>N/A</v>
      </c>
      <c r="G21" s="34">
        <v>0</v>
      </c>
      <c r="H21" s="11" t="str">
        <f t="shared" si="2"/>
        <v>N/A</v>
      </c>
      <c r="I21" s="12" t="s">
        <v>1745</v>
      </c>
      <c r="J21" s="12" t="s">
        <v>1745</v>
      </c>
      <c r="K21" s="41" t="s">
        <v>736</v>
      </c>
      <c r="L21" s="9" t="str">
        <f t="shared" si="3"/>
        <v>N/A</v>
      </c>
    </row>
    <row r="22" spans="1:12" x14ac:dyDescent="0.25">
      <c r="A22" s="4" t="s">
        <v>1703</v>
      </c>
      <c r="B22" s="33" t="s">
        <v>213</v>
      </c>
      <c r="C22" s="34">
        <v>57676</v>
      </c>
      <c r="D22" s="11" t="str">
        <f t="shared" si="0"/>
        <v>N/A</v>
      </c>
      <c r="E22" s="34">
        <v>57194</v>
      </c>
      <c r="F22" s="11" t="str">
        <f t="shared" si="1"/>
        <v>N/A</v>
      </c>
      <c r="G22" s="34">
        <v>58228</v>
      </c>
      <c r="H22" s="11" t="str">
        <f t="shared" si="2"/>
        <v>N/A</v>
      </c>
      <c r="I22" s="12">
        <v>-0.83599999999999997</v>
      </c>
      <c r="J22" s="12">
        <v>1.8080000000000001</v>
      </c>
      <c r="K22" s="41" t="s">
        <v>736</v>
      </c>
      <c r="L22" s="9" t="str">
        <f t="shared" si="3"/>
        <v>Yes</v>
      </c>
    </row>
    <row r="23" spans="1:12" x14ac:dyDescent="0.25">
      <c r="A23" s="4" t="s">
        <v>986</v>
      </c>
      <c r="B23" s="33" t="s">
        <v>213</v>
      </c>
      <c r="C23" s="34">
        <v>30517</v>
      </c>
      <c r="D23" s="11" t="str">
        <f t="shared" si="0"/>
        <v>N/A</v>
      </c>
      <c r="E23" s="34">
        <v>29934</v>
      </c>
      <c r="F23" s="11" t="str">
        <f t="shared" si="1"/>
        <v>N/A</v>
      </c>
      <c r="G23" s="34">
        <v>30350</v>
      </c>
      <c r="H23" s="11" t="str">
        <f t="shared" si="2"/>
        <v>N/A</v>
      </c>
      <c r="I23" s="12">
        <v>-1.91</v>
      </c>
      <c r="J23" s="12">
        <v>1.39</v>
      </c>
      <c r="K23" s="41" t="s">
        <v>736</v>
      </c>
      <c r="L23" s="9" t="str">
        <f t="shared" si="3"/>
        <v>Yes</v>
      </c>
    </row>
    <row r="24" spans="1:12" x14ac:dyDescent="0.25">
      <c r="A24" s="4" t="s">
        <v>987</v>
      </c>
      <c r="B24" s="33" t="s">
        <v>213</v>
      </c>
      <c r="C24" s="34">
        <v>0</v>
      </c>
      <c r="D24" s="11" t="str">
        <f t="shared" si="0"/>
        <v>N/A</v>
      </c>
      <c r="E24" s="34">
        <v>0</v>
      </c>
      <c r="F24" s="11" t="str">
        <f t="shared" si="1"/>
        <v>N/A</v>
      </c>
      <c r="G24" s="34">
        <v>0</v>
      </c>
      <c r="H24" s="11" t="str">
        <f t="shared" si="2"/>
        <v>N/A</v>
      </c>
      <c r="I24" s="12" t="s">
        <v>1745</v>
      </c>
      <c r="J24" s="12" t="s">
        <v>1745</v>
      </c>
      <c r="K24" s="41" t="s">
        <v>736</v>
      </c>
      <c r="L24" s="9" t="str">
        <f t="shared" si="3"/>
        <v>N/A</v>
      </c>
    </row>
    <row r="25" spans="1:12" x14ac:dyDescent="0.25">
      <c r="A25" s="4" t="s">
        <v>988</v>
      </c>
      <c r="B25" s="33" t="s">
        <v>213</v>
      </c>
      <c r="C25" s="34">
        <v>2966</v>
      </c>
      <c r="D25" s="11" t="str">
        <f t="shared" si="0"/>
        <v>N/A</v>
      </c>
      <c r="E25" s="34">
        <v>2945</v>
      </c>
      <c r="F25" s="11" t="str">
        <f t="shared" si="1"/>
        <v>N/A</v>
      </c>
      <c r="G25" s="34">
        <v>2409</v>
      </c>
      <c r="H25" s="11" t="str">
        <f t="shared" si="2"/>
        <v>N/A</v>
      </c>
      <c r="I25" s="12">
        <v>-0.70799999999999996</v>
      </c>
      <c r="J25" s="12">
        <v>-18.2</v>
      </c>
      <c r="K25" s="41" t="s">
        <v>736</v>
      </c>
      <c r="L25" s="9" t="str">
        <f t="shared" si="3"/>
        <v>Yes</v>
      </c>
    </row>
    <row r="26" spans="1:12" x14ac:dyDescent="0.25">
      <c r="A26" s="4" t="s">
        <v>989</v>
      </c>
      <c r="B26" s="33" t="s">
        <v>213</v>
      </c>
      <c r="C26" s="34">
        <v>11606</v>
      </c>
      <c r="D26" s="11" t="str">
        <f t="shared" si="0"/>
        <v>N/A</v>
      </c>
      <c r="E26" s="34">
        <v>11477</v>
      </c>
      <c r="F26" s="11" t="str">
        <f t="shared" si="1"/>
        <v>N/A</v>
      </c>
      <c r="G26" s="34">
        <v>12073</v>
      </c>
      <c r="H26" s="11" t="str">
        <f t="shared" si="2"/>
        <v>N/A</v>
      </c>
      <c r="I26" s="12">
        <v>-1.1100000000000001</v>
      </c>
      <c r="J26" s="12">
        <v>5.1929999999999996</v>
      </c>
      <c r="K26" s="41" t="s">
        <v>736</v>
      </c>
      <c r="L26" s="9" t="str">
        <f t="shared" si="3"/>
        <v>Yes</v>
      </c>
    </row>
    <row r="27" spans="1:12" x14ac:dyDescent="0.25">
      <c r="A27" s="4" t="s">
        <v>990</v>
      </c>
      <c r="B27" s="33" t="s">
        <v>213</v>
      </c>
      <c r="C27" s="34">
        <v>5543</v>
      </c>
      <c r="D27" s="11" t="str">
        <f t="shared" si="0"/>
        <v>N/A</v>
      </c>
      <c r="E27" s="34">
        <v>5531</v>
      </c>
      <c r="F27" s="11" t="str">
        <f t="shared" si="1"/>
        <v>N/A</v>
      </c>
      <c r="G27" s="34">
        <v>6026</v>
      </c>
      <c r="H27" s="11" t="str">
        <f t="shared" si="2"/>
        <v>N/A</v>
      </c>
      <c r="I27" s="12">
        <v>-0.216</v>
      </c>
      <c r="J27" s="12">
        <v>8.9499999999999993</v>
      </c>
      <c r="K27" s="41" t="s">
        <v>736</v>
      </c>
      <c r="L27" s="9" t="str">
        <f t="shared" si="3"/>
        <v>Yes</v>
      </c>
    </row>
    <row r="28" spans="1:12" x14ac:dyDescent="0.25">
      <c r="A28" s="48" t="s">
        <v>991</v>
      </c>
      <c r="B28" s="33" t="s">
        <v>213</v>
      </c>
      <c r="C28" s="34">
        <v>6915</v>
      </c>
      <c r="D28" s="11" t="str">
        <f t="shared" si="0"/>
        <v>N/A</v>
      </c>
      <c r="E28" s="34">
        <v>7097</v>
      </c>
      <c r="F28" s="11" t="str">
        <f t="shared" si="1"/>
        <v>N/A</v>
      </c>
      <c r="G28" s="34">
        <v>7283</v>
      </c>
      <c r="H28" s="11" t="str">
        <f t="shared" si="2"/>
        <v>N/A</v>
      </c>
      <c r="I28" s="12">
        <v>2.6320000000000001</v>
      </c>
      <c r="J28" s="12">
        <v>2.621</v>
      </c>
      <c r="K28" s="41" t="s">
        <v>736</v>
      </c>
      <c r="L28" s="9" t="str">
        <f t="shared" si="3"/>
        <v>Yes</v>
      </c>
    </row>
    <row r="29" spans="1:12" x14ac:dyDescent="0.25">
      <c r="A29" s="48" t="s">
        <v>992</v>
      </c>
      <c r="B29" s="33" t="s">
        <v>213</v>
      </c>
      <c r="C29" s="34">
        <v>129</v>
      </c>
      <c r="D29" s="11" t="str">
        <f t="shared" si="0"/>
        <v>N/A</v>
      </c>
      <c r="E29" s="34">
        <v>210</v>
      </c>
      <c r="F29" s="11" t="str">
        <f t="shared" si="1"/>
        <v>N/A</v>
      </c>
      <c r="G29" s="34">
        <v>87</v>
      </c>
      <c r="H29" s="11" t="str">
        <f t="shared" si="2"/>
        <v>N/A</v>
      </c>
      <c r="I29" s="12">
        <v>62.79</v>
      </c>
      <c r="J29" s="12">
        <v>-58.6</v>
      </c>
      <c r="K29" s="41" t="s">
        <v>736</v>
      </c>
      <c r="L29" s="9" t="str">
        <f t="shared" si="3"/>
        <v>No</v>
      </c>
    </row>
    <row r="30" spans="1:12" x14ac:dyDescent="0.25">
      <c r="A30" s="48" t="s">
        <v>106</v>
      </c>
      <c r="B30" s="33" t="s">
        <v>213</v>
      </c>
      <c r="C30" s="34">
        <v>51196</v>
      </c>
      <c r="D30" s="11" t="str">
        <f t="shared" si="0"/>
        <v>N/A</v>
      </c>
      <c r="E30" s="34">
        <v>44552</v>
      </c>
      <c r="F30" s="11" t="str">
        <f t="shared" si="1"/>
        <v>N/A</v>
      </c>
      <c r="G30" s="34">
        <v>46368</v>
      </c>
      <c r="H30" s="11" t="str">
        <f t="shared" si="2"/>
        <v>N/A</v>
      </c>
      <c r="I30" s="12">
        <v>-13</v>
      </c>
      <c r="J30" s="12">
        <v>4.0759999999999996</v>
      </c>
      <c r="K30" s="41" t="s">
        <v>736</v>
      </c>
      <c r="L30" s="9" t="str">
        <f t="shared" si="3"/>
        <v>Yes</v>
      </c>
    </row>
    <row r="31" spans="1:12" x14ac:dyDescent="0.25">
      <c r="A31" s="42" t="s">
        <v>993</v>
      </c>
      <c r="B31" s="33" t="s">
        <v>213</v>
      </c>
      <c r="C31" s="34">
        <v>22176</v>
      </c>
      <c r="D31" s="11" t="str">
        <f t="shared" si="0"/>
        <v>N/A</v>
      </c>
      <c r="E31" s="34">
        <v>21485</v>
      </c>
      <c r="F31" s="11" t="str">
        <f t="shared" si="1"/>
        <v>N/A</v>
      </c>
      <c r="G31" s="34">
        <v>22053</v>
      </c>
      <c r="H31" s="11" t="str">
        <f t="shared" si="2"/>
        <v>N/A</v>
      </c>
      <c r="I31" s="12">
        <v>-3.12</v>
      </c>
      <c r="J31" s="12">
        <v>2.6440000000000001</v>
      </c>
      <c r="K31" s="41" t="s">
        <v>736</v>
      </c>
      <c r="L31" s="9" t="str">
        <f t="shared" si="3"/>
        <v>Yes</v>
      </c>
    </row>
    <row r="32" spans="1:12" x14ac:dyDescent="0.25">
      <c r="A32" s="42" t="s">
        <v>994</v>
      </c>
      <c r="B32" s="33" t="s">
        <v>213</v>
      </c>
      <c r="C32" s="34">
        <v>0</v>
      </c>
      <c r="D32" s="11" t="str">
        <f t="shared" si="0"/>
        <v>N/A</v>
      </c>
      <c r="E32" s="34">
        <v>0</v>
      </c>
      <c r="F32" s="11" t="str">
        <f t="shared" si="1"/>
        <v>N/A</v>
      </c>
      <c r="G32" s="34">
        <v>0</v>
      </c>
      <c r="H32" s="11" t="str">
        <f t="shared" si="2"/>
        <v>N/A</v>
      </c>
      <c r="I32" s="12" t="s">
        <v>1745</v>
      </c>
      <c r="J32" s="12" t="s">
        <v>1745</v>
      </c>
      <c r="K32" s="41" t="s">
        <v>736</v>
      </c>
      <c r="L32" s="9" t="str">
        <f t="shared" si="3"/>
        <v>N/A</v>
      </c>
    </row>
    <row r="33" spans="1:12" x14ac:dyDescent="0.25">
      <c r="A33" s="42" t="s">
        <v>995</v>
      </c>
      <c r="B33" s="33" t="s">
        <v>213</v>
      </c>
      <c r="C33" s="34">
        <v>2954</v>
      </c>
      <c r="D33" s="11" t="str">
        <f t="shared" si="0"/>
        <v>N/A</v>
      </c>
      <c r="E33" s="34">
        <v>2902</v>
      </c>
      <c r="F33" s="11" t="str">
        <f t="shared" si="1"/>
        <v>N/A</v>
      </c>
      <c r="G33" s="34">
        <v>2837</v>
      </c>
      <c r="H33" s="11" t="str">
        <f t="shared" si="2"/>
        <v>N/A</v>
      </c>
      <c r="I33" s="12">
        <v>-1.76</v>
      </c>
      <c r="J33" s="12">
        <v>-2.2400000000000002</v>
      </c>
      <c r="K33" s="41" t="s">
        <v>736</v>
      </c>
      <c r="L33" s="9" t="str">
        <f t="shared" si="3"/>
        <v>Yes</v>
      </c>
    </row>
    <row r="34" spans="1:12" x14ac:dyDescent="0.25">
      <c r="A34" s="42" t="s">
        <v>996</v>
      </c>
      <c r="B34" s="33" t="s">
        <v>213</v>
      </c>
      <c r="C34" s="34">
        <v>2484</v>
      </c>
      <c r="D34" s="11" t="str">
        <f t="shared" si="0"/>
        <v>N/A</v>
      </c>
      <c r="E34" s="34">
        <v>2575</v>
      </c>
      <c r="F34" s="11" t="str">
        <f t="shared" si="1"/>
        <v>N/A</v>
      </c>
      <c r="G34" s="34">
        <v>2293</v>
      </c>
      <c r="H34" s="11" t="str">
        <f t="shared" si="2"/>
        <v>N/A</v>
      </c>
      <c r="I34" s="12">
        <v>3.6629999999999998</v>
      </c>
      <c r="J34" s="12">
        <v>-11</v>
      </c>
      <c r="K34" s="41" t="s">
        <v>736</v>
      </c>
      <c r="L34" s="9" t="str">
        <f t="shared" si="3"/>
        <v>Yes</v>
      </c>
    </row>
    <row r="35" spans="1:12" x14ac:dyDescent="0.25">
      <c r="A35" s="42" t="s">
        <v>997</v>
      </c>
      <c r="B35" s="33" t="s">
        <v>213</v>
      </c>
      <c r="C35" s="34">
        <v>23184</v>
      </c>
      <c r="D35" s="11" t="str">
        <f t="shared" si="0"/>
        <v>N/A</v>
      </c>
      <c r="E35" s="34">
        <v>17164</v>
      </c>
      <c r="F35" s="11" t="str">
        <f t="shared" si="1"/>
        <v>N/A</v>
      </c>
      <c r="G35" s="34">
        <v>18824</v>
      </c>
      <c r="H35" s="11" t="str">
        <f t="shared" si="2"/>
        <v>N/A</v>
      </c>
      <c r="I35" s="12">
        <v>-26</v>
      </c>
      <c r="J35" s="12">
        <v>9.6709999999999994</v>
      </c>
      <c r="K35" s="41" t="s">
        <v>736</v>
      </c>
      <c r="L35" s="9" t="str">
        <f t="shared" si="3"/>
        <v>Yes</v>
      </c>
    </row>
    <row r="36" spans="1:12" x14ac:dyDescent="0.25">
      <c r="A36" s="42" t="s">
        <v>998</v>
      </c>
      <c r="B36" s="33" t="s">
        <v>213</v>
      </c>
      <c r="C36" s="34">
        <v>398</v>
      </c>
      <c r="D36" s="11" t="str">
        <f t="shared" si="0"/>
        <v>N/A</v>
      </c>
      <c r="E36" s="34">
        <v>426</v>
      </c>
      <c r="F36" s="11" t="str">
        <f t="shared" si="1"/>
        <v>N/A</v>
      </c>
      <c r="G36" s="34">
        <v>361</v>
      </c>
      <c r="H36" s="11" t="str">
        <f t="shared" si="2"/>
        <v>N/A</v>
      </c>
      <c r="I36" s="12">
        <v>7.0350000000000001</v>
      </c>
      <c r="J36" s="12">
        <v>-15.3</v>
      </c>
      <c r="K36" s="41" t="s">
        <v>736</v>
      </c>
      <c r="L36" s="9" t="str">
        <f t="shared" si="3"/>
        <v>Yes</v>
      </c>
    </row>
    <row r="37" spans="1:12" x14ac:dyDescent="0.25">
      <c r="A37" s="42" t="s">
        <v>122</v>
      </c>
      <c r="B37" s="33" t="s">
        <v>213</v>
      </c>
      <c r="C37" s="34">
        <v>186</v>
      </c>
      <c r="D37" s="11" t="str">
        <f t="shared" si="0"/>
        <v>N/A</v>
      </c>
      <c r="E37" s="34">
        <v>157</v>
      </c>
      <c r="F37" s="11" t="str">
        <f t="shared" si="1"/>
        <v>N/A</v>
      </c>
      <c r="G37" s="34">
        <v>210</v>
      </c>
      <c r="H37" s="11" t="str">
        <f t="shared" si="2"/>
        <v>N/A</v>
      </c>
      <c r="I37" s="12">
        <v>-15.6</v>
      </c>
      <c r="J37" s="12">
        <v>33.76</v>
      </c>
      <c r="K37" s="41" t="s">
        <v>736</v>
      </c>
      <c r="L37" s="9" t="str">
        <f t="shared" si="3"/>
        <v>No</v>
      </c>
    </row>
    <row r="38" spans="1:12" x14ac:dyDescent="0.25">
      <c r="A38" s="42" t="s">
        <v>84</v>
      </c>
      <c r="B38" s="33" t="s">
        <v>213</v>
      </c>
      <c r="C38" s="43">
        <v>1986934493</v>
      </c>
      <c r="D38" s="11" t="str">
        <f t="shared" si="0"/>
        <v>N/A</v>
      </c>
      <c r="E38" s="43">
        <v>1453160470</v>
      </c>
      <c r="F38" s="11" t="str">
        <f t="shared" si="1"/>
        <v>N/A</v>
      </c>
      <c r="G38" s="43">
        <v>1566228688</v>
      </c>
      <c r="H38" s="11" t="str">
        <f t="shared" si="2"/>
        <v>N/A</v>
      </c>
      <c r="I38" s="12">
        <v>-26.9</v>
      </c>
      <c r="J38" s="12">
        <v>7.7809999999999997</v>
      </c>
      <c r="K38" s="41" t="s">
        <v>736</v>
      </c>
      <c r="L38" s="9" t="str">
        <f t="shared" si="3"/>
        <v>Yes</v>
      </c>
    </row>
    <row r="39" spans="1:12" x14ac:dyDescent="0.25">
      <c r="A39" s="42" t="s">
        <v>1287</v>
      </c>
      <c r="B39" s="33" t="s">
        <v>213</v>
      </c>
      <c r="C39" s="43">
        <v>11683.382782999999</v>
      </c>
      <c r="D39" s="11" t="str">
        <f t="shared" si="0"/>
        <v>N/A</v>
      </c>
      <c r="E39" s="43">
        <v>9949.8145827999997</v>
      </c>
      <c r="F39" s="11" t="str">
        <f t="shared" si="1"/>
        <v>N/A</v>
      </c>
      <c r="G39" s="43">
        <v>10498.496427</v>
      </c>
      <c r="H39" s="11" t="str">
        <f t="shared" si="2"/>
        <v>N/A</v>
      </c>
      <c r="I39" s="12">
        <v>-14.8</v>
      </c>
      <c r="J39" s="12">
        <v>5.5140000000000002</v>
      </c>
      <c r="K39" s="41" t="s">
        <v>736</v>
      </c>
      <c r="L39" s="9" t="str">
        <f t="shared" si="3"/>
        <v>Yes</v>
      </c>
    </row>
    <row r="40" spans="1:12" x14ac:dyDescent="0.25">
      <c r="A40" s="42" t="s">
        <v>1288</v>
      </c>
      <c r="B40" s="33" t="s">
        <v>213</v>
      </c>
      <c r="C40" s="43">
        <v>15545.028813999999</v>
      </c>
      <c r="D40" s="11" t="str">
        <f>IF($B40="N/A","N/A",IF(C40&gt;10,"No",IF(C40&lt;-10,"No","Yes")))</f>
        <v>N/A</v>
      </c>
      <c r="E40" s="43">
        <v>13580.685127000001</v>
      </c>
      <c r="F40" s="11" t="str">
        <f>IF($B40="N/A","N/A",IF(E40&gt;10,"No",IF(E40&lt;-10,"No","Yes")))</f>
        <v>N/A</v>
      </c>
      <c r="G40" s="43">
        <v>14399.057559999999</v>
      </c>
      <c r="H40" s="11" t="str">
        <f>IF($B40="N/A","N/A",IF(G40&gt;10,"No",IF(G40&lt;-10,"No","Yes")))</f>
        <v>N/A</v>
      </c>
      <c r="I40" s="12">
        <v>-12.6</v>
      </c>
      <c r="J40" s="12">
        <v>6.0259999999999998</v>
      </c>
      <c r="K40" s="41" t="s">
        <v>736</v>
      </c>
      <c r="L40" s="9" t="str">
        <f>IF(J40="Div by 0", "N/A", IF(K40="N/A","N/A", IF(J40&gt;VALUE(MID(K40,1,2)), "No", IF(J40&lt;-1*VALUE(MID(K40,1,2)), "No", "Yes"))))</f>
        <v>Yes</v>
      </c>
    </row>
    <row r="41" spans="1:12" x14ac:dyDescent="0.25">
      <c r="A41" s="42" t="s">
        <v>107</v>
      </c>
      <c r="B41" s="33" t="s">
        <v>213</v>
      </c>
      <c r="C41" s="43">
        <v>126511</v>
      </c>
      <c r="D41" s="11" t="str">
        <f t="shared" ref="D41:D44" si="4">IF($B41="N/A","N/A",IF(C41&gt;10,"No",IF(C41&lt;-10,"No","Yes")))</f>
        <v>N/A</v>
      </c>
      <c r="E41" s="43">
        <v>98337</v>
      </c>
      <c r="F41" s="11" t="str">
        <f t="shared" ref="F41:F44" si="5">IF($B41="N/A","N/A",IF(E41&gt;10,"No",IF(E41&lt;-10,"No","Yes")))</f>
        <v>N/A</v>
      </c>
      <c r="G41" s="43">
        <v>151189</v>
      </c>
      <c r="H41" s="11" t="str">
        <f t="shared" ref="H41:H44" si="6">IF($B41="N/A","N/A",IF(G41&gt;10,"No",IF(G41&lt;-10,"No","Yes")))</f>
        <v>N/A</v>
      </c>
      <c r="I41" s="12">
        <v>-22.3</v>
      </c>
      <c r="J41" s="12">
        <v>53.75</v>
      </c>
      <c r="K41" s="41" t="s">
        <v>736</v>
      </c>
      <c r="L41" s="9" t="str">
        <f t="shared" ref="L41:L43" si="7">IF(J41="Div by 0", "N/A", IF(K41="N/A","N/A", IF(J41&gt;VALUE(MID(K41,1,2)), "No", IF(J41&lt;-1*VALUE(MID(K41,1,2)), "No", "Yes"))))</f>
        <v>No</v>
      </c>
    </row>
    <row r="42" spans="1:12" x14ac:dyDescent="0.25">
      <c r="A42" s="42" t="s">
        <v>158</v>
      </c>
      <c r="B42" s="41" t="s">
        <v>217</v>
      </c>
      <c r="C42" s="1">
        <v>78</v>
      </c>
      <c r="D42" s="11" t="str">
        <f>IF($B42="N/A","N/A",IF(C42&gt;0,"No",IF(C42&lt;0,"No","Yes")))</f>
        <v>No</v>
      </c>
      <c r="E42" s="1">
        <v>83</v>
      </c>
      <c r="F42" s="11" t="str">
        <f>IF($B42="N/A","N/A",IF(E42&gt;0,"No",IF(E42&lt;0,"No","Yes")))</f>
        <v>No</v>
      </c>
      <c r="G42" s="1">
        <v>98</v>
      </c>
      <c r="H42" s="11" t="str">
        <f>IF($B42="N/A","N/A",IF(G42&gt;0,"No",IF(G42&lt;0,"No","Yes")))</f>
        <v>No</v>
      </c>
      <c r="I42" s="12">
        <v>6.41</v>
      </c>
      <c r="J42" s="12">
        <v>18.07</v>
      </c>
      <c r="K42" s="41" t="s">
        <v>736</v>
      </c>
      <c r="L42" s="9" t="str">
        <f t="shared" si="7"/>
        <v>Yes</v>
      </c>
    </row>
    <row r="43" spans="1:12" x14ac:dyDescent="0.25">
      <c r="A43" s="42" t="s">
        <v>156</v>
      </c>
      <c r="B43" s="33" t="s">
        <v>213</v>
      </c>
      <c r="C43" s="43">
        <v>126511</v>
      </c>
      <c r="D43" s="11" t="str">
        <f t="shared" si="4"/>
        <v>N/A</v>
      </c>
      <c r="E43" s="43">
        <v>98337</v>
      </c>
      <c r="F43" s="11" t="str">
        <f t="shared" si="5"/>
        <v>N/A</v>
      </c>
      <c r="G43" s="43">
        <v>151189</v>
      </c>
      <c r="H43" s="11" t="str">
        <f t="shared" si="6"/>
        <v>N/A</v>
      </c>
      <c r="I43" s="12">
        <v>-22.3</v>
      </c>
      <c r="J43" s="12">
        <v>53.75</v>
      </c>
      <c r="K43" s="41" t="s">
        <v>736</v>
      </c>
      <c r="L43" s="9" t="str">
        <f t="shared" si="7"/>
        <v>No</v>
      </c>
    </row>
    <row r="44" spans="1:12" x14ac:dyDescent="0.25">
      <c r="A44" s="42" t="s">
        <v>1289</v>
      </c>
      <c r="B44" s="33" t="s">
        <v>213</v>
      </c>
      <c r="C44" s="43">
        <v>1621.9358973999999</v>
      </c>
      <c r="D44" s="11" t="str">
        <f t="shared" si="4"/>
        <v>N/A</v>
      </c>
      <c r="E44" s="43">
        <v>1184.7831325</v>
      </c>
      <c r="F44" s="11" t="str">
        <f t="shared" si="5"/>
        <v>N/A</v>
      </c>
      <c r="G44" s="43">
        <v>1542.7448979999999</v>
      </c>
      <c r="H44" s="11" t="str">
        <f t="shared" si="6"/>
        <v>N/A</v>
      </c>
      <c r="I44" s="12">
        <v>-27</v>
      </c>
      <c r="J44" s="12">
        <v>30.21</v>
      </c>
      <c r="K44" s="41" t="s">
        <v>736</v>
      </c>
      <c r="L44" s="9" t="str">
        <f>IF(J44="Div by 0", "N/A", IF(OR(J44="N/A",K44="N/A"),"N/A", IF(J44&gt;VALUE(MID(K44,1,2)), "No", IF(J44&lt;-1*VALUE(MID(K44,1,2)), "No", "Yes"))))</f>
        <v>No</v>
      </c>
    </row>
    <row r="45" spans="1:12" x14ac:dyDescent="0.25">
      <c r="A45" s="42" t="s">
        <v>1290</v>
      </c>
      <c r="B45" s="33" t="s">
        <v>213</v>
      </c>
      <c r="C45" s="43">
        <v>3905.6672325999998</v>
      </c>
      <c r="D45" s="11" t="str">
        <f t="shared" ref="D45:D71" si="8">IF($B45="N/A","N/A",IF(C45&gt;10,"No",IF(C45&lt;-10,"No","Yes")))</f>
        <v>N/A</v>
      </c>
      <c r="E45" s="43">
        <v>1979.1903359</v>
      </c>
      <c r="F45" s="11" t="str">
        <f t="shared" ref="F45:F71" si="9">IF($B45="N/A","N/A",IF(E45&gt;10,"No",IF(E45&lt;-10,"No","Yes")))</f>
        <v>N/A</v>
      </c>
      <c r="G45" s="43">
        <v>2168.0353854</v>
      </c>
      <c r="H45" s="11" t="str">
        <f t="shared" ref="H45:H71" si="10">IF($B45="N/A","N/A",IF(G45&gt;10,"No",IF(G45&lt;-10,"No","Yes")))</f>
        <v>N/A</v>
      </c>
      <c r="I45" s="12">
        <v>-49.3</v>
      </c>
      <c r="J45" s="12">
        <v>9.5419999999999998</v>
      </c>
      <c r="K45" s="41" t="s">
        <v>736</v>
      </c>
      <c r="L45" s="9" t="str">
        <f t="shared" ref="L45:L71" si="11">IF(J45="Div by 0", "N/A", IF(K45="N/A","N/A", IF(J45&gt;VALUE(MID(K45,1,2)), "No", IF(J45&lt;-1*VALUE(MID(K45,1,2)), "No", "Yes"))))</f>
        <v>Yes</v>
      </c>
    </row>
    <row r="46" spans="1:12" x14ac:dyDescent="0.25">
      <c r="A46" s="42" t="s">
        <v>1291</v>
      </c>
      <c r="B46" s="33" t="s">
        <v>213</v>
      </c>
      <c r="C46" s="43">
        <v>14875.089744000001</v>
      </c>
      <c r="D46" s="11" t="str">
        <f t="shared" si="8"/>
        <v>N/A</v>
      </c>
      <c r="E46" s="43">
        <v>7405.4545454999998</v>
      </c>
      <c r="F46" s="11" t="str">
        <f t="shared" si="9"/>
        <v>N/A</v>
      </c>
      <c r="G46" s="43">
        <v>12949.477273</v>
      </c>
      <c r="H46" s="11" t="str">
        <f t="shared" si="10"/>
        <v>N/A</v>
      </c>
      <c r="I46" s="12">
        <v>-50.2</v>
      </c>
      <c r="J46" s="12">
        <v>74.86</v>
      </c>
      <c r="K46" s="41" t="s">
        <v>736</v>
      </c>
      <c r="L46" s="9" t="str">
        <f t="shared" si="11"/>
        <v>No</v>
      </c>
    </row>
    <row r="47" spans="1:12" x14ac:dyDescent="0.25">
      <c r="A47" s="42" t="s">
        <v>1292</v>
      </c>
      <c r="B47" s="33" t="s">
        <v>213</v>
      </c>
      <c r="C47" s="43">
        <v>15618.222222</v>
      </c>
      <c r="D47" s="11" t="str">
        <f t="shared" si="8"/>
        <v>N/A</v>
      </c>
      <c r="E47" s="43">
        <v>13184.173076999999</v>
      </c>
      <c r="F47" s="11" t="str">
        <f t="shared" si="9"/>
        <v>N/A</v>
      </c>
      <c r="G47" s="43">
        <v>14054.719298</v>
      </c>
      <c r="H47" s="11" t="str">
        <f t="shared" si="10"/>
        <v>N/A</v>
      </c>
      <c r="I47" s="12">
        <v>-15.6</v>
      </c>
      <c r="J47" s="12">
        <v>6.6029999999999998</v>
      </c>
      <c r="K47" s="41" t="s">
        <v>736</v>
      </c>
      <c r="L47" s="9" t="str">
        <f t="shared" si="11"/>
        <v>Yes</v>
      </c>
    </row>
    <row r="48" spans="1:12" x14ac:dyDescent="0.25">
      <c r="A48" s="42" t="s">
        <v>1293</v>
      </c>
      <c r="B48" s="33" t="s">
        <v>213</v>
      </c>
      <c r="C48" s="43">
        <v>10008.666667</v>
      </c>
      <c r="D48" s="11" t="str">
        <f t="shared" si="8"/>
        <v>N/A</v>
      </c>
      <c r="E48" s="43">
        <v>9827.8888889000009</v>
      </c>
      <c r="F48" s="11" t="str">
        <f t="shared" si="9"/>
        <v>N/A</v>
      </c>
      <c r="G48" s="43">
        <v>643.75</v>
      </c>
      <c r="H48" s="11" t="str">
        <f t="shared" si="10"/>
        <v>N/A</v>
      </c>
      <c r="I48" s="12">
        <v>-1.81</v>
      </c>
      <c r="J48" s="12">
        <v>-93.4</v>
      </c>
      <c r="K48" s="41" t="s">
        <v>736</v>
      </c>
      <c r="L48" s="9" t="str">
        <f t="shared" si="11"/>
        <v>No</v>
      </c>
    </row>
    <row r="49" spans="1:12" x14ac:dyDescent="0.25">
      <c r="A49" s="42" t="s">
        <v>1294</v>
      </c>
      <c r="B49" s="33" t="s">
        <v>213</v>
      </c>
      <c r="C49" s="43">
        <v>2872.9894672</v>
      </c>
      <c r="D49" s="11" t="str">
        <f t="shared" si="8"/>
        <v>N/A</v>
      </c>
      <c r="E49" s="43">
        <v>1377.2030361</v>
      </c>
      <c r="F49" s="11" t="str">
        <f t="shared" si="9"/>
        <v>N/A</v>
      </c>
      <c r="G49" s="43">
        <v>1323.1352503000001</v>
      </c>
      <c r="H49" s="11" t="str">
        <f t="shared" si="10"/>
        <v>N/A</v>
      </c>
      <c r="I49" s="12">
        <v>-52.1</v>
      </c>
      <c r="J49" s="12">
        <v>-3.93</v>
      </c>
      <c r="K49" s="41" t="s">
        <v>736</v>
      </c>
      <c r="L49" s="9" t="str">
        <f t="shared" si="11"/>
        <v>Yes</v>
      </c>
    </row>
    <row r="50" spans="1:12" x14ac:dyDescent="0.25">
      <c r="A50" s="42" t="s">
        <v>1295</v>
      </c>
      <c r="B50" s="33" t="s">
        <v>213</v>
      </c>
      <c r="C50" s="43" t="s">
        <v>1745</v>
      </c>
      <c r="D50" s="11" t="str">
        <f t="shared" si="8"/>
        <v>N/A</v>
      </c>
      <c r="E50" s="43" t="s">
        <v>1745</v>
      </c>
      <c r="F50" s="11" t="str">
        <f t="shared" si="9"/>
        <v>N/A</v>
      </c>
      <c r="G50" s="43">
        <v>1534.8333333</v>
      </c>
      <c r="H50" s="11" t="str">
        <f t="shared" si="10"/>
        <v>N/A</v>
      </c>
      <c r="I50" s="12" t="s">
        <v>1745</v>
      </c>
      <c r="J50" s="12" t="s">
        <v>1745</v>
      </c>
      <c r="K50" s="41" t="s">
        <v>736</v>
      </c>
      <c r="L50" s="9" t="str">
        <f t="shared" si="11"/>
        <v>N/A</v>
      </c>
    </row>
    <row r="51" spans="1:12" x14ac:dyDescent="0.25">
      <c r="A51" s="42" t="s">
        <v>1296</v>
      </c>
      <c r="B51" s="33" t="s">
        <v>213</v>
      </c>
      <c r="C51" s="43">
        <v>28639.198262999998</v>
      </c>
      <c r="D51" s="11" t="str">
        <f t="shared" si="8"/>
        <v>N/A</v>
      </c>
      <c r="E51" s="43">
        <v>28081.572102999999</v>
      </c>
      <c r="F51" s="11" t="str">
        <f t="shared" si="9"/>
        <v>N/A</v>
      </c>
      <c r="G51" s="43">
        <v>30484.827709000001</v>
      </c>
      <c r="H51" s="11" t="str">
        <f t="shared" si="10"/>
        <v>N/A</v>
      </c>
      <c r="I51" s="12">
        <v>-1.95</v>
      </c>
      <c r="J51" s="12">
        <v>8.5579999999999998</v>
      </c>
      <c r="K51" s="41" t="s">
        <v>736</v>
      </c>
      <c r="L51" s="9" t="str">
        <f t="shared" si="11"/>
        <v>Yes</v>
      </c>
    </row>
    <row r="52" spans="1:12" x14ac:dyDescent="0.25">
      <c r="A52" s="42" t="s">
        <v>1297</v>
      </c>
      <c r="B52" s="33" t="s">
        <v>213</v>
      </c>
      <c r="C52" s="43">
        <v>29306.686599000001</v>
      </c>
      <c r="D52" s="11" t="str">
        <f t="shared" si="8"/>
        <v>N/A</v>
      </c>
      <c r="E52" s="43">
        <v>28932.050874</v>
      </c>
      <c r="F52" s="11" t="str">
        <f t="shared" si="9"/>
        <v>N/A</v>
      </c>
      <c r="G52" s="43">
        <v>31888.351606</v>
      </c>
      <c r="H52" s="11" t="str">
        <f t="shared" si="10"/>
        <v>N/A</v>
      </c>
      <c r="I52" s="12">
        <v>-1.28</v>
      </c>
      <c r="J52" s="12">
        <v>10.220000000000001</v>
      </c>
      <c r="K52" s="41" t="s">
        <v>736</v>
      </c>
      <c r="L52" s="9" t="str">
        <f t="shared" si="11"/>
        <v>Yes</v>
      </c>
    </row>
    <row r="53" spans="1:12" x14ac:dyDescent="0.25">
      <c r="A53" s="42" t="s">
        <v>1298</v>
      </c>
      <c r="B53" s="33" t="s">
        <v>213</v>
      </c>
      <c r="C53" s="43">
        <v>29802.373908000001</v>
      </c>
      <c r="D53" s="11" t="str">
        <f t="shared" si="8"/>
        <v>N/A</v>
      </c>
      <c r="E53" s="43">
        <v>26979.078416</v>
      </c>
      <c r="F53" s="11" t="str">
        <f t="shared" si="9"/>
        <v>N/A</v>
      </c>
      <c r="G53" s="43">
        <v>31331.768064</v>
      </c>
      <c r="H53" s="11" t="str">
        <f t="shared" si="10"/>
        <v>N/A</v>
      </c>
      <c r="I53" s="12">
        <v>-9.4700000000000006</v>
      </c>
      <c r="J53" s="12">
        <v>16.13</v>
      </c>
      <c r="K53" s="41" t="s">
        <v>736</v>
      </c>
      <c r="L53" s="9" t="str">
        <f t="shared" si="11"/>
        <v>Yes</v>
      </c>
    </row>
    <row r="54" spans="1:12" x14ac:dyDescent="0.25">
      <c r="A54" s="42" t="s">
        <v>1299</v>
      </c>
      <c r="B54" s="33" t="s">
        <v>213</v>
      </c>
      <c r="C54" s="43">
        <v>22183.248104999999</v>
      </c>
      <c r="D54" s="11" t="str">
        <f t="shared" si="8"/>
        <v>N/A</v>
      </c>
      <c r="E54" s="43">
        <v>17891.703202000001</v>
      </c>
      <c r="F54" s="11" t="str">
        <f t="shared" si="9"/>
        <v>N/A</v>
      </c>
      <c r="G54" s="43">
        <v>19958.916084</v>
      </c>
      <c r="H54" s="11" t="str">
        <f t="shared" si="10"/>
        <v>N/A</v>
      </c>
      <c r="I54" s="12">
        <v>-19.3</v>
      </c>
      <c r="J54" s="12">
        <v>11.55</v>
      </c>
      <c r="K54" s="41" t="s">
        <v>736</v>
      </c>
      <c r="L54" s="9" t="str">
        <f t="shared" si="11"/>
        <v>Yes</v>
      </c>
    </row>
    <row r="55" spans="1:12" x14ac:dyDescent="0.25">
      <c r="A55" s="42" t="s">
        <v>1676</v>
      </c>
      <c r="B55" s="33" t="s">
        <v>213</v>
      </c>
      <c r="C55" s="43">
        <v>27205.884293999999</v>
      </c>
      <c r="D55" s="11" t="str">
        <f t="shared" si="8"/>
        <v>N/A</v>
      </c>
      <c r="E55" s="43">
        <v>27453.673813000001</v>
      </c>
      <c r="F55" s="11" t="str">
        <f t="shared" si="9"/>
        <v>N/A</v>
      </c>
      <c r="G55" s="43">
        <v>28016.452248000001</v>
      </c>
      <c r="H55" s="11" t="str">
        <f t="shared" si="10"/>
        <v>N/A</v>
      </c>
      <c r="I55" s="12">
        <v>0.91080000000000005</v>
      </c>
      <c r="J55" s="12">
        <v>2.0499999999999998</v>
      </c>
      <c r="K55" s="41" t="s">
        <v>736</v>
      </c>
      <c r="L55" s="9" t="str">
        <f t="shared" si="11"/>
        <v>Yes</v>
      </c>
    </row>
    <row r="56" spans="1:12" x14ac:dyDescent="0.25">
      <c r="A56" s="42" t="s">
        <v>1300</v>
      </c>
      <c r="B56" s="33" t="s">
        <v>213</v>
      </c>
      <c r="C56" s="43" t="s">
        <v>1745</v>
      </c>
      <c r="D56" s="11" t="str">
        <f t="shared" si="8"/>
        <v>N/A</v>
      </c>
      <c r="E56" s="43" t="s">
        <v>1745</v>
      </c>
      <c r="F56" s="11" t="str">
        <f t="shared" si="9"/>
        <v>N/A</v>
      </c>
      <c r="G56" s="43" t="s">
        <v>1745</v>
      </c>
      <c r="H56" s="11" t="str">
        <f t="shared" si="10"/>
        <v>N/A</v>
      </c>
      <c r="I56" s="12" t="s">
        <v>1745</v>
      </c>
      <c r="J56" s="12" t="s">
        <v>1745</v>
      </c>
      <c r="K56" s="41" t="s">
        <v>736</v>
      </c>
      <c r="L56" s="9" t="str">
        <f t="shared" si="11"/>
        <v>N/A</v>
      </c>
    </row>
    <row r="57" spans="1:12" x14ac:dyDescent="0.25">
      <c r="A57" s="42" t="s">
        <v>1677</v>
      </c>
      <c r="B57" s="33" t="s">
        <v>213</v>
      </c>
      <c r="C57" s="43">
        <v>2987.2566231999999</v>
      </c>
      <c r="D57" s="11" t="str">
        <f t="shared" si="8"/>
        <v>N/A</v>
      </c>
      <c r="E57" s="43">
        <v>2819.5056648999998</v>
      </c>
      <c r="F57" s="11" t="str">
        <f t="shared" si="9"/>
        <v>N/A</v>
      </c>
      <c r="G57" s="43">
        <v>2903.8601874999999</v>
      </c>
      <c r="H57" s="11" t="str">
        <f t="shared" si="10"/>
        <v>N/A</v>
      </c>
      <c r="I57" s="12">
        <v>-5.62</v>
      </c>
      <c r="J57" s="12">
        <v>2.992</v>
      </c>
      <c r="K57" s="41" t="s">
        <v>736</v>
      </c>
      <c r="L57" s="9" t="str">
        <f t="shared" si="11"/>
        <v>Yes</v>
      </c>
    </row>
    <row r="58" spans="1:12" x14ac:dyDescent="0.25">
      <c r="A58" s="42" t="s">
        <v>1301</v>
      </c>
      <c r="B58" s="33" t="s">
        <v>213</v>
      </c>
      <c r="C58" s="43">
        <v>2077.5903595</v>
      </c>
      <c r="D58" s="11" t="str">
        <f t="shared" si="8"/>
        <v>N/A</v>
      </c>
      <c r="E58" s="43">
        <v>1972.8837108</v>
      </c>
      <c r="F58" s="11" t="str">
        <f t="shared" si="9"/>
        <v>N/A</v>
      </c>
      <c r="G58" s="43">
        <v>1935.0117298</v>
      </c>
      <c r="H58" s="11" t="str">
        <f t="shared" si="10"/>
        <v>N/A</v>
      </c>
      <c r="I58" s="12">
        <v>-5.04</v>
      </c>
      <c r="J58" s="12">
        <v>-1.92</v>
      </c>
      <c r="K58" s="41" t="s">
        <v>736</v>
      </c>
      <c r="L58" s="9" t="str">
        <f t="shared" si="11"/>
        <v>Yes</v>
      </c>
    </row>
    <row r="59" spans="1:12" ht="12" customHeight="1" x14ac:dyDescent="0.25">
      <c r="A59" s="42" t="s">
        <v>1678</v>
      </c>
      <c r="B59" s="33" t="s">
        <v>213</v>
      </c>
      <c r="C59" s="43" t="s">
        <v>1745</v>
      </c>
      <c r="D59" s="11" t="str">
        <f t="shared" si="8"/>
        <v>N/A</v>
      </c>
      <c r="E59" s="43" t="s">
        <v>1745</v>
      </c>
      <c r="F59" s="11" t="str">
        <f t="shared" si="9"/>
        <v>N/A</v>
      </c>
      <c r="G59" s="43" t="s">
        <v>1745</v>
      </c>
      <c r="H59" s="11" t="str">
        <f t="shared" si="10"/>
        <v>N/A</v>
      </c>
      <c r="I59" s="12" t="s">
        <v>1745</v>
      </c>
      <c r="J59" s="12" t="s">
        <v>1745</v>
      </c>
      <c r="K59" s="41" t="s">
        <v>736</v>
      </c>
      <c r="L59" s="9" t="str">
        <f t="shared" si="11"/>
        <v>N/A</v>
      </c>
    </row>
    <row r="60" spans="1:12" x14ac:dyDescent="0.25">
      <c r="A60" s="42" t="s">
        <v>1679</v>
      </c>
      <c r="B60" s="33" t="s">
        <v>213</v>
      </c>
      <c r="C60" s="43">
        <v>1176.753203</v>
      </c>
      <c r="D60" s="11" t="str">
        <f t="shared" si="8"/>
        <v>N/A</v>
      </c>
      <c r="E60" s="43">
        <v>965.35415958999999</v>
      </c>
      <c r="F60" s="11" t="str">
        <f t="shared" si="9"/>
        <v>N/A</v>
      </c>
      <c r="G60" s="43">
        <v>977.74138646999995</v>
      </c>
      <c r="H60" s="11" t="str">
        <f t="shared" si="10"/>
        <v>N/A</v>
      </c>
      <c r="I60" s="12">
        <v>-18</v>
      </c>
      <c r="J60" s="12">
        <v>1.2829999999999999</v>
      </c>
      <c r="K60" s="41" t="s">
        <v>736</v>
      </c>
      <c r="L60" s="9" t="str">
        <f t="shared" si="11"/>
        <v>Yes</v>
      </c>
    </row>
    <row r="61" spans="1:12" x14ac:dyDescent="0.25">
      <c r="A61" s="3" t="s">
        <v>1680</v>
      </c>
      <c r="B61" s="33" t="s">
        <v>213</v>
      </c>
      <c r="C61" s="43">
        <v>1019.2357401</v>
      </c>
      <c r="D61" s="11" t="str">
        <f t="shared" si="8"/>
        <v>N/A</v>
      </c>
      <c r="E61" s="43">
        <v>1050.6311754000001</v>
      </c>
      <c r="F61" s="11" t="str">
        <f t="shared" si="9"/>
        <v>N/A</v>
      </c>
      <c r="G61" s="43">
        <v>1184.2272840000001</v>
      </c>
      <c r="H61" s="11" t="str">
        <f t="shared" si="10"/>
        <v>N/A</v>
      </c>
      <c r="I61" s="12">
        <v>3.08</v>
      </c>
      <c r="J61" s="12">
        <v>12.72</v>
      </c>
      <c r="K61" s="41" t="s">
        <v>736</v>
      </c>
      <c r="L61" s="9" t="str">
        <f t="shared" si="11"/>
        <v>Yes</v>
      </c>
    </row>
    <row r="62" spans="1:12" x14ac:dyDescent="0.25">
      <c r="A62" s="3" t="s">
        <v>1681</v>
      </c>
      <c r="B62" s="33" t="s">
        <v>213</v>
      </c>
      <c r="C62" s="43">
        <v>2597.5388779</v>
      </c>
      <c r="D62" s="11" t="str">
        <f t="shared" si="8"/>
        <v>N/A</v>
      </c>
      <c r="E62" s="43">
        <v>1925.9027301000001</v>
      </c>
      <c r="F62" s="11" t="str">
        <f t="shared" si="9"/>
        <v>N/A</v>
      </c>
      <c r="G62" s="43">
        <v>2197.7948888000001</v>
      </c>
      <c r="H62" s="11" t="str">
        <f t="shared" si="10"/>
        <v>N/A</v>
      </c>
      <c r="I62" s="12">
        <v>-25.9</v>
      </c>
      <c r="J62" s="12">
        <v>14.12</v>
      </c>
      <c r="K62" s="41" t="s">
        <v>736</v>
      </c>
      <c r="L62" s="9" t="str">
        <f t="shared" si="11"/>
        <v>Yes</v>
      </c>
    </row>
    <row r="63" spans="1:12" x14ac:dyDescent="0.25">
      <c r="A63" s="3" t="s">
        <v>1682</v>
      </c>
      <c r="B63" s="33" t="s">
        <v>213</v>
      </c>
      <c r="C63" s="43">
        <v>11408.408243</v>
      </c>
      <c r="D63" s="11" t="str">
        <f t="shared" si="8"/>
        <v>N/A</v>
      </c>
      <c r="E63" s="43">
        <v>10767.527688</v>
      </c>
      <c r="F63" s="11" t="str">
        <f t="shared" si="9"/>
        <v>N/A</v>
      </c>
      <c r="G63" s="43">
        <v>11026.711657</v>
      </c>
      <c r="H63" s="11" t="str">
        <f t="shared" si="10"/>
        <v>N/A</v>
      </c>
      <c r="I63" s="12">
        <v>-5.62</v>
      </c>
      <c r="J63" s="12">
        <v>2.407</v>
      </c>
      <c r="K63" s="41" t="s">
        <v>736</v>
      </c>
      <c r="L63" s="9" t="str">
        <f t="shared" si="11"/>
        <v>Yes</v>
      </c>
    </row>
    <row r="64" spans="1:12" x14ac:dyDescent="0.25">
      <c r="A64" s="3" t="s">
        <v>1683</v>
      </c>
      <c r="B64" s="33" t="s">
        <v>213</v>
      </c>
      <c r="C64" s="43">
        <v>2204.5503875999998</v>
      </c>
      <c r="D64" s="11" t="str">
        <f t="shared" si="8"/>
        <v>N/A</v>
      </c>
      <c r="E64" s="43">
        <v>1105.3904762</v>
      </c>
      <c r="F64" s="11" t="str">
        <f t="shared" si="9"/>
        <v>N/A</v>
      </c>
      <c r="G64" s="43">
        <v>1774.2183908</v>
      </c>
      <c r="H64" s="11" t="str">
        <f t="shared" si="10"/>
        <v>N/A</v>
      </c>
      <c r="I64" s="12">
        <v>-49.9</v>
      </c>
      <c r="J64" s="12">
        <v>60.51</v>
      </c>
      <c r="K64" s="41" t="s">
        <v>736</v>
      </c>
      <c r="L64" s="9" t="str">
        <f t="shared" si="11"/>
        <v>No</v>
      </c>
    </row>
    <row r="65" spans="1:12" x14ac:dyDescent="0.25">
      <c r="A65" s="3" t="s">
        <v>1684</v>
      </c>
      <c r="B65" s="33" t="s">
        <v>213</v>
      </c>
      <c r="C65" s="43">
        <v>2067.0984060999999</v>
      </c>
      <c r="D65" s="11" t="str">
        <f t="shared" si="8"/>
        <v>N/A</v>
      </c>
      <c r="E65" s="43">
        <v>2067.2363979000002</v>
      </c>
      <c r="F65" s="11" t="str">
        <f t="shared" si="9"/>
        <v>N/A</v>
      </c>
      <c r="G65" s="43">
        <v>2075.6080055000002</v>
      </c>
      <c r="H65" s="11" t="str">
        <f t="shared" si="10"/>
        <v>N/A</v>
      </c>
      <c r="I65" s="12">
        <v>6.7000000000000002E-3</v>
      </c>
      <c r="J65" s="12">
        <v>0.40500000000000003</v>
      </c>
      <c r="K65" s="41" t="s">
        <v>736</v>
      </c>
      <c r="L65" s="9" t="str">
        <f t="shared" si="11"/>
        <v>Yes</v>
      </c>
    </row>
    <row r="66" spans="1:12" x14ac:dyDescent="0.25">
      <c r="A66" s="3" t="s">
        <v>1685</v>
      </c>
      <c r="B66" s="33" t="s">
        <v>213</v>
      </c>
      <c r="C66" s="43">
        <v>2154.2734939000002</v>
      </c>
      <c r="D66" s="11" t="str">
        <f t="shared" si="8"/>
        <v>N/A</v>
      </c>
      <c r="E66" s="43">
        <v>1968.5342332</v>
      </c>
      <c r="F66" s="11" t="str">
        <f t="shared" si="9"/>
        <v>N/A</v>
      </c>
      <c r="G66" s="43">
        <v>1906.5833673</v>
      </c>
      <c r="H66" s="11" t="str">
        <f t="shared" si="10"/>
        <v>N/A</v>
      </c>
      <c r="I66" s="12">
        <v>-8.6199999999999992</v>
      </c>
      <c r="J66" s="12">
        <v>-3.15</v>
      </c>
      <c r="K66" s="41" t="s">
        <v>736</v>
      </c>
      <c r="L66" s="9" t="str">
        <f t="shared" si="11"/>
        <v>Yes</v>
      </c>
    </row>
    <row r="67" spans="1:12" x14ac:dyDescent="0.25">
      <c r="A67" s="3" t="s">
        <v>1686</v>
      </c>
      <c r="B67" s="33" t="s">
        <v>213</v>
      </c>
      <c r="C67" s="43" t="s">
        <v>1745</v>
      </c>
      <c r="D67" s="11" t="str">
        <f t="shared" si="8"/>
        <v>N/A</v>
      </c>
      <c r="E67" s="43" t="s">
        <v>1745</v>
      </c>
      <c r="F67" s="11" t="str">
        <f t="shared" si="9"/>
        <v>N/A</v>
      </c>
      <c r="G67" s="43" t="s">
        <v>1745</v>
      </c>
      <c r="H67" s="11" t="str">
        <f t="shared" si="10"/>
        <v>N/A</v>
      </c>
      <c r="I67" s="12" t="s">
        <v>1745</v>
      </c>
      <c r="J67" s="12" t="s">
        <v>1745</v>
      </c>
      <c r="K67" s="41" t="s">
        <v>736</v>
      </c>
      <c r="L67" s="9" t="str">
        <f t="shared" si="11"/>
        <v>N/A</v>
      </c>
    </row>
    <row r="68" spans="1:12" x14ac:dyDescent="0.25">
      <c r="A68" s="2" t="s">
        <v>1687</v>
      </c>
      <c r="B68" s="33" t="s">
        <v>213</v>
      </c>
      <c r="C68" s="43">
        <v>1869.2183480000001</v>
      </c>
      <c r="D68" s="11" t="str">
        <f t="shared" si="8"/>
        <v>N/A</v>
      </c>
      <c r="E68" s="43">
        <v>1651.6602343</v>
      </c>
      <c r="F68" s="11" t="str">
        <f t="shared" si="9"/>
        <v>N/A</v>
      </c>
      <c r="G68" s="43">
        <v>1519.5417695000001</v>
      </c>
      <c r="H68" s="11" t="str">
        <f t="shared" si="10"/>
        <v>N/A</v>
      </c>
      <c r="I68" s="12">
        <v>-11.6</v>
      </c>
      <c r="J68" s="12">
        <v>-8</v>
      </c>
      <c r="K68" s="41" t="s">
        <v>736</v>
      </c>
      <c r="L68" s="9" t="str">
        <f t="shared" si="11"/>
        <v>Yes</v>
      </c>
    </row>
    <row r="69" spans="1:12" x14ac:dyDescent="0.25">
      <c r="A69" s="2" t="s">
        <v>1688</v>
      </c>
      <c r="B69" s="33" t="s">
        <v>213</v>
      </c>
      <c r="C69" s="43">
        <v>732.50764894999998</v>
      </c>
      <c r="D69" s="11" t="str">
        <f t="shared" si="8"/>
        <v>N/A</v>
      </c>
      <c r="E69" s="43">
        <v>701.56427183999995</v>
      </c>
      <c r="F69" s="11" t="str">
        <f t="shared" si="9"/>
        <v>N/A</v>
      </c>
      <c r="G69" s="43">
        <v>876.79982556000004</v>
      </c>
      <c r="H69" s="11" t="str">
        <f t="shared" si="10"/>
        <v>N/A</v>
      </c>
      <c r="I69" s="12">
        <v>-4.22</v>
      </c>
      <c r="J69" s="12">
        <v>24.98</v>
      </c>
      <c r="K69" s="41" t="s">
        <v>736</v>
      </c>
      <c r="L69" s="9" t="str">
        <f t="shared" si="11"/>
        <v>Yes</v>
      </c>
    </row>
    <row r="70" spans="1:12" x14ac:dyDescent="0.25">
      <c r="A70" s="42" t="s">
        <v>1689</v>
      </c>
      <c r="B70" s="33" t="s">
        <v>213</v>
      </c>
      <c r="C70" s="43">
        <v>2155.4582470999999</v>
      </c>
      <c r="D70" s="11" t="str">
        <f t="shared" si="8"/>
        <v>N/A</v>
      </c>
      <c r="E70" s="43">
        <v>2477.2652062000002</v>
      </c>
      <c r="F70" s="11" t="str">
        <f t="shared" si="9"/>
        <v>N/A</v>
      </c>
      <c r="G70" s="43">
        <v>2513.7718338</v>
      </c>
      <c r="H70" s="11" t="str">
        <f t="shared" si="10"/>
        <v>N/A</v>
      </c>
      <c r="I70" s="12">
        <v>14.93</v>
      </c>
      <c r="J70" s="12">
        <v>1.474</v>
      </c>
      <c r="K70" s="41" t="s">
        <v>736</v>
      </c>
      <c r="L70" s="9" t="str">
        <f t="shared" si="11"/>
        <v>Yes</v>
      </c>
    </row>
    <row r="71" spans="1:12" x14ac:dyDescent="0.25">
      <c r="A71" s="42" t="s">
        <v>1690</v>
      </c>
      <c r="B71" s="33" t="s">
        <v>213</v>
      </c>
      <c r="C71" s="43">
        <v>1860.8969849</v>
      </c>
      <c r="D71" s="11" t="str">
        <f t="shared" si="8"/>
        <v>N/A</v>
      </c>
      <c r="E71" s="43">
        <v>1610.6384977</v>
      </c>
      <c r="F71" s="11" t="str">
        <f t="shared" si="9"/>
        <v>N/A</v>
      </c>
      <c r="G71" s="43">
        <v>1538.0221607000001</v>
      </c>
      <c r="H71" s="11" t="str">
        <f t="shared" si="10"/>
        <v>N/A</v>
      </c>
      <c r="I71" s="12">
        <v>-13.4</v>
      </c>
      <c r="J71" s="12">
        <v>-4.51</v>
      </c>
      <c r="K71" s="41" t="s">
        <v>736</v>
      </c>
      <c r="L71" s="9" t="str">
        <f t="shared" si="11"/>
        <v>Yes</v>
      </c>
    </row>
    <row r="72" spans="1:12" x14ac:dyDescent="0.25">
      <c r="A72" s="42" t="s">
        <v>1608</v>
      </c>
      <c r="B72" s="33" t="s">
        <v>213</v>
      </c>
      <c r="C72" s="43">
        <v>247826358</v>
      </c>
      <c r="D72" s="11" t="str">
        <f t="shared" ref="D72:D135" si="12">IF($B72="N/A","N/A",IF(C72&gt;10,"No",IF(C72&lt;-10,"No","Yes")))</f>
        <v>N/A</v>
      </c>
      <c r="E72" s="43">
        <v>161991032</v>
      </c>
      <c r="F72" s="11" t="str">
        <f t="shared" ref="F72:F135" si="13">IF($B72="N/A","N/A",IF(E72&gt;10,"No",IF(E72&lt;-10,"No","Yes")))</f>
        <v>N/A</v>
      </c>
      <c r="G72" s="43">
        <v>156911731</v>
      </c>
      <c r="H72" s="11" t="str">
        <f t="shared" ref="H72:H135" si="14">IF($B72="N/A","N/A",IF(G72&gt;10,"No",IF(G72&lt;-10,"No","Yes")))</f>
        <v>N/A</v>
      </c>
      <c r="I72" s="12">
        <v>-34.6</v>
      </c>
      <c r="J72" s="12">
        <v>-3.14</v>
      </c>
      <c r="K72" s="41" t="s">
        <v>736</v>
      </c>
      <c r="L72" s="9" t="str">
        <f t="shared" ref="L72:L132" si="15">IF(J72="Div by 0", "N/A", IF(K72="N/A","N/A", IF(J72&gt;VALUE(MID(K72,1,2)), "No", IF(J72&lt;-1*VALUE(MID(K72,1,2)), "No", "Yes"))))</f>
        <v>Yes</v>
      </c>
    </row>
    <row r="73" spans="1:12" x14ac:dyDescent="0.25">
      <c r="A73" s="42" t="s">
        <v>1609</v>
      </c>
      <c r="B73" s="33" t="s">
        <v>213</v>
      </c>
      <c r="C73" s="34">
        <v>17757</v>
      </c>
      <c r="D73" s="11" t="str">
        <f t="shared" si="12"/>
        <v>N/A</v>
      </c>
      <c r="E73" s="34">
        <v>13447</v>
      </c>
      <c r="F73" s="11" t="str">
        <f t="shared" si="13"/>
        <v>N/A</v>
      </c>
      <c r="G73" s="34">
        <v>13558</v>
      </c>
      <c r="H73" s="11" t="str">
        <f t="shared" si="14"/>
        <v>N/A</v>
      </c>
      <c r="I73" s="12">
        <v>-24.3</v>
      </c>
      <c r="J73" s="12">
        <v>0.82550000000000001</v>
      </c>
      <c r="K73" s="41" t="s">
        <v>736</v>
      </c>
      <c r="L73" s="9" t="str">
        <f t="shared" si="15"/>
        <v>Yes</v>
      </c>
    </row>
    <row r="74" spans="1:12" x14ac:dyDescent="0.25">
      <c r="A74" s="42" t="s">
        <v>1302</v>
      </c>
      <c r="B74" s="33" t="s">
        <v>213</v>
      </c>
      <c r="C74" s="43">
        <v>13956.544349</v>
      </c>
      <c r="D74" s="11" t="str">
        <f t="shared" si="12"/>
        <v>N/A</v>
      </c>
      <c r="E74" s="43">
        <v>12046.62988</v>
      </c>
      <c r="F74" s="11" t="str">
        <f t="shared" si="13"/>
        <v>N/A</v>
      </c>
      <c r="G74" s="43">
        <v>11573.368565000001</v>
      </c>
      <c r="H74" s="11" t="str">
        <f t="shared" si="14"/>
        <v>N/A</v>
      </c>
      <c r="I74" s="12">
        <v>-13.7</v>
      </c>
      <c r="J74" s="12">
        <v>-3.93</v>
      </c>
      <c r="K74" s="41" t="s">
        <v>736</v>
      </c>
      <c r="L74" s="9" t="str">
        <f t="shared" si="15"/>
        <v>Yes</v>
      </c>
    </row>
    <row r="75" spans="1:12" x14ac:dyDescent="0.25">
      <c r="A75" s="42" t="s">
        <v>1303</v>
      </c>
      <c r="B75" s="33" t="s">
        <v>213</v>
      </c>
      <c r="C75" s="34">
        <v>8.5540913442999997</v>
      </c>
      <c r="D75" s="11" t="str">
        <f t="shared" si="12"/>
        <v>N/A</v>
      </c>
      <c r="E75" s="34">
        <v>7.9382761954000003</v>
      </c>
      <c r="F75" s="11" t="str">
        <f t="shared" si="13"/>
        <v>N/A</v>
      </c>
      <c r="G75" s="34">
        <v>7.9309632689000003</v>
      </c>
      <c r="H75" s="11" t="str">
        <f t="shared" si="14"/>
        <v>N/A</v>
      </c>
      <c r="I75" s="12">
        <v>-7.2</v>
      </c>
      <c r="J75" s="12">
        <v>-9.1999999999999998E-2</v>
      </c>
      <c r="K75" s="41" t="s">
        <v>736</v>
      </c>
      <c r="L75" s="9" t="str">
        <f t="shared" si="15"/>
        <v>Yes</v>
      </c>
    </row>
    <row r="76" spans="1:12" ht="25" x14ac:dyDescent="0.25">
      <c r="A76" s="42" t="s">
        <v>546</v>
      </c>
      <c r="B76" s="33" t="s">
        <v>213</v>
      </c>
      <c r="C76" s="43">
        <v>284582</v>
      </c>
      <c r="D76" s="11" t="str">
        <f t="shared" si="12"/>
        <v>N/A</v>
      </c>
      <c r="E76" s="43">
        <v>98839</v>
      </c>
      <c r="F76" s="11" t="str">
        <f t="shared" si="13"/>
        <v>N/A</v>
      </c>
      <c r="G76" s="43">
        <v>0</v>
      </c>
      <c r="H76" s="11" t="str">
        <f t="shared" si="14"/>
        <v>N/A</v>
      </c>
      <c r="I76" s="12">
        <v>-65.3</v>
      </c>
      <c r="J76" s="12">
        <v>-100</v>
      </c>
      <c r="K76" s="41" t="s">
        <v>736</v>
      </c>
      <c r="L76" s="9" t="str">
        <f t="shared" si="15"/>
        <v>No</v>
      </c>
    </row>
    <row r="77" spans="1:12" x14ac:dyDescent="0.25">
      <c r="A77" s="42" t="s">
        <v>547</v>
      </c>
      <c r="B77" s="33" t="s">
        <v>213</v>
      </c>
      <c r="C77" s="34">
        <v>11</v>
      </c>
      <c r="D77" s="11" t="str">
        <f t="shared" si="12"/>
        <v>N/A</v>
      </c>
      <c r="E77" s="34">
        <v>11</v>
      </c>
      <c r="F77" s="11" t="str">
        <f t="shared" si="13"/>
        <v>N/A</v>
      </c>
      <c r="G77" s="34">
        <v>0</v>
      </c>
      <c r="H77" s="11" t="str">
        <f t="shared" si="14"/>
        <v>N/A</v>
      </c>
      <c r="I77" s="12">
        <v>0</v>
      </c>
      <c r="J77" s="12">
        <v>-100</v>
      </c>
      <c r="K77" s="41" t="s">
        <v>736</v>
      </c>
      <c r="L77" s="9" t="str">
        <f t="shared" si="15"/>
        <v>No</v>
      </c>
    </row>
    <row r="78" spans="1:12" x14ac:dyDescent="0.25">
      <c r="A78" s="42" t="s">
        <v>1304</v>
      </c>
      <c r="B78" s="33" t="s">
        <v>213</v>
      </c>
      <c r="C78" s="43">
        <v>142291</v>
      </c>
      <c r="D78" s="11" t="str">
        <f t="shared" si="12"/>
        <v>N/A</v>
      </c>
      <c r="E78" s="43">
        <v>49419.5</v>
      </c>
      <c r="F78" s="11" t="str">
        <f t="shared" si="13"/>
        <v>N/A</v>
      </c>
      <c r="G78" s="43" t="s">
        <v>1745</v>
      </c>
      <c r="H78" s="11" t="str">
        <f t="shared" si="14"/>
        <v>N/A</v>
      </c>
      <c r="I78" s="12">
        <v>-65.3</v>
      </c>
      <c r="J78" s="12" t="s">
        <v>1745</v>
      </c>
      <c r="K78" s="41" t="s">
        <v>736</v>
      </c>
      <c r="L78" s="9" t="str">
        <f t="shared" si="15"/>
        <v>N/A</v>
      </c>
    </row>
    <row r="79" spans="1:12" ht="25" x14ac:dyDescent="0.25">
      <c r="A79" s="42" t="s">
        <v>548</v>
      </c>
      <c r="B79" s="33" t="s">
        <v>213</v>
      </c>
      <c r="C79" s="43">
        <v>7571955</v>
      </c>
      <c r="D79" s="11" t="str">
        <f t="shared" si="12"/>
        <v>N/A</v>
      </c>
      <c r="E79" s="43">
        <v>7066058</v>
      </c>
      <c r="F79" s="11" t="str">
        <f t="shared" si="13"/>
        <v>N/A</v>
      </c>
      <c r="G79" s="43">
        <v>7370080</v>
      </c>
      <c r="H79" s="11" t="str">
        <f t="shared" si="14"/>
        <v>N/A</v>
      </c>
      <c r="I79" s="12">
        <v>-6.68</v>
      </c>
      <c r="J79" s="12">
        <v>4.3029999999999999</v>
      </c>
      <c r="K79" s="41" t="s">
        <v>736</v>
      </c>
      <c r="L79" s="9" t="str">
        <f t="shared" si="15"/>
        <v>Yes</v>
      </c>
    </row>
    <row r="80" spans="1:12" x14ac:dyDescent="0.25">
      <c r="A80" s="42" t="s">
        <v>549</v>
      </c>
      <c r="B80" s="33" t="s">
        <v>213</v>
      </c>
      <c r="C80" s="34">
        <v>282</v>
      </c>
      <c r="D80" s="11" t="str">
        <f t="shared" si="12"/>
        <v>N/A</v>
      </c>
      <c r="E80" s="34">
        <v>300</v>
      </c>
      <c r="F80" s="11" t="str">
        <f t="shared" si="13"/>
        <v>N/A</v>
      </c>
      <c r="G80" s="34">
        <v>343</v>
      </c>
      <c r="H80" s="11" t="str">
        <f t="shared" si="14"/>
        <v>N/A</v>
      </c>
      <c r="I80" s="12">
        <v>6.383</v>
      </c>
      <c r="J80" s="12">
        <v>14.33</v>
      </c>
      <c r="K80" s="41" t="s">
        <v>736</v>
      </c>
      <c r="L80" s="9" t="str">
        <f t="shared" si="15"/>
        <v>Yes</v>
      </c>
    </row>
    <row r="81" spans="1:12" ht="25" x14ac:dyDescent="0.25">
      <c r="A81" s="42" t="s">
        <v>1305</v>
      </c>
      <c r="B81" s="33" t="s">
        <v>213</v>
      </c>
      <c r="C81" s="43">
        <v>26850.904255000001</v>
      </c>
      <c r="D81" s="11" t="str">
        <f t="shared" si="12"/>
        <v>N/A</v>
      </c>
      <c r="E81" s="43">
        <v>23553.526666999998</v>
      </c>
      <c r="F81" s="11" t="str">
        <f t="shared" si="13"/>
        <v>N/A</v>
      </c>
      <c r="G81" s="43">
        <v>21487.113702999999</v>
      </c>
      <c r="H81" s="11" t="str">
        <f t="shared" si="14"/>
        <v>N/A</v>
      </c>
      <c r="I81" s="12">
        <v>-12.3</v>
      </c>
      <c r="J81" s="12">
        <v>-8.77</v>
      </c>
      <c r="K81" s="41" t="s">
        <v>736</v>
      </c>
      <c r="L81" s="9" t="str">
        <f t="shared" si="15"/>
        <v>Yes</v>
      </c>
    </row>
    <row r="82" spans="1:12" x14ac:dyDescent="0.25">
      <c r="A82" s="42" t="s">
        <v>550</v>
      </c>
      <c r="B82" s="33" t="s">
        <v>213</v>
      </c>
      <c r="C82" s="43">
        <v>43489478</v>
      </c>
      <c r="D82" s="11" t="str">
        <f t="shared" si="12"/>
        <v>N/A</v>
      </c>
      <c r="E82" s="43">
        <v>35038095</v>
      </c>
      <c r="F82" s="11" t="str">
        <f t="shared" si="13"/>
        <v>N/A</v>
      </c>
      <c r="G82" s="43">
        <v>34041403</v>
      </c>
      <c r="H82" s="11" t="str">
        <f t="shared" si="14"/>
        <v>N/A</v>
      </c>
      <c r="I82" s="12">
        <v>-19.399999999999999</v>
      </c>
      <c r="J82" s="12">
        <v>-2.84</v>
      </c>
      <c r="K82" s="41" t="s">
        <v>736</v>
      </c>
      <c r="L82" s="9" t="str">
        <f t="shared" si="15"/>
        <v>Yes</v>
      </c>
    </row>
    <row r="83" spans="1:12" x14ac:dyDescent="0.25">
      <c r="A83" s="42" t="s">
        <v>551</v>
      </c>
      <c r="B83" s="33" t="s">
        <v>213</v>
      </c>
      <c r="C83" s="34">
        <v>745</v>
      </c>
      <c r="D83" s="11" t="str">
        <f t="shared" si="12"/>
        <v>N/A</v>
      </c>
      <c r="E83" s="34">
        <v>524</v>
      </c>
      <c r="F83" s="11" t="str">
        <f t="shared" si="13"/>
        <v>N/A</v>
      </c>
      <c r="G83" s="34">
        <v>513</v>
      </c>
      <c r="H83" s="11" t="str">
        <f t="shared" si="14"/>
        <v>N/A</v>
      </c>
      <c r="I83" s="12">
        <v>-29.7</v>
      </c>
      <c r="J83" s="12">
        <v>-2.1</v>
      </c>
      <c r="K83" s="41" t="s">
        <v>736</v>
      </c>
      <c r="L83" s="9" t="str">
        <f t="shared" si="15"/>
        <v>Yes</v>
      </c>
    </row>
    <row r="84" spans="1:12" x14ac:dyDescent="0.25">
      <c r="A84" s="42" t="s">
        <v>1306</v>
      </c>
      <c r="B84" s="33" t="s">
        <v>213</v>
      </c>
      <c r="C84" s="43">
        <v>58375.138254999998</v>
      </c>
      <c r="D84" s="11" t="str">
        <f t="shared" si="12"/>
        <v>N/A</v>
      </c>
      <c r="E84" s="43">
        <v>66866.593510999999</v>
      </c>
      <c r="F84" s="11" t="str">
        <f t="shared" si="13"/>
        <v>N/A</v>
      </c>
      <c r="G84" s="43">
        <v>66357.510720999999</v>
      </c>
      <c r="H84" s="11" t="str">
        <f t="shared" si="14"/>
        <v>N/A</v>
      </c>
      <c r="I84" s="12">
        <v>14.55</v>
      </c>
      <c r="J84" s="12">
        <v>-0.76100000000000001</v>
      </c>
      <c r="K84" s="41" t="s">
        <v>736</v>
      </c>
      <c r="L84" s="9" t="str">
        <f t="shared" si="15"/>
        <v>Yes</v>
      </c>
    </row>
    <row r="85" spans="1:12" x14ac:dyDescent="0.25">
      <c r="A85" s="42" t="s">
        <v>552</v>
      </c>
      <c r="B85" s="33" t="s">
        <v>213</v>
      </c>
      <c r="C85" s="43">
        <v>41299616</v>
      </c>
      <c r="D85" s="11" t="str">
        <f t="shared" si="12"/>
        <v>N/A</v>
      </c>
      <c r="E85" s="43">
        <v>21100337</v>
      </c>
      <c r="F85" s="11" t="str">
        <f t="shared" si="13"/>
        <v>N/A</v>
      </c>
      <c r="G85" s="43">
        <v>22018582</v>
      </c>
      <c r="H85" s="11" t="str">
        <f t="shared" si="14"/>
        <v>N/A</v>
      </c>
      <c r="I85" s="12">
        <v>-48.9</v>
      </c>
      <c r="J85" s="12">
        <v>4.3520000000000003</v>
      </c>
      <c r="K85" s="41" t="s">
        <v>736</v>
      </c>
      <c r="L85" s="9" t="str">
        <f t="shared" si="15"/>
        <v>Yes</v>
      </c>
    </row>
    <row r="86" spans="1:12" x14ac:dyDescent="0.25">
      <c r="A86" s="42" t="s">
        <v>553</v>
      </c>
      <c r="B86" s="33" t="s">
        <v>213</v>
      </c>
      <c r="C86" s="34">
        <v>1636</v>
      </c>
      <c r="D86" s="11" t="str">
        <f t="shared" si="12"/>
        <v>N/A</v>
      </c>
      <c r="E86" s="34">
        <v>926</v>
      </c>
      <c r="F86" s="11" t="str">
        <f t="shared" si="13"/>
        <v>N/A</v>
      </c>
      <c r="G86" s="34">
        <v>907</v>
      </c>
      <c r="H86" s="11" t="str">
        <f t="shared" si="14"/>
        <v>N/A</v>
      </c>
      <c r="I86" s="12">
        <v>-43.4</v>
      </c>
      <c r="J86" s="12">
        <v>-2.0499999999999998</v>
      </c>
      <c r="K86" s="41" t="s">
        <v>736</v>
      </c>
      <c r="L86" s="9" t="str">
        <f t="shared" si="15"/>
        <v>Yes</v>
      </c>
    </row>
    <row r="87" spans="1:12" x14ac:dyDescent="0.25">
      <c r="A87" s="42" t="s">
        <v>1307</v>
      </c>
      <c r="B87" s="33" t="s">
        <v>213</v>
      </c>
      <c r="C87" s="43">
        <v>25244.264059000001</v>
      </c>
      <c r="D87" s="11" t="str">
        <f t="shared" si="12"/>
        <v>N/A</v>
      </c>
      <c r="E87" s="43">
        <v>22786.541036999999</v>
      </c>
      <c r="F87" s="11" t="str">
        <f t="shared" si="13"/>
        <v>N/A</v>
      </c>
      <c r="G87" s="43">
        <v>24276.275634000001</v>
      </c>
      <c r="H87" s="11" t="str">
        <f t="shared" si="14"/>
        <v>N/A</v>
      </c>
      <c r="I87" s="12">
        <v>-9.74</v>
      </c>
      <c r="J87" s="12">
        <v>6.5380000000000003</v>
      </c>
      <c r="K87" s="41" t="s">
        <v>736</v>
      </c>
      <c r="L87" s="9" t="str">
        <f t="shared" si="15"/>
        <v>Yes</v>
      </c>
    </row>
    <row r="88" spans="1:12" ht="25" x14ac:dyDescent="0.25">
      <c r="A88" s="42" t="s">
        <v>554</v>
      </c>
      <c r="B88" s="33" t="s">
        <v>213</v>
      </c>
      <c r="C88" s="43">
        <v>93999590</v>
      </c>
      <c r="D88" s="11" t="str">
        <f t="shared" si="12"/>
        <v>N/A</v>
      </c>
      <c r="E88" s="43">
        <v>64418735</v>
      </c>
      <c r="F88" s="11" t="str">
        <f t="shared" si="13"/>
        <v>N/A</v>
      </c>
      <c r="G88" s="43">
        <v>75228911</v>
      </c>
      <c r="H88" s="11" t="str">
        <f t="shared" si="14"/>
        <v>N/A</v>
      </c>
      <c r="I88" s="12">
        <v>-31.5</v>
      </c>
      <c r="J88" s="12">
        <v>16.78</v>
      </c>
      <c r="K88" s="41" t="s">
        <v>736</v>
      </c>
      <c r="L88" s="9" t="str">
        <f t="shared" si="15"/>
        <v>Yes</v>
      </c>
    </row>
    <row r="89" spans="1:12" x14ac:dyDescent="0.25">
      <c r="A89" s="42" t="s">
        <v>555</v>
      </c>
      <c r="B89" s="33" t="s">
        <v>213</v>
      </c>
      <c r="C89" s="34">
        <v>95824</v>
      </c>
      <c r="D89" s="11" t="str">
        <f t="shared" si="12"/>
        <v>N/A</v>
      </c>
      <c r="E89" s="34">
        <v>77598</v>
      </c>
      <c r="F89" s="11" t="str">
        <f t="shared" si="13"/>
        <v>N/A</v>
      </c>
      <c r="G89" s="34">
        <v>80150</v>
      </c>
      <c r="H89" s="11" t="str">
        <f t="shared" si="14"/>
        <v>N/A</v>
      </c>
      <c r="I89" s="12">
        <v>-19</v>
      </c>
      <c r="J89" s="12">
        <v>3.2890000000000001</v>
      </c>
      <c r="K89" s="41" t="s">
        <v>736</v>
      </c>
      <c r="L89" s="9" t="str">
        <f t="shared" si="15"/>
        <v>Yes</v>
      </c>
    </row>
    <row r="90" spans="1:12" x14ac:dyDescent="0.25">
      <c r="A90" s="42" t="s">
        <v>1308</v>
      </c>
      <c r="B90" s="33" t="s">
        <v>213</v>
      </c>
      <c r="C90" s="43">
        <v>980.96082401000001</v>
      </c>
      <c r="D90" s="11" t="str">
        <f t="shared" si="12"/>
        <v>N/A</v>
      </c>
      <c r="E90" s="43">
        <v>830.15973350000002</v>
      </c>
      <c r="F90" s="11" t="str">
        <f t="shared" si="13"/>
        <v>N/A</v>
      </c>
      <c r="G90" s="43">
        <v>938.60150967000004</v>
      </c>
      <c r="H90" s="11" t="str">
        <f t="shared" si="14"/>
        <v>N/A</v>
      </c>
      <c r="I90" s="12">
        <v>-15.4</v>
      </c>
      <c r="J90" s="12">
        <v>13.06</v>
      </c>
      <c r="K90" s="41" t="s">
        <v>736</v>
      </c>
      <c r="L90" s="9" t="str">
        <f t="shared" si="15"/>
        <v>Yes</v>
      </c>
    </row>
    <row r="91" spans="1:12" x14ac:dyDescent="0.25">
      <c r="A91" s="42" t="s">
        <v>556</v>
      </c>
      <c r="B91" s="33" t="s">
        <v>213</v>
      </c>
      <c r="C91" s="43">
        <v>11162905</v>
      </c>
      <c r="D91" s="11" t="str">
        <f t="shared" si="12"/>
        <v>N/A</v>
      </c>
      <c r="E91" s="43">
        <v>7954824</v>
      </c>
      <c r="F91" s="11" t="str">
        <f t="shared" si="13"/>
        <v>N/A</v>
      </c>
      <c r="G91" s="43">
        <v>8466551</v>
      </c>
      <c r="H91" s="11" t="str">
        <f t="shared" si="14"/>
        <v>N/A</v>
      </c>
      <c r="I91" s="12">
        <v>-28.7</v>
      </c>
      <c r="J91" s="12">
        <v>6.4329999999999998</v>
      </c>
      <c r="K91" s="41" t="s">
        <v>736</v>
      </c>
      <c r="L91" s="9" t="str">
        <f t="shared" si="15"/>
        <v>Yes</v>
      </c>
    </row>
    <row r="92" spans="1:12" x14ac:dyDescent="0.25">
      <c r="A92" s="42" t="s">
        <v>557</v>
      </c>
      <c r="B92" s="33" t="s">
        <v>213</v>
      </c>
      <c r="C92" s="34">
        <v>38555</v>
      </c>
      <c r="D92" s="11" t="str">
        <f t="shared" si="12"/>
        <v>N/A</v>
      </c>
      <c r="E92" s="34">
        <v>29261</v>
      </c>
      <c r="F92" s="11" t="str">
        <f t="shared" si="13"/>
        <v>N/A</v>
      </c>
      <c r="G92" s="34">
        <v>29539</v>
      </c>
      <c r="H92" s="11" t="str">
        <f t="shared" si="14"/>
        <v>N/A</v>
      </c>
      <c r="I92" s="12">
        <v>-24.1</v>
      </c>
      <c r="J92" s="12">
        <v>0.95009999999999994</v>
      </c>
      <c r="K92" s="41" t="s">
        <v>736</v>
      </c>
      <c r="L92" s="9" t="str">
        <f t="shared" si="15"/>
        <v>Yes</v>
      </c>
    </row>
    <row r="93" spans="1:12" x14ac:dyDescent="0.25">
      <c r="A93" s="42" t="s">
        <v>1309</v>
      </c>
      <c r="B93" s="33" t="s">
        <v>213</v>
      </c>
      <c r="C93" s="43">
        <v>289.53196731999998</v>
      </c>
      <c r="D93" s="11" t="str">
        <f t="shared" si="12"/>
        <v>N/A</v>
      </c>
      <c r="E93" s="43">
        <v>271.85755784000003</v>
      </c>
      <c r="F93" s="11" t="str">
        <f t="shared" si="13"/>
        <v>N/A</v>
      </c>
      <c r="G93" s="43">
        <v>286.62280375</v>
      </c>
      <c r="H93" s="11" t="str">
        <f t="shared" si="14"/>
        <v>N/A</v>
      </c>
      <c r="I93" s="12">
        <v>-6.1</v>
      </c>
      <c r="J93" s="12">
        <v>5.431</v>
      </c>
      <c r="K93" s="41" t="s">
        <v>736</v>
      </c>
      <c r="L93" s="9" t="str">
        <f t="shared" si="15"/>
        <v>Yes</v>
      </c>
    </row>
    <row r="94" spans="1:12" ht="25" x14ac:dyDescent="0.25">
      <c r="A94" s="42" t="s">
        <v>558</v>
      </c>
      <c r="B94" s="33" t="s">
        <v>213</v>
      </c>
      <c r="C94" s="43">
        <v>41585892</v>
      </c>
      <c r="D94" s="11" t="str">
        <f t="shared" si="12"/>
        <v>N/A</v>
      </c>
      <c r="E94" s="43">
        <v>40779154</v>
      </c>
      <c r="F94" s="11" t="str">
        <f t="shared" si="13"/>
        <v>N/A</v>
      </c>
      <c r="G94" s="43">
        <v>43154229</v>
      </c>
      <c r="H94" s="11" t="str">
        <f t="shared" si="14"/>
        <v>N/A</v>
      </c>
      <c r="I94" s="12">
        <v>-1.94</v>
      </c>
      <c r="J94" s="12">
        <v>5.8239999999999998</v>
      </c>
      <c r="K94" s="41" t="s">
        <v>736</v>
      </c>
      <c r="L94" s="9" t="str">
        <f t="shared" si="15"/>
        <v>Yes</v>
      </c>
    </row>
    <row r="95" spans="1:12" x14ac:dyDescent="0.25">
      <c r="A95" s="42" t="s">
        <v>559</v>
      </c>
      <c r="B95" s="33" t="s">
        <v>213</v>
      </c>
      <c r="C95" s="34">
        <v>37516</v>
      </c>
      <c r="D95" s="11" t="str">
        <f t="shared" si="12"/>
        <v>N/A</v>
      </c>
      <c r="E95" s="34">
        <v>29190</v>
      </c>
      <c r="F95" s="11" t="str">
        <f t="shared" si="13"/>
        <v>N/A</v>
      </c>
      <c r="G95" s="34">
        <v>28252</v>
      </c>
      <c r="H95" s="11" t="str">
        <f t="shared" si="14"/>
        <v>N/A</v>
      </c>
      <c r="I95" s="12">
        <v>-22.2</v>
      </c>
      <c r="J95" s="12">
        <v>-3.21</v>
      </c>
      <c r="K95" s="41" t="s">
        <v>736</v>
      </c>
      <c r="L95" s="9" t="str">
        <f t="shared" si="15"/>
        <v>Yes</v>
      </c>
    </row>
    <row r="96" spans="1:12" ht="25" x14ac:dyDescent="0.25">
      <c r="A96" s="42" t="s">
        <v>1310</v>
      </c>
      <c r="B96" s="33" t="s">
        <v>213</v>
      </c>
      <c r="C96" s="43">
        <v>1108.4841667999999</v>
      </c>
      <c r="D96" s="11" t="str">
        <f t="shared" si="12"/>
        <v>N/A</v>
      </c>
      <c r="E96" s="43">
        <v>1397.024803</v>
      </c>
      <c r="F96" s="11" t="str">
        <f t="shared" si="13"/>
        <v>N/A</v>
      </c>
      <c r="G96" s="43">
        <v>1527.4751876</v>
      </c>
      <c r="H96" s="11" t="str">
        <f t="shared" si="14"/>
        <v>N/A</v>
      </c>
      <c r="I96" s="12">
        <v>26.03</v>
      </c>
      <c r="J96" s="12">
        <v>9.3379999999999992</v>
      </c>
      <c r="K96" s="41" t="s">
        <v>736</v>
      </c>
      <c r="L96" s="9" t="str">
        <f t="shared" si="15"/>
        <v>Yes</v>
      </c>
    </row>
    <row r="97" spans="1:12" ht="25" x14ac:dyDescent="0.25">
      <c r="A97" s="42" t="s">
        <v>560</v>
      </c>
      <c r="B97" s="33" t="s">
        <v>213</v>
      </c>
      <c r="C97" s="43">
        <v>59232422</v>
      </c>
      <c r="D97" s="11" t="str">
        <f t="shared" si="12"/>
        <v>N/A</v>
      </c>
      <c r="E97" s="43">
        <v>41155224</v>
      </c>
      <c r="F97" s="11" t="str">
        <f t="shared" si="13"/>
        <v>N/A</v>
      </c>
      <c r="G97" s="43">
        <v>44812006</v>
      </c>
      <c r="H97" s="11" t="str">
        <f t="shared" si="14"/>
        <v>N/A</v>
      </c>
      <c r="I97" s="12">
        <v>-30.5</v>
      </c>
      <c r="J97" s="12">
        <v>8.8849999999999998</v>
      </c>
      <c r="K97" s="41" t="s">
        <v>736</v>
      </c>
      <c r="L97" s="9" t="str">
        <f t="shared" si="15"/>
        <v>Yes</v>
      </c>
    </row>
    <row r="98" spans="1:12" x14ac:dyDescent="0.25">
      <c r="A98" s="42" t="s">
        <v>561</v>
      </c>
      <c r="B98" s="33" t="s">
        <v>213</v>
      </c>
      <c r="C98" s="34">
        <v>58992</v>
      </c>
      <c r="D98" s="11" t="str">
        <f t="shared" si="12"/>
        <v>N/A</v>
      </c>
      <c r="E98" s="34">
        <v>46456</v>
      </c>
      <c r="F98" s="11" t="str">
        <f t="shared" si="13"/>
        <v>N/A</v>
      </c>
      <c r="G98" s="34">
        <v>48014</v>
      </c>
      <c r="H98" s="11" t="str">
        <f t="shared" si="14"/>
        <v>N/A</v>
      </c>
      <c r="I98" s="12">
        <v>-21.3</v>
      </c>
      <c r="J98" s="12">
        <v>3.3540000000000001</v>
      </c>
      <c r="K98" s="41" t="s">
        <v>736</v>
      </c>
      <c r="L98" s="9" t="str">
        <f t="shared" si="15"/>
        <v>Yes</v>
      </c>
    </row>
    <row r="99" spans="1:12" x14ac:dyDescent="0.25">
      <c r="A99" s="42" t="s">
        <v>1311</v>
      </c>
      <c r="B99" s="33" t="s">
        <v>213</v>
      </c>
      <c r="C99" s="43">
        <v>1004.0755018</v>
      </c>
      <c r="D99" s="11" t="str">
        <f t="shared" si="12"/>
        <v>N/A</v>
      </c>
      <c r="E99" s="43">
        <v>885.89684863000002</v>
      </c>
      <c r="F99" s="11" t="str">
        <f t="shared" si="13"/>
        <v>N/A</v>
      </c>
      <c r="G99" s="43">
        <v>933.31124254999997</v>
      </c>
      <c r="H99" s="11" t="str">
        <f t="shared" si="14"/>
        <v>N/A</v>
      </c>
      <c r="I99" s="12">
        <v>-11.8</v>
      </c>
      <c r="J99" s="12">
        <v>5.3520000000000003</v>
      </c>
      <c r="K99" s="41" t="s">
        <v>736</v>
      </c>
      <c r="L99" s="9" t="str">
        <f t="shared" si="15"/>
        <v>Yes</v>
      </c>
    </row>
    <row r="100" spans="1:12" x14ac:dyDescent="0.25">
      <c r="A100" s="42" t="s">
        <v>562</v>
      </c>
      <c r="B100" s="33" t="s">
        <v>213</v>
      </c>
      <c r="C100" s="43">
        <v>7310426</v>
      </c>
      <c r="D100" s="11" t="str">
        <f t="shared" si="12"/>
        <v>N/A</v>
      </c>
      <c r="E100" s="43">
        <v>3875652</v>
      </c>
      <c r="F100" s="11" t="str">
        <f t="shared" si="13"/>
        <v>N/A</v>
      </c>
      <c r="G100" s="43">
        <v>4591678</v>
      </c>
      <c r="H100" s="11" t="str">
        <f t="shared" si="14"/>
        <v>N/A</v>
      </c>
      <c r="I100" s="12">
        <v>-47</v>
      </c>
      <c r="J100" s="12">
        <v>18.47</v>
      </c>
      <c r="K100" s="41" t="s">
        <v>736</v>
      </c>
      <c r="L100" s="9" t="str">
        <f t="shared" si="15"/>
        <v>Yes</v>
      </c>
    </row>
    <row r="101" spans="1:12" x14ac:dyDescent="0.25">
      <c r="A101" s="42" t="s">
        <v>563</v>
      </c>
      <c r="B101" s="33" t="s">
        <v>213</v>
      </c>
      <c r="C101" s="34">
        <v>3641</v>
      </c>
      <c r="D101" s="11" t="str">
        <f t="shared" si="12"/>
        <v>N/A</v>
      </c>
      <c r="E101" s="34">
        <v>2691</v>
      </c>
      <c r="F101" s="11" t="str">
        <f t="shared" si="13"/>
        <v>N/A</v>
      </c>
      <c r="G101" s="34">
        <v>2578</v>
      </c>
      <c r="H101" s="11" t="str">
        <f t="shared" si="14"/>
        <v>N/A</v>
      </c>
      <c r="I101" s="12">
        <v>-26.1</v>
      </c>
      <c r="J101" s="12">
        <v>-4.2</v>
      </c>
      <c r="K101" s="41" t="s">
        <v>736</v>
      </c>
      <c r="L101" s="9" t="str">
        <f t="shared" si="15"/>
        <v>Yes</v>
      </c>
    </row>
    <row r="102" spans="1:12" x14ac:dyDescent="0.25">
      <c r="A102" s="42" t="s">
        <v>1312</v>
      </c>
      <c r="B102" s="33" t="s">
        <v>213</v>
      </c>
      <c r="C102" s="43">
        <v>2007.8071958</v>
      </c>
      <c r="D102" s="11" t="str">
        <f t="shared" si="12"/>
        <v>N/A</v>
      </c>
      <c r="E102" s="43">
        <v>1440.2274247</v>
      </c>
      <c r="F102" s="11" t="str">
        <f t="shared" si="13"/>
        <v>N/A</v>
      </c>
      <c r="G102" s="43">
        <v>1781.1008534</v>
      </c>
      <c r="H102" s="11" t="str">
        <f t="shared" si="14"/>
        <v>N/A</v>
      </c>
      <c r="I102" s="12">
        <v>-28.3</v>
      </c>
      <c r="J102" s="12">
        <v>23.67</v>
      </c>
      <c r="K102" s="41" t="s">
        <v>736</v>
      </c>
      <c r="L102" s="9" t="str">
        <f t="shared" si="15"/>
        <v>Yes</v>
      </c>
    </row>
    <row r="103" spans="1:12" ht="25" x14ac:dyDescent="0.25">
      <c r="A103" s="42" t="s">
        <v>564</v>
      </c>
      <c r="B103" s="33" t="s">
        <v>213</v>
      </c>
      <c r="C103" s="43">
        <v>12535579</v>
      </c>
      <c r="D103" s="11" t="str">
        <f t="shared" si="12"/>
        <v>N/A</v>
      </c>
      <c r="E103" s="43">
        <v>14047187</v>
      </c>
      <c r="F103" s="11" t="str">
        <f t="shared" si="13"/>
        <v>N/A</v>
      </c>
      <c r="G103" s="43">
        <v>15674120</v>
      </c>
      <c r="H103" s="11" t="str">
        <f t="shared" si="14"/>
        <v>N/A</v>
      </c>
      <c r="I103" s="12">
        <v>12.06</v>
      </c>
      <c r="J103" s="12">
        <v>11.58</v>
      </c>
      <c r="K103" s="41" t="s">
        <v>736</v>
      </c>
      <c r="L103" s="9" t="str">
        <f t="shared" si="15"/>
        <v>Yes</v>
      </c>
    </row>
    <row r="104" spans="1:12" x14ac:dyDescent="0.25">
      <c r="A104" s="42" t="s">
        <v>565</v>
      </c>
      <c r="B104" s="33" t="s">
        <v>213</v>
      </c>
      <c r="C104" s="34">
        <v>20199</v>
      </c>
      <c r="D104" s="11" t="str">
        <f t="shared" si="12"/>
        <v>N/A</v>
      </c>
      <c r="E104" s="34">
        <v>14967</v>
      </c>
      <c r="F104" s="11" t="str">
        <f t="shared" si="13"/>
        <v>N/A</v>
      </c>
      <c r="G104" s="34">
        <v>15509</v>
      </c>
      <c r="H104" s="11" t="str">
        <f t="shared" si="14"/>
        <v>N/A</v>
      </c>
      <c r="I104" s="12">
        <v>-25.9</v>
      </c>
      <c r="J104" s="12">
        <v>3.621</v>
      </c>
      <c r="K104" s="41" t="s">
        <v>736</v>
      </c>
      <c r="L104" s="9" t="str">
        <f t="shared" si="15"/>
        <v>Yes</v>
      </c>
    </row>
    <row r="105" spans="1:12" x14ac:dyDescent="0.25">
      <c r="A105" s="42" t="s">
        <v>1313</v>
      </c>
      <c r="B105" s="33" t="s">
        <v>213</v>
      </c>
      <c r="C105" s="43">
        <v>620.60394079000002</v>
      </c>
      <c r="D105" s="11" t="str">
        <f t="shared" si="12"/>
        <v>N/A</v>
      </c>
      <c r="E105" s="43">
        <v>938.54392998000003</v>
      </c>
      <c r="F105" s="11" t="str">
        <f t="shared" si="13"/>
        <v>N/A</v>
      </c>
      <c r="G105" s="43">
        <v>1010.6467213</v>
      </c>
      <c r="H105" s="11" t="str">
        <f t="shared" si="14"/>
        <v>N/A</v>
      </c>
      <c r="I105" s="12">
        <v>51.23</v>
      </c>
      <c r="J105" s="12">
        <v>7.6820000000000004</v>
      </c>
      <c r="K105" s="41" t="s">
        <v>736</v>
      </c>
      <c r="L105" s="9" t="str">
        <f t="shared" si="15"/>
        <v>Yes</v>
      </c>
    </row>
    <row r="106" spans="1:12" x14ac:dyDescent="0.25">
      <c r="A106" s="42" t="s">
        <v>566</v>
      </c>
      <c r="B106" s="33" t="s">
        <v>213</v>
      </c>
      <c r="C106" s="43">
        <v>38928247</v>
      </c>
      <c r="D106" s="11" t="str">
        <f t="shared" si="12"/>
        <v>N/A</v>
      </c>
      <c r="E106" s="43">
        <v>30520483</v>
      </c>
      <c r="F106" s="11" t="str">
        <f t="shared" si="13"/>
        <v>N/A</v>
      </c>
      <c r="G106" s="43">
        <v>32199930</v>
      </c>
      <c r="H106" s="11" t="str">
        <f t="shared" si="14"/>
        <v>N/A</v>
      </c>
      <c r="I106" s="12">
        <v>-21.6</v>
      </c>
      <c r="J106" s="12">
        <v>5.5030000000000001</v>
      </c>
      <c r="K106" s="41" t="s">
        <v>736</v>
      </c>
      <c r="L106" s="9" t="str">
        <f t="shared" si="15"/>
        <v>Yes</v>
      </c>
    </row>
    <row r="107" spans="1:12" x14ac:dyDescent="0.25">
      <c r="A107" s="42" t="s">
        <v>567</v>
      </c>
      <c r="B107" s="33" t="s">
        <v>213</v>
      </c>
      <c r="C107" s="34">
        <v>74364</v>
      </c>
      <c r="D107" s="11" t="str">
        <f t="shared" si="12"/>
        <v>N/A</v>
      </c>
      <c r="E107" s="34">
        <v>57979</v>
      </c>
      <c r="F107" s="11" t="str">
        <f t="shared" si="13"/>
        <v>N/A</v>
      </c>
      <c r="G107" s="34">
        <v>58957</v>
      </c>
      <c r="H107" s="11" t="str">
        <f t="shared" si="14"/>
        <v>N/A</v>
      </c>
      <c r="I107" s="12">
        <v>-22</v>
      </c>
      <c r="J107" s="12">
        <v>1.6870000000000001</v>
      </c>
      <c r="K107" s="41" t="s">
        <v>736</v>
      </c>
      <c r="L107" s="9" t="str">
        <f t="shared" si="15"/>
        <v>Yes</v>
      </c>
    </row>
    <row r="108" spans="1:12" x14ac:dyDescent="0.25">
      <c r="A108" s="42" t="s">
        <v>1314</v>
      </c>
      <c r="B108" s="33" t="s">
        <v>213</v>
      </c>
      <c r="C108" s="43">
        <v>523.48242429000004</v>
      </c>
      <c r="D108" s="11" t="str">
        <f t="shared" si="12"/>
        <v>N/A</v>
      </c>
      <c r="E108" s="43">
        <v>526.40581935</v>
      </c>
      <c r="F108" s="11" t="str">
        <f t="shared" si="13"/>
        <v>N/A</v>
      </c>
      <c r="G108" s="43">
        <v>546.15957392999997</v>
      </c>
      <c r="H108" s="11" t="str">
        <f t="shared" si="14"/>
        <v>N/A</v>
      </c>
      <c r="I108" s="12">
        <v>0.5585</v>
      </c>
      <c r="J108" s="12">
        <v>3.7530000000000001</v>
      </c>
      <c r="K108" s="41" t="s">
        <v>736</v>
      </c>
      <c r="L108" s="9" t="str">
        <f t="shared" si="15"/>
        <v>Yes</v>
      </c>
    </row>
    <row r="109" spans="1:12" x14ac:dyDescent="0.25">
      <c r="A109" s="42" t="s">
        <v>568</v>
      </c>
      <c r="B109" s="33" t="s">
        <v>213</v>
      </c>
      <c r="C109" s="43">
        <v>235388293</v>
      </c>
      <c r="D109" s="11" t="str">
        <f t="shared" si="12"/>
        <v>N/A</v>
      </c>
      <c r="E109" s="43">
        <v>150822303</v>
      </c>
      <c r="F109" s="11" t="str">
        <f t="shared" si="13"/>
        <v>N/A</v>
      </c>
      <c r="G109" s="43">
        <v>154522882</v>
      </c>
      <c r="H109" s="11" t="str">
        <f t="shared" si="14"/>
        <v>N/A</v>
      </c>
      <c r="I109" s="12">
        <v>-35.9</v>
      </c>
      <c r="J109" s="12">
        <v>2.4540000000000002</v>
      </c>
      <c r="K109" s="41" t="s">
        <v>736</v>
      </c>
      <c r="L109" s="9" t="str">
        <f t="shared" si="15"/>
        <v>Yes</v>
      </c>
    </row>
    <row r="110" spans="1:12" x14ac:dyDescent="0.25">
      <c r="A110" s="42" t="s">
        <v>569</v>
      </c>
      <c r="B110" s="33" t="s">
        <v>213</v>
      </c>
      <c r="C110" s="34">
        <v>92723</v>
      </c>
      <c r="D110" s="11" t="str">
        <f t="shared" si="12"/>
        <v>N/A</v>
      </c>
      <c r="E110" s="34">
        <v>72943</v>
      </c>
      <c r="F110" s="11" t="str">
        <f t="shared" si="13"/>
        <v>N/A</v>
      </c>
      <c r="G110" s="34">
        <v>73677</v>
      </c>
      <c r="H110" s="11" t="str">
        <f t="shared" si="14"/>
        <v>N/A</v>
      </c>
      <c r="I110" s="12">
        <v>-21.3</v>
      </c>
      <c r="J110" s="12">
        <v>1.006</v>
      </c>
      <c r="K110" s="41" t="s">
        <v>736</v>
      </c>
      <c r="L110" s="9" t="str">
        <f t="shared" si="15"/>
        <v>Yes</v>
      </c>
    </row>
    <row r="111" spans="1:12" x14ac:dyDescent="0.25">
      <c r="A111" s="42" t="s">
        <v>1315</v>
      </c>
      <c r="B111" s="33" t="s">
        <v>213</v>
      </c>
      <c r="C111" s="43">
        <v>2538.6181746000002</v>
      </c>
      <c r="D111" s="11" t="str">
        <f t="shared" si="12"/>
        <v>N/A</v>
      </c>
      <c r="E111" s="43">
        <v>2067.6734299</v>
      </c>
      <c r="F111" s="11" t="str">
        <f t="shared" si="13"/>
        <v>N/A</v>
      </c>
      <c r="G111" s="43">
        <v>2097.3014916000002</v>
      </c>
      <c r="H111" s="11" t="str">
        <f t="shared" si="14"/>
        <v>N/A</v>
      </c>
      <c r="I111" s="12">
        <v>-18.600000000000001</v>
      </c>
      <c r="J111" s="12">
        <v>1.4330000000000001</v>
      </c>
      <c r="K111" s="41" t="s">
        <v>736</v>
      </c>
      <c r="L111" s="9" t="str">
        <f t="shared" si="15"/>
        <v>Yes</v>
      </c>
    </row>
    <row r="112" spans="1:12" ht="25" x14ac:dyDescent="0.25">
      <c r="A112" s="42" t="s">
        <v>570</v>
      </c>
      <c r="B112" s="33" t="s">
        <v>213</v>
      </c>
      <c r="C112" s="43">
        <v>110249440</v>
      </c>
      <c r="D112" s="11" t="str">
        <f t="shared" si="12"/>
        <v>N/A</v>
      </c>
      <c r="E112" s="43">
        <v>102159919</v>
      </c>
      <c r="F112" s="11" t="str">
        <f t="shared" si="13"/>
        <v>N/A</v>
      </c>
      <c r="G112" s="43">
        <v>109320086</v>
      </c>
      <c r="H112" s="11" t="str">
        <f t="shared" si="14"/>
        <v>N/A</v>
      </c>
      <c r="I112" s="12">
        <v>-7.34</v>
      </c>
      <c r="J112" s="12">
        <v>7.0090000000000003</v>
      </c>
      <c r="K112" s="41" t="s">
        <v>736</v>
      </c>
      <c r="L112" s="9" t="str">
        <f t="shared" si="15"/>
        <v>Yes</v>
      </c>
    </row>
    <row r="113" spans="1:12" x14ac:dyDescent="0.25">
      <c r="A113" s="42" t="s">
        <v>571</v>
      </c>
      <c r="B113" s="33" t="s">
        <v>213</v>
      </c>
      <c r="C113" s="34">
        <v>42825</v>
      </c>
      <c r="D113" s="11" t="str">
        <f t="shared" si="12"/>
        <v>N/A</v>
      </c>
      <c r="E113" s="34">
        <v>36807</v>
      </c>
      <c r="F113" s="11" t="str">
        <f t="shared" si="13"/>
        <v>N/A</v>
      </c>
      <c r="G113" s="34">
        <v>38186</v>
      </c>
      <c r="H113" s="11" t="str">
        <f t="shared" si="14"/>
        <v>N/A</v>
      </c>
      <c r="I113" s="12">
        <v>-14.1</v>
      </c>
      <c r="J113" s="12">
        <v>3.7469999999999999</v>
      </c>
      <c r="K113" s="41" t="s">
        <v>736</v>
      </c>
      <c r="L113" s="9" t="str">
        <f t="shared" si="15"/>
        <v>Yes</v>
      </c>
    </row>
    <row r="114" spans="1:12" ht="25" x14ac:dyDescent="0.25">
      <c r="A114" s="42" t="s">
        <v>1316</v>
      </c>
      <c r="B114" s="33" t="s">
        <v>213</v>
      </c>
      <c r="C114" s="43">
        <v>2574.4177466000001</v>
      </c>
      <c r="D114" s="11" t="str">
        <f t="shared" si="12"/>
        <v>N/A</v>
      </c>
      <c r="E114" s="43">
        <v>2775.5567962999999</v>
      </c>
      <c r="F114" s="11" t="str">
        <f t="shared" si="13"/>
        <v>N/A</v>
      </c>
      <c r="G114" s="43">
        <v>2862.8315613</v>
      </c>
      <c r="H114" s="11" t="str">
        <f t="shared" si="14"/>
        <v>N/A</v>
      </c>
      <c r="I114" s="12">
        <v>7.8129999999999997</v>
      </c>
      <c r="J114" s="12">
        <v>3.1440000000000001</v>
      </c>
      <c r="K114" s="41" t="s">
        <v>736</v>
      </c>
      <c r="L114" s="9" t="str">
        <f t="shared" si="15"/>
        <v>Yes</v>
      </c>
    </row>
    <row r="115" spans="1:12" ht="25" x14ac:dyDescent="0.25">
      <c r="A115" s="42" t="s">
        <v>572</v>
      </c>
      <c r="B115" s="33" t="s">
        <v>213</v>
      </c>
      <c r="C115" s="43">
        <v>16266044</v>
      </c>
      <c r="D115" s="11" t="str">
        <f t="shared" si="12"/>
        <v>N/A</v>
      </c>
      <c r="E115" s="43">
        <v>11077345</v>
      </c>
      <c r="F115" s="11" t="str">
        <f t="shared" si="13"/>
        <v>N/A</v>
      </c>
      <c r="G115" s="43">
        <v>11460522</v>
      </c>
      <c r="H115" s="11" t="str">
        <f t="shared" si="14"/>
        <v>N/A</v>
      </c>
      <c r="I115" s="12">
        <v>-31.9</v>
      </c>
      <c r="J115" s="12">
        <v>3.4590000000000001</v>
      </c>
      <c r="K115" s="41" t="s">
        <v>736</v>
      </c>
      <c r="L115" s="9" t="str">
        <f t="shared" si="15"/>
        <v>Yes</v>
      </c>
    </row>
    <row r="116" spans="1:12" x14ac:dyDescent="0.25">
      <c r="A116" s="3" t="s">
        <v>573</v>
      </c>
      <c r="B116" s="33" t="s">
        <v>213</v>
      </c>
      <c r="C116" s="34">
        <v>13388</v>
      </c>
      <c r="D116" s="11" t="str">
        <f t="shared" si="12"/>
        <v>N/A</v>
      </c>
      <c r="E116" s="34">
        <v>9273</v>
      </c>
      <c r="F116" s="11" t="str">
        <f t="shared" si="13"/>
        <v>N/A</v>
      </c>
      <c r="G116" s="34">
        <v>9449</v>
      </c>
      <c r="H116" s="11" t="str">
        <f t="shared" si="14"/>
        <v>N/A</v>
      </c>
      <c r="I116" s="12">
        <v>-30.7</v>
      </c>
      <c r="J116" s="12">
        <v>1.8979999999999999</v>
      </c>
      <c r="K116" s="41" t="s">
        <v>736</v>
      </c>
      <c r="L116" s="9" t="str">
        <f t="shared" si="15"/>
        <v>Yes</v>
      </c>
    </row>
    <row r="117" spans="1:12" ht="25" x14ac:dyDescent="0.25">
      <c r="A117" s="3" t="s">
        <v>1317</v>
      </c>
      <c r="B117" s="33" t="s">
        <v>213</v>
      </c>
      <c r="C117" s="43">
        <v>1214.9719150999999</v>
      </c>
      <c r="D117" s="11" t="str">
        <f t="shared" si="12"/>
        <v>N/A</v>
      </c>
      <c r="E117" s="43">
        <v>1194.5805025</v>
      </c>
      <c r="F117" s="11" t="str">
        <f t="shared" si="13"/>
        <v>N/A</v>
      </c>
      <c r="G117" s="43">
        <v>1212.8819980999999</v>
      </c>
      <c r="H117" s="11" t="str">
        <f t="shared" si="14"/>
        <v>N/A</v>
      </c>
      <c r="I117" s="12">
        <v>-1.68</v>
      </c>
      <c r="J117" s="12">
        <v>1.532</v>
      </c>
      <c r="K117" s="41" t="s">
        <v>736</v>
      </c>
      <c r="L117" s="9" t="str">
        <f t="shared" si="15"/>
        <v>Yes</v>
      </c>
    </row>
    <row r="118" spans="1:12" ht="25" x14ac:dyDescent="0.25">
      <c r="A118" s="4" t="s">
        <v>574</v>
      </c>
      <c r="B118" s="33" t="s">
        <v>213</v>
      </c>
      <c r="C118" s="43">
        <v>403150195</v>
      </c>
      <c r="D118" s="11" t="str">
        <f t="shared" si="12"/>
        <v>N/A</v>
      </c>
      <c r="E118" s="43">
        <v>267680864</v>
      </c>
      <c r="F118" s="11" t="str">
        <f t="shared" si="13"/>
        <v>N/A</v>
      </c>
      <c r="G118" s="43">
        <v>293558370</v>
      </c>
      <c r="H118" s="11" t="str">
        <f t="shared" si="14"/>
        <v>N/A</v>
      </c>
      <c r="I118" s="12">
        <v>-33.6</v>
      </c>
      <c r="J118" s="12">
        <v>9.6669999999999998</v>
      </c>
      <c r="K118" s="41" t="s">
        <v>736</v>
      </c>
      <c r="L118" s="9" t="str">
        <f t="shared" si="15"/>
        <v>Yes</v>
      </c>
    </row>
    <row r="119" spans="1:12" x14ac:dyDescent="0.25">
      <c r="A119" s="4" t="s">
        <v>575</v>
      </c>
      <c r="B119" s="33" t="s">
        <v>213</v>
      </c>
      <c r="C119" s="34">
        <v>19840</v>
      </c>
      <c r="D119" s="11" t="str">
        <f t="shared" si="12"/>
        <v>N/A</v>
      </c>
      <c r="E119" s="34">
        <v>14203</v>
      </c>
      <c r="F119" s="11" t="str">
        <f t="shared" si="13"/>
        <v>N/A</v>
      </c>
      <c r="G119" s="34">
        <v>14433</v>
      </c>
      <c r="H119" s="11" t="str">
        <f t="shared" si="14"/>
        <v>N/A</v>
      </c>
      <c r="I119" s="12">
        <v>-28.4</v>
      </c>
      <c r="J119" s="12">
        <v>1.619</v>
      </c>
      <c r="K119" s="41" t="s">
        <v>736</v>
      </c>
      <c r="L119" s="9" t="str">
        <f t="shared" si="15"/>
        <v>Yes</v>
      </c>
    </row>
    <row r="120" spans="1:12" ht="25" x14ac:dyDescent="0.25">
      <c r="A120" s="4" t="s">
        <v>1318</v>
      </c>
      <c r="B120" s="33" t="s">
        <v>213</v>
      </c>
      <c r="C120" s="43">
        <v>20320.070313</v>
      </c>
      <c r="D120" s="11" t="str">
        <f t="shared" si="12"/>
        <v>N/A</v>
      </c>
      <c r="E120" s="43">
        <v>18846.783356</v>
      </c>
      <c r="F120" s="11" t="str">
        <f t="shared" si="13"/>
        <v>N/A</v>
      </c>
      <c r="G120" s="43">
        <v>20339.386822</v>
      </c>
      <c r="H120" s="11" t="str">
        <f t="shared" si="14"/>
        <v>N/A</v>
      </c>
      <c r="I120" s="12">
        <v>-7.25</v>
      </c>
      <c r="J120" s="12">
        <v>7.92</v>
      </c>
      <c r="K120" s="41" t="s">
        <v>736</v>
      </c>
      <c r="L120" s="9" t="str">
        <f t="shared" si="15"/>
        <v>Yes</v>
      </c>
    </row>
    <row r="121" spans="1:12" ht="25" x14ac:dyDescent="0.25">
      <c r="A121" s="4" t="s">
        <v>576</v>
      </c>
      <c r="B121" s="33" t="s">
        <v>213</v>
      </c>
      <c r="C121" s="43">
        <v>76768837</v>
      </c>
      <c r="D121" s="11" t="str">
        <f t="shared" si="12"/>
        <v>N/A</v>
      </c>
      <c r="E121" s="43">
        <v>59952240</v>
      </c>
      <c r="F121" s="11" t="str">
        <f t="shared" si="13"/>
        <v>N/A</v>
      </c>
      <c r="G121" s="43">
        <v>61702268</v>
      </c>
      <c r="H121" s="11" t="str">
        <f t="shared" si="14"/>
        <v>N/A</v>
      </c>
      <c r="I121" s="12">
        <v>-21.9</v>
      </c>
      <c r="J121" s="12">
        <v>2.919</v>
      </c>
      <c r="K121" s="41" t="s">
        <v>736</v>
      </c>
      <c r="L121" s="9" t="str">
        <f t="shared" si="15"/>
        <v>Yes</v>
      </c>
    </row>
    <row r="122" spans="1:12" x14ac:dyDescent="0.25">
      <c r="A122" s="4" t="s">
        <v>577</v>
      </c>
      <c r="B122" s="33" t="s">
        <v>213</v>
      </c>
      <c r="C122" s="34">
        <v>25919</v>
      </c>
      <c r="D122" s="11" t="str">
        <f t="shared" si="12"/>
        <v>N/A</v>
      </c>
      <c r="E122" s="34">
        <v>19558</v>
      </c>
      <c r="F122" s="11" t="str">
        <f t="shared" si="13"/>
        <v>N/A</v>
      </c>
      <c r="G122" s="34">
        <v>20076</v>
      </c>
      <c r="H122" s="11" t="str">
        <f t="shared" si="14"/>
        <v>N/A</v>
      </c>
      <c r="I122" s="12">
        <v>-24.5</v>
      </c>
      <c r="J122" s="12">
        <v>2.649</v>
      </c>
      <c r="K122" s="41" t="s">
        <v>736</v>
      </c>
      <c r="L122" s="9" t="str">
        <f t="shared" si="15"/>
        <v>Yes</v>
      </c>
    </row>
    <row r="123" spans="1:12" ht="25" x14ac:dyDescent="0.25">
      <c r="A123" s="4" t="s">
        <v>1319</v>
      </c>
      <c r="B123" s="33" t="s">
        <v>213</v>
      </c>
      <c r="C123" s="43">
        <v>2961.8749566000001</v>
      </c>
      <c r="D123" s="11" t="str">
        <f t="shared" si="12"/>
        <v>N/A</v>
      </c>
      <c r="E123" s="43">
        <v>3065.3563758999999</v>
      </c>
      <c r="F123" s="11" t="str">
        <f t="shared" si="13"/>
        <v>N/A</v>
      </c>
      <c r="G123" s="43">
        <v>3073.4343494999998</v>
      </c>
      <c r="H123" s="11" t="str">
        <f t="shared" si="14"/>
        <v>N/A</v>
      </c>
      <c r="I123" s="12">
        <v>3.4940000000000002</v>
      </c>
      <c r="J123" s="12">
        <v>0.26350000000000001</v>
      </c>
      <c r="K123" s="41" t="s">
        <v>736</v>
      </c>
      <c r="L123" s="9" t="str">
        <f t="shared" si="15"/>
        <v>Yes</v>
      </c>
    </row>
    <row r="124" spans="1:12" ht="25" x14ac:dyDescent="0.25">
      <c r="A124" s="4" t="s">
        <v>578</v>
      </c>
      <c r="B124" s="33" t="s">
        <v>213</v>
      </c>
      <c r="C124" s="43">
        <v>12061335</v>
      </c>
      <c r="D124" s="11" t="str">
        <f t="shared" si="12"/>
        <v>N/A</v>
      </c>
      <c r="E124" s="43">
        <v>7611993</v>
      </c>
      <c r="F124" s="11" t="str">
        <f t="shared" si="13"/>
        <v>N/A</v>
      </c>
      <c r="G124" s="43">
        <v>9256968</v>
      </c>
      <c r="H124" s="11" t="str">
        <f t="shared" si="14"/>
        <v>N/A</v>
      </c>
      <c r="I124" s="12">
        <v>-36.9</v>
      </c>
      <c r="J124" s="12">
        <v>21.61</v>
      </c>
      <c r="K124" s="41" t="s">
        <v>736</v>
      </c>
      <c r="L124" s="9" t="str">
        <f t="shared" si="15"/>
        <v>Yes</v>
      </c>
    </row>
    <row r="125" spans="1:12" x14ac:dyDescent="0.25">
      <c r="A125" s="2" t="s">
        <v>579</v>
      </c>
      <c r="B125" s="33" t="s">
        <v>213</v>
      </c>
      <c r="C125" s="34">
        <v>3189</v>
      </c>
      <c r="D125" s="11" t="str">
        <f t="shared" si="12"/>
        <v>N/A</v>
      </c>
      <c r="E125" s="34">
        <v>2124</v>
      </c>
      <c r="F125" s="11" t="str">
        <f t="shared" si="13"/>
        <v>N/A</v>
      </c>
      <c r="G125" s="34">
        <v>2519</v>
      </c>
      <c r="H125" s="11" t="str">
        <f t="shared" si="14"/>
        <v>N/A</v>
      </c>
      <c r="I125" s="12">
        <v>-33.4</v>
      </c>
      <c r="J125" s="12">
        <v>18.600000000000001</v>
      </c>
      <c r="K125" s="41" t="s">
        <v>736</v>
      </c>
      <c r="L125" s="9" t="str">
        <f t="shared" si="15"/>
        <v>Yes</v>
      </c>
    </row>
    <row r="126" spans="1:12" ht="25" x14ac:dyDescent="0.25">
      <c r="A126" s="2" t="s">
        <v>1320</v>
      </c>
      <c r="B126" s="33" t="s">
        <v>213</v>
      </c>
      <c r="C126" s="43">
        <v>3782.1683913000002</v>
      </c>
      <c r="D126" s="11" t="str">
        <f t="shared" si="12"/>
        <v>N/A</v>
      </c>
      <c r="E126" s="43">
        <v>3583.8008475000001</v>
      </c>
      <c r="F126" s="11" t="str">
        <f t="shared" si="13"/>
        <v>N/A</v>
      </c>
      <c r="G126" s="43">
        <v>3674.8582771000001</v>
      </c>
      <c r="H126" s="11" t="str">
        <f t="shared" si="14"/>
        <v>N/A</v>
      </c>
      <c r="I126" s="12">
        <v>-5.24</v>
      </c>
      <c r="J126" s="12">
        <v>2.5409999999999999</v>
      </c>
      <c r="K126" s="41" t="s">
        <v>736</v>
      </c>
      <c r="L126" s="9" t="str">
        <f t="shared" si="15"/>
        <v>Yes</v>
      </c>
    </row>
    <row r="127" spans="1:12" ht="25" x14ac:dyDescent="0.25">
      <c r="A127" s="2" t="s">
        <v>580</v>
      </c>
      <c r="B127" s="33" t="s">
        <v>213</v>
      </c>
      <c r="C127" s="43">
        <v>9849719</v>
      </c>
      <c r="D127" s="11" t="str">
        <f t="shared" si="12"/>
        <v>N/A</v>
      </c>
      <c r="E127" s="43">
        <v>8434730</v>
      </c>
      <c r="F127" s="11" t="str">
        <f t="shared" si="13"/>
        <v>N/A</v>
      </c>
      <c r="G127" s="43">
        <v>9363737</v>
      </c>
      <c r="H127" s="11" t="str">
        <f t="shared" si="14"/>
        <v>N/A</v>
      </c>
      <c r="I127" s="12">
        <v>-14.4</v>
      </c>
      <c r="J127" s="12">
        <v>11.01</v>
      </c>
      <c r="K127" s="41" t="s">
        <v>736</v>
      </c>
      <c r="L127" s="9" t="str">
        <f t="shared" si="15"/>
        <v>Yes</v>
      </c>
    </row>
    <row r="128" spans="1:12" x14ac:dyDescent="0.25">
      <c r="A128" s="2" t="s">
        <v>581</v>
      </c>
      <c r="B128" s="33" t="s">
        <v>213</v>
      </c>
      <c r="C128" s="34">
        <v>8620</v>
      </c>
      <c r="D128" s="11" t="str">
        <f t="shared" si="12"/>
        <v>N/A</v>
      </c>
      <c r="E128" s="34">
        <v>6576</v>
      </c>
      <c r="F128" s="11" t="str">
        <f t="shared" si="13"/>
        <v>N/A</v>
      </c>
      <c r="G128" s="34">
        <v>7213</v>
      </c>
      <c r="H128" s="11" t="str">
        <f t="shared" si="14"/>
        <v>N/A</v>
      </c>
      <c r="I128" s="12">
        <v>-23.7</v>
      </c>
      <c r="J128" s="12">
        <v>9.6869999999999994</v>
      </c>
      <c r="K128" s="41" t="s">
        <v>736</v>
      </c>
      <c r="L128" s="9" t="str">
        <f t="shared" si="15"/>
        <v>Yes</v>
      </c>
    </row>
    <row r="129" spans="1:12" ht="25" x14ac:dyDescent="0.25">
      <c r="A129" s="2" t="s">
        <v>1321</v>
      </c>
      <c r="B129" s="33" t="s">
        <v>213</v>
      </c>
      <c r="C129" s="43">
        <v>1142.6588167</v>
      </c>
      <c r="D129" s="11" t="str">
        <f t="shared" si="12"/>
        <v>N/A</v>
      </c>
      <c r="E129" s="43">
        <v>1282.6535888000001</v>
      </c>
      <c r="F129" s="11" t="str">
        <f t="shared" si="13"/>
        <v>N/A</v>
      </c>
      <c r="G129" s="43">
        <v>1298.1751005000001</v>
      </c>
      <c r="H129" s="11" t="str">
        <f t="shared" si="14"/>
        <v>N/A</v>
      </c>
      <c r="I129" s="12">
        <v>12.25</v>
      </c>
      <c r="J129" s="12">
        <v>1.21</v>
      </c>
      <c r="K129" s="41" t="s">
        <v>736</v>
      </c>
      <c r="L129" s="9" t="str">
        <f t="shared" si="15"/>
        <v>Yes</v>
      </c>
    </row>
    <row r="130" spans="1:12" x14ac:dyDescent="0.25">
      <c r="A130" s="2" t="s">
        <v>582</v>
      </c>
      <c r="B130" s="33" t="s">
        <v>213</v>
      </c>
      <c r="C130" s="43">
        <v>4064565</v>
      </c>
      <c r="D130" s="11" t="str">
        <f t="shared" si="12"/>
        <v>N/A</v>
      </c>
      <c r="E130" s="43">
        <v>2426231</v>
      </c>
      <c r="F130" s="11" t="str">
        <f t="shared" si="13"/>
        <v>N/A</v>
      </c>
      <c r="G130" s="43">
        <v>2435865</v>
      </c>
      <c r="H130" s="11" t="str">
        <f t="shared" si="14"/>
        <v>N/A</v>
      </c>
      <c r="I130" s="12">
        <v>-40.299999999999997</v>
      </c>
      <c r="J130" s="12">
        <v>0.39710000000000001</v>
      </c>
      <c r="K130" s="41" t="s">
        <v>736</v>
      </c>
      <c r="L130" s="9" t="str">
        <f t="shared" si="15"/>
        <v>Yes</v>
      </c>
    </row>
    <row r="131" spans="1:12" x14ac:dyDescent="0.25">
      <c r="A131" s="2" t="s">
        <v>583</v>
      </c>
      <c r="B131" s="33" t="s">
        <v>213</v>
      </c>
      <c r="C131" s="34">
        <v>405</v>
      </c>
      <c r="D131" s="11" t="str">
        <f t="shared" si="12"/>
        <v>N/A</v>
      </c>
      <c r="E131" s="34">
        <v>295</v>
      </c>
      <c r="F131" s="11" t="str">
        <f t="shared" si="13"/>
        <v>N/A</v>
      </c>
      <c r="G131" s="34">
        <v>273</v>
      </c>
      <c r="H131" s="11" t="str">
        <f t="shared" si="14"/>
        <v>N/A</v>
      </c>
      <c r="I131" s="12">
        <v>-27.2</v>
      </c>
      <c r="J131" s="12">
        <v>-7.46</v>
      </c>
      <c r="K131" s="41" t="s">
        <v>736</v>
      </c>
      <c r="L131" s="9" t="str">
        <f t="shared" si="15"/>
        <v>Yes</v>
      </c>
    </row>
    <row r="132" spans="1:12" x14ac:dyDescent="0.25">
      <c r="A132" s="2" t="s">
        <v>1322</v>
      </c>
      <c r="B132" s="33" t="s">
        <v>213</v>
      </c>
      <c r="C132" s="43">
        <v>10035.962963</v>
      </c>
      <c r="D132" s="11" t="str">
        <f t="shared" si="12"/>
        <v>N/A</v>
      </c>
      <c r="E132" s="43">
        <v>8224.5118643999995</v>
      </c>
      <c r="F132" s="11" t="str">
        <f t="shared" si="13"/>
        <v>N/A</v>
      </c>
      <c r="G132" s="43">
        <v>8922.5824176000006</v>
      </c>
      <c r="H132" s="11" t="str">
        <f t="shared" si="14"/>
        <v>N/A</v>
      </c>
      <c r="I132" s="12">
        <v>-18</v>
      </c>
      <c r="J132" s="12">
        <v>8.4879999999999995</v>
      </c>
      <c r="K132" s="41" t="s">
        <v>736</v>
      </c>
      <c r="L132" s="9" t="str">
        <f t="shared" si="15"/>
        <v>Yes</v>
      </c>
    </row>
    <row r="133" spans="1:12" ht="25" x14ac:dyDescent="0.25">
      <c r="A133" s="2" t="s">
        <v>584</v>
      </c>
      <c r="B133" s="33" t="s">
        <v>213</v>
      </c>
      <c r="C133" s="43">
        <v>7765047</v>
      </c>
      <c r="D133" s="11" t="str">
        <f t="shared" si="12"/>
        <v>N/A</v>
      </c>
      <c r="E133" s="43">
        <v>6317550</v>
      </c>
      <c r="F133" s="11" t="str">
        <f t="shared" si="13"/>
        <v>N/A</v>
      </c>
      <c r="G133" s="43">
        <v>7414242</v>
      </c>
      <c r="H133" s="11" t="str">
        <f t="shared" si="14"/>
        <v>N/A</v>
      </c>
      <c r="I133" s="12">
        <v>-18.600000000000001</v>
      </c>
      <c r="J133" s="12">
        <v>17.36</v>
      </c>
      <c r="K133" s="41" t="s">
        <v>736</v>
      </c>
      <c r="L133" s="9" t="str">
        <f>IF(J133="Div by 0", "N/A", IF(OR(J133="N/A",K133="N/A"),"N/A", IF(J133&gt;VALUE(MID(K133,1,2)), "No", IF(J133&lt;-1*VALUE(MID(K133,1,2)), "No", "Yes"))))</f>
        <v>Yes</v>
      </c>
    </row>
    <row r="134" spans="1:12" x14ac:dyDescent="0.25">
      <c r="A134" s="2" t="s">
        <v>585</v>
      </c>
      <c r="B134" s="33" t="s">
        <v>213</v>
      </c>
      <c r="C134" s="34">
        <v>31314</v>
      </c>
      <c r="D134" s="11" t="str">
        <f t="shared" si="12"/>
        <v>N/A</v>
      </c>
      <c r="E134" s="34">
        <v>25532</v>
      </c>
      <c r="F134" s="11" t="str">
        <f t="shared" si="13"/>
        <v>N/A</v>
      </c>
      <c r="G134" s="34">
        <v>28062</v>
      </c>
      <c r="H134" s="11" t="str">
        <f t="shared" si="14"/>
        <v>N/A</v>
      </c>
      <c r="I134" s="12">
        <v>-18.5</v>
      </c>
      <c r="J134" s="12">
        <v>9.9090000000000007</v>
      </c>
      <c r="K134" s="41" t="s">
        <v>736</v>
      </c>
      <c r="L134" s="9" t="str">
        <f t="shared" ref="L134:L138" si="16">IF(J134="Div by 0", "N/A", IF(OR(J134="N/A",K134="N/A"),"N/A", IF(J134&gt;VALUE(MID(K134,1,2)), "No", IF(J134&lt;-1*VALUE(MID(K134,1,2)), "No", "Yes"))))</f>
        <v>Yes</v>
      </c>
    </row>
    <row r="135" spans="1:12" ht="25" x14ac:dyDescent="0.25">
      <c r="A135" s="2" t="s">
        <v>1323</v>
      </c>
      <c r="B135" s="33" t="s">
        <v>213</v>
      </c>
      <c r="C135" s="43">
        <v>247.97365396000001</v>
      </c>
      <c r="D135" s="11" t="str">
        <f t="shared" si="12"/>
        <v>N/A</v>
      </c>
      <c r="E135" s="43">
        <v>247.43655021000001</v>
      </c>
      <c r="F135" s="11" t="str">
        <f t="shared" si="13"/>
        <v>N/A</v>
      </c>
      <c r="G135" s="43">
        <v>264.20932221999999</v>
      </c>
      <c r="H135" s="11" t="str">
        <f t="shared" si="14"/>
        <v>N/A</v>
      </c>
      <c r="I135" s="12">
        <v>-0.217</v>
      </c>
      <c r="J135" s="12">
        <v>6.7789999999999999</v>
      </c>
      <c r="K135" s="41" t="s">
        <v>736</v>
      </c>
      <c r="L135" s="9" t="str">
        <f t="shared" si="16"/>
        <v>Yes</v>
      </c>
    </row>
    <row r="136" spans="1:12" ht="25" x14ac:dyDescent="0.25">
      <c r="A136" s="2" t="s">
        <v>586</v>
      </c>
      <c r="B136" s="33" t="s">
        <v>213</v>
      </c>
      <c r="C136" s="43">
        <v>63897759</v>
      </c>
      <c r="D136" s="11" t="str">
        <f t="shared" ref="D136:D150" si="17">IF($B136="N/A","N/A",IF(C136&gt;10,"No",IF(C136&lt;-10,"No","Yes")))</f>
        <v>N/A</v>
      </c>
      <c r="E136" s="43">
        <v>54709129</v>
      </c>
      <c r="F136" s="11" t="str">
        <f t="shared" ref="F136:F150" si="18">IF($B136="N/A","N/A",IF(E136&gt;10,"No",IF(E136&lt;-10,"No","Yes")))</f>
        <v>N/A</v>
      </c>
      <c r="G136" s="43">
        <v>62677887</v>
      </c>
      <c r="H136" s="11" t="str">
        <f t="shared" ref="H136:H150" si="19">IF($B136="N/A","N/A",IF(G136&gt;10,"No",IF(G136&lt;-10,"No","Yes")))</f>
        <v>N/A</v>
      </c>
      <c r="I136" s="12">
        <v>-14.4</v>
      </c>
      <c r="J136" s="12">
        <v>14.57</v>
      </c>
      <c r="K136" s="41" t="s">
        <v>736</v>
      </c>
      <c r="L136" s="9" t="str">
        <f t="shared" si="16"/>
        <v>Yes</v>
      </c>
    </row>
    <row r="137" spans="1:12" x14ac:dyDescent="0.25">
      <c r="A137" s="2" t="s">
        <v>587</v>
      </c>
      <c r="B137" s="33" t="s">
        <v>213</v>
      </c>
      <c r="C137" s="34">
        <v>557</v>
      </c>
      <c r="D137" s="11" t="str">
        <f t="shared" si="17"/>
        <v>N/A</v>
      </c>
      <c r="E137" s="34">
        <v>490</v>
      </c>
      <c r="F137" s="11" t="str">
        <f t="shared" si="18"/>
        <v>N/A</v>
      </c>
      <c r="G137" s="34">
        <v>555</v>
      </c>
      <c r="H137" s="11" t="str">
        <f t="shared" si="19"/>
        <v>N/A</v>
      </c>
      <c r="I137" s="12">
        <v>-12</v>
      </c>
      <c r="J137" s="12">
        <v>13.27</v>
      </c>
      <c r="K137" s="41" t="s">
        <v>736</v>
      </c>
      <c r="L137" s="9" t="str">
        <f t="shared" si="16"/>
        <v>Yes</v>
      </c>
    </row>
    <row r="138" spans="1:12" ht="25" x14ac:dyDescent="0.25">
      <c r="A138" s="2" t="s">
        <v>1324</v>
      </c>
      <c r="B138" s="33" t="s">
        <v>213</v>
      </c>
      <c r="C138" s="43">
        <v>114717.70018</v>
      </c>
      <c r="D138" s="11" t="str">
        <f t="shared" si="17"/>
        <v>N/A</v>
      </c>
      <c r="E138" s="43">
        <v>111651.28367</v>
      </c>
      <c r="F138" s="11" t="str">
        <f t="shared" si="18"/>
        <v>N/A</v>
      </c>
      <c r="G138" s="43">
        <v>112933.12973</v>
      </c>
      <c r="H138" s="11" t="str">
        <f t="shared" si="19"/>
        <v>N/A</v>
      </c>
      <c r="I138" s="12">
        <v>-2.67</v>
      </c>
      <c r="J138" s="12">
        <v>1.1479999999999999</v>
      </c>
      <c r="K138" s="41" t="s">
        <v>736</v>
      </c>
      <c r="L138" s="9" t="str">
        <f t="shared" si="16"/>
        <v>Yes</v>
      </c>
    </row>
    <row r="139" spans="1:12" ht="25" x14ac:dyDescent="0.25">
      <c r="A139" s="2" t="s">
        <v>588</v>
      </c>
      <c r="B139" s="33" t="s">
        <v>213</v>
      </c>
      <c r="C139" s="43">
        <v>135756025</v>
      </c>
      <c r="D139" s="11" t="str">
        <f t="shared" si="17"/>
        <v>N/A</v>
      </c>
      <c r="E139" s="43">
        <v>123089176</v>
      </c>
      <c r="F139" s="11" t="str">
        <f t="shared" si="18"/>
        <v>N/A</v>
      </c>
      <c r="G139" s="43">
        <v>134098186</v>
      </c>
      <c r="H139" s="11" t="str">
        <f t="shared" si="19"/>
        <v>N/A</v>
      </c>
      <c r="I139" s="12">
        <v>-9.33</v>
      </c>
      <c r="J139" s="12">
        <v>8.9440000000000008</v>
      </c>
      <c r="K139" s="41" t="s">
        <v>736</v>
      </c>
      <c r="L139" s="9" t="str">
        <f t="shared" ref="L139:L150" si="20">IF(J139="Div by 0", "N/A", IF(K139="N/A","N/A", IF(J139&gt;VALUE(MID(K139,1,2)), "No", IF(J139&lt;-1*VALUE(MID(K139,1,2)), "No", "Yes"))))</f>
        <v>Yes</v>
      </c>
    </row>
    <row r="140" spans="1:12" x14ac:dyDescent="0.25">
      <c r="A140" s="2" t="s">
        <v>589</v>
      </c>
      <c r="B140" s="33" t="s">
        <v>213</v>
      </c>
      <c r="C140" s="34">
        <v>42521</v>
      </c>
      <c r="D140" s="11" t="str">
        <f t="shared" si="17"/>
        <v>N/A</v>
      </c>
      <c r="E140" s="34">
        <v>32250</v>
      </c>
      <c r="F140" s="11" t="str">
        <f t="shared" si="18"/>
        <v>N/A</v>
      </c>
      <c r="G140" s="34">
        <v>32832</v>
      </c>
      <c r="H140" s="11" t="str">
        <f t="shared" si="19"/>
        <v>N/A</v>
      </c>
      <c r="I140" s="12">
        <v>-24.2</v>
      </c>
      <c r="J140" s="12">
        <v>1.8049999999999999</v>
      </c>
      <c r="K140" s="41" t="s">
        <v>736</v>
      </c>
      <c r="L140" s="9" t="str">
        <f t="shared" si="20"/>
        <v>Yes</v>
      </c>
    </row>
    <row r="141" spans="1:12" ht="25" x14ac:dyDescent="0.25">
      <c r="A141" s="2" t="s">
        <v>1325</v>
      </c>
      <c r="B141" s="33" t="s">
        <v>213</v>
      </c>
      <c r="C141" s="43">
        <v>3192.6818512999998</v>
      </c>
      <c r="D141" s="11" t="str">
        <f t="shared" si="17"/>
        <v>N/A</v>
      </c>
      <c r="E141" s="43">
        <v>3816.7186357</v>
      </c>
      <c r="F141" s="11" t="str">
        <f t="shared" si="18"/>
        <v>N/A</v>
      </c>
      <c r="G141" s="43">
        <v>4084.3745736000001</v>
      </c>
      <c r="H141" s="11" t="str">
        <f t="shared" si="19"/>
        <v>N/A</v>
      </c>
      <c r="I141" s="12">
        <v>19.55</v>
      </c>
      <c r="J141" s="12">
        <v>7.0129999999999999</v>
      </c>
      <c r="K141" s="41" t="s">
        <v>736</v>
      </c>
      <c r="L141" s="9" t="str">
        <f t="shared" si="20"/>
        <v>Yes</v>
      </c>
    </row>
    <row r="142" spans="1:12" ht="25" x14ac:dyDescent="0.25">
      <c r="A142" s="2" t="s">
        <v>590</v>
      </c>
      <c r="B142" s="33" t="s">
        <v>213</v>
      </c>
      <c r="C142" s="43">
        <v>159090036</v>
      </c>
      <c r="D142" s="11" t="str">
        <f t="shared" si="17"/>
        <v>N/A</v>
      </c>
      <c r="E142" s="43">
        <v>114603087</v>
      </c>
      <c r="F142" s="11" t="str">
        <f t="shared" si="18"/>
        <v>N/A</v>
      </c>
      <c r="G142" s="43">
        <v>139120808</v>
      </c>
      <c r="H142" s="11" t="str">
        <f t="shared" si="19"/>
        <v>N/A</v>
      </c>
      <c r="I142" s="12">
        <v>-28</v>
      </c>
      <c r="J142" s="12">
        <v>21.39</v>
      </c>
      <c r="K142" s="41" t="s">
        <v>736</v>
      </c>
      <c r="L142" s="9" t="str">
        <f t="shared" si="20"/>
        <v>Yes</v>
      </c>
    </row>
    <row r="143" spans="1:12" x14ac:dyDescent="0.25">
      <c r="A143" s="3" t="s">
        <v>591</v>
      </c>
      <c r="B143" s="33" t="s">
        <v>213</v>
      </c>
      <c r="C143" s="34">
        <v>2255</v>
      </c>
      <c r="D143" s="11" t="str">
        <f t="shared" si="17"/>
        <v>N/A</v>
      </c>
      <c r="E143" s="34">
        <v>1801</v>
      </c>
      <c r="F143" s="11" t="str">
        <f t="shared" si="18"/>
        <v>N/A</v>
      </c>
      <c r="G143" s="34">
        <v>2121</v>
      </c>
      <c r="H143" s="11" t="str">
        <f t="shared" si="19"/>
        <v>N/A</v>
      </c>
      <c r="I143" s="12">
        <v>-20.100000000000001</v>
      </c>
      <c r="J143" s="12">
        <v>17.77</v>
      </c>
      <c r="K143" s="41" t="s">
        <v>736</v>
      </c>
      <c r="L143" s="9" t="str">
        <f t="shared" si="20"/>
        <v>Yes</v>
      </c>
    </row>
    <row r="144" spans="1:12" ht="25" x14ac:dyDescent="0.25">
      <c r="A144" s="3" t="s">
        <v>1326</v>
      </c>
      <c r="B144" s="33" t="s">
        <v>213</v>
      </c>
      <c r="C144" s="43">
        <v>70549.905100000004</v>
      </c>
      <c r="D144" s="11" t="str">
        <f t="shared" si="17"/>
        <v>N/A</v>
      </c>
      <c r="E144" s="43">
        <v>63633.029983</v>
      </c>
      <c r="F144" s="11" t="str">
        <f t="shared" si="18"/>
        <v>N/A</v>
      </c>
      <c r="G144" s="43">
        <v>65592.082980000007</v>
      </c>
      <c r="H144" s="11" t="str">
        <f t="shared" si="19"/>
        <v>N/A</v>
      </c>
      <c r="I144" s="12">
        <v>-9.8000000000000007</v>
      </c>
      <c r="J144" s="12">
        <v>3.0790000000000002</v>
      </c>
      <c r="K144" s="41" t="s">
        <v>736</v>
      </c>
      <c r="L144" s="9" t="str">
        <f t="shared" si="20"/>
        <v>Yes</v>
      </c>
    </row>
    <row r="145" spans="1:12" ht="25" x14ac:dyDescent="0.25">
      <c r="A145" s="2" t="s">
        <v>592</v>
      </c>
      <c r="B145" s="33" t="s">
        <v>213</v>
      </c>
      <c r="C145" s="43">
        <v>107546427</v>
      </c>
      <c r="D145" s="11" t="str">
        <f t="shared" si="17"/>
        <v>N/A</v>
      </c>
      <c r="E145" s="43">
        <v>91200958</v>
      </c>
      <c r="F145" s="11" t="str">
        <f t="shared" si="18"/>
        <v>N/A</v>
      </c>
      <c r="G145" s="43">
        <v>96513506</v>
      </c>
      <c r="H145" s="11" t="str">
        <f t="shared" si="19"/>
        <v>N/A</v>
      </c>
      <c r="I145" s="12">
        <v>-15.2</v>
      </c>
      <c r="J145" s="12">
        <v>5.8250000000000002</v>
      </c>
      <c r="K145" s="41" t="s">
        <v>736</v>
      </c>
      <c r="L145" s="9" t="str">
        <f t="shared" si="20"/>
        <v>Yes</v>
      </c>
    </row>
    <row r="146" spans="1:12" x14ac:dyDescent="0.25">
      <c r="A146" s="2" t="s">
        <v>593</v>
      </c>
      <c r="B146" s="33" t="s">
        <v>213</v>
      </c>
      <c r="C146" s="34">
        <v>36600</v>
      </c>
      <c r="D146" s="11" t="str">
        <f t="shared" si="17"/>
        <v>N/A</v>
      </c>
      <c r="E146" s="34">
        <v>27490</v>
      </c>
      <c r="F146" s="11" t="str">
        <f t="shared" si="18"/>
        <v>N/A</v>
      </c>
      <c r="G146" s="34">
        <v>25675</v>
      </c>
      <c r="H146" s="11" t="str">
        <f t="shared" si="19"/>
        <v>N/A</v>
      </c>
      <c r="I146" s="12">
        <v>-24.9</v>
      </c>
      <c r="J146" s="12">
        <v>-6.6</v>
      </c>
      <c r="K146" s="41" t="s">
        <v>736</v>
      </c>
      <c r="L146" s="9" t="str">
        <f t="shared" si="20"/>
        <v>Yes</v>
      </c>
    </row>
    <row r="147" spans="1:12" ht="25" x14ac:dyDescent="0.25">
      <c r="A147" s="2" t="s">
        <v>1327</v>
      </c>
      <c r="B147" s="33" t="s">
        <v>213</v>
      </c>
      <c r="C147" s="43">
        <v>2938.4269672</v>
      </c>
      <c r="D147" s="11" t="str">
        <f t="shared" si="17"/>
        <v>N/A</v>
      </c>
      <c r="E147" s="43">
        <v>3317.6048744999998</v>
      </c>
      <c r="F147" s="11" t="str">
        <f t="shared" si="18"/>
        <v>N/A</v>
      </c>
      <c r="G147" s="43">
        <v>3759.0459980999999</v>
      </c>
      <c r="H147" s="11" t="str">
        <f t="shared" si="19"/>
        <v>N/A</v>
      </c>
      <c r="I147" s="12">
        <v>12.9</v>
      </c>
      <c r="J147" s="12">
        <v>13.31</v>
      </c>
      <c r="K147" s="41" t="s">
        <v>736</v>
      </c>
      <c r="L147" s="9" t="str">
        <f t="shared" si="20"/>
        <v>Yes</v>
      </c>
    </row>
    <row r="148" spans="1:12" ht="25" x14ac:dyDescent="0.25">
      <c r="A148" s="2" t="s">
        <v>594</v>
      </c>
      <c r="B148" s="33" t="s">
        <v>213</v>
      </c>
      <c r="C148" s="43">
        <v>39279044</v>
      </c>
      <c r="D148" s="11" t="str">
        <f t="shared" si="17"/>
        <v>N/A</v>
      </c>
      <c r="E148" s="43">
        <v>24533377</v>
      </c>
      <c r="F148" s="11" t="str">
        <f t="shared" si="18"/>
        <v>N/A</v>
      </c>
      <c r="G148" s="43">
        <v>29756297</v>
      </c>
      <c r="H148" s="11" t="str">
        <f t="shared" si="19"/>
        <v>N/A</v>
      </c>
      <c r="I148" s="12">
        <v>-37.5</v>
      </c>
      <c r="J148" s="12">
        <v>21.29</v>
      </c>
      <c r="K148" s="41" t="s">
        <v>736</v>
      </c>
      <c r="L148" s="9" t="str">
        <f t="shared" si="20"/>
        <v>Yes</v>
      </c>
    </row>
    <row r="149" spans="1:12" x14ac:dyDescent="0.25">
      <c r="A149" s="2" t="s">
        <v>595</v>
      </c>
      <c r="B149" s="33" t="s">
        <v>213</v>
      </c>
      <c r="C149" s="34">
        <v>2842</v>
      </c>
      <c r="D149" s="11" t="str">
        <f t="shared" si="17"/>
        <v>N/A</v>
      </c>
      <c r="E149" s="34">
        <v>1774</v>
      </c>
      <c r="F149" s="11" t="str">
        <f t="shared" si="18"/>
        <v>N/A</v>
      </c>
      <c r="G149" s="34">
        <v>2098</v>
      </c>
      <c r="H149" s="11" t="str">
        <f t="shared" si="19"/>
        <v>N/A</v>
      </c>
      <c r="I149" s="12">
        <v>-37.6</v>
      </c>
      <c r="J149" s="12">
        <v>18.260000000000002</v>
      </c>
      <c r="K149" s="41" t="s">
        <v>736</v>
      </c>
      <c r="L149" s="9" t="str">
        <f t="shared" si="20"/>
        <v>Yes</v>
      </c>
    </row>
    <row r="150" spans="1:12" ht="25" x14ac:dyDescent="0.25">
      <c r="A150" s="4" t="s">
        <v>1328</v>
      </c>
      <c r="B150" s="33" t="s">
        <v>213</v>
      </c>
      <c r="C150" s="43">
        <v>13820.916256</v>
      </c>
      <c r="D150" s="11" t="str">
        <f t="shared" si="17"/>
        <v>N/A</v>
      </c>
      <c r="E150" s="43">
        <v>13829.412063</v>
      </c>
      <c r="F150" s="11" t="str">
        <f t="shared" si="18"/>
        <v>N/A</v>
      </c>
      <c r="G150" s="43">
        <v>14183.173022000001</v>
      </c>
      <c r="H150" s="11" t="str">
        <f t="shared" si="19"/>
        <v>N/A</v>
      </c>
      <c r="I150" s="12">
        <v>6.1499999999999999E-2</v>
      </c>
      <c r="J150" s="12">
        <v>2.5579999999999998</v>
      </c>
      <c r="K150" s="41" t="s">
        <v>736</v>
      </c>
      <c r="L150" s="9" t="str">
        <f t="shared" si="20"/>
        <v>Yes</v>
      </c>
    </row>
    <row r="151" spans="1:12" x14ac:dyDescent="0.25">
      <c r="A151" s="4" t="s">
        <v>1329</v>
      </c>
      <c r="B151" s="33" t="s">
        <v>213</v>
      </c>
      <c r="C151" s="43">
        <v>1457.2449240000001</v>
      </c>
      <c r="D151" s="11" t="str">
        <f t="shared" ref="D151:D170" si="21">IF($B151="N/A","N/A",IF(C151&gt;10,"No",IF(C151&lt;-10,"No","Yes")))</f>
        <v>N/A</v>
      </c>
      <c r="E151" s="43">
        <v>1109.1553656999999</v>
      </c>
      <c r="F151" s="11" t="str">
        <f t="shared" ref="F151:F170" si="22">IF($B151="N/A","N/A",IF(E151&gt;10,"No",IF(E151&lt;-10,"No","Yes")))</f>
        <v>N/A</v>
      </c>
      <c r="G151" s="43">
        <v>1051.7858980999999</v>
      </c>
      <c r="H151" s="11" t="str">
        <f t="shared" ref="H151:H170" si="23">IF($B151="N/A","N/A",IF(G151&gt;10,"No",IF(G151&lt;-10,"No","Yes")))</f>
        <v>N/A</v>
      </c>
      <c r="I151" s="12">
        <v>-23.9</v>
      </c>
      <c r="J151" s="12">
        <v>-5.17</v>
      </c>
      <c r="K151" s="41" t="s">
        <v>736</v>
      </c>
      <c r="L151" s="9" t="str">
        <f t="shared" ref="L151:L170" si="24">IF(J151="Div by 0", "N/A", IF(K151="N/A","N/A", IF(J151&gt;VALUE(MID(K151,1,2)), "No", IF(J151&lt;-1*VALUE(MID(K151,1,2)), "No", "Yes"))))</f>
        <v>Yes</v>
      </c>
    </row>
    <row r="152" spans="1:12" ht="25" x14ac:dyDescent="0.25">
      <c r="A152" s="4" t="s">
        <v>1330</v>
      </c>
      <c r="B152" s="33" t="s">
        <v>213</v>
      </c>
      <c r="C152" s="43">
        <v>783.55065081999999</v>
      </c>
      <c r="D152" s="11" t="str">
        <f t="shared" si="21"/>
        <v>N/A</v>
      </c>
      <c r="E152" s="43">
        <v>670.61697113000002</v>
      </c>
      <c r="F152" s="11" t="str">
        <f t="shared" si="22"/>
        <v>N/A</v>
      </c>
      <c r="G152" s="43">
        <v>666.36354822999999</v>
      </c>
      <c r="H152" s="11" t="str">
        <f t="shared" si="23"/>
        <v>N/A</v>
      </c>
      <c r="I152" s="12">
        <v>-14.4</v>
      </c>
      <c r="J152" s="12">
        <v>-0.63400000000000001</v>
      </c>
      <c r="K152" s="41" t="s">
        <v>736</v>
      </c>
      <c r="L152" s="9" t="str">
        <f t="shared" si="24"/>
        <v>Yes</v>
      </c>
    </row>
    <row r="153" spans="1:12" ht="25" x14ac:dyDescent="0.25">
      <c r="A153" s="4" t="s">
        <v>1331</v>
      </c>
      <c r="B153" s="33" t="s">
        <v>213</v>
      </c>
      <c r="C153" s="43">
        <v>3200.1316427000002</v>
      </c>
      <c r="D153" s="11" t="str">
        <f t="shared" si="21"/>
        <v>N/A</v>
      </c>
      <c r="E153" s="43">
        <v>2772.6766183</v>
      </c>
      <c r="F153" s="11" t="str">
        <f t="shared" si="22"/>
        <v>N/A</v>
      </c>
      <c r="G153" s="43">
        <v>2548.7575188000001</v>
      </c>
      <c r="H153" s="11" t="str">
        <f t="shared" si="23"/>
        <v>N/A</v>
      </c>
      <c r="I153" s="12">
        <v>-13.4</v>
      </c>
      <c r="J153" s="12">
        <v>-8.08</v>
      </c>
      <c r="K153" s="41" t="s">
        <v>736</v>
      </c>
      <c r="L153" s="9" t="str">
        <f t="shared" si="24"/>
        <v>Yes</v>
      </c>
    </row>
    <row r="154" spans="1:12" ht="25" x14ac:dyDescent="0.25">
      <c r="A154" s="4" t="s">
        <v>1332</v>
      </c>
      <c r="B154" s="33" t="s">
        <v>213</v>
      </c>
      <c r="C154" s="43">
        <v>450.31735903999999</v>
      </c>
      <c r="D154" s="11" t="str">
        <f t="shared" si="21"/>
        <v>N/A</v>
      </c>
      <c r="E154" s="43">
        <v>323.80230444</v>
      </c>
      <c r="F154" s="11" t="str">
        <f t="shared" si="22"/>
        <v>N/A</v>
      </c>
      <c r="G154" s="43">
        <v>370.19830666000001</v>
      </c>
      <c r="H154" s="11" t="str">
        <f t="shared" si="23"/>
        <v>N/A</v>
      </c>
      <c r="I154" s="12">
        <v>-28.1</v>
      </c>
      <c r="J154" s="12">
        <v>14.33</v>
      </c>
      <c r="K154" s="41" t="s">
        <v>736</v>
      </c>
      <c r="L154" s="9" t="str">
        <f t="shared" si="24"/>
        <v>Yes</v>
      </c>
    </row>
    <row r="155" spans="1:12" ht="25" x14ac:dyDescent="0.25">
      <c r="A155" s="2" t="s">
        <v>1333</v>
      </c>
      <c r="B155" s="33" t="s">
        <v>213</v>
      </c>
      <c r="C155" s="43">
        <v>591.80984842999999</v>
      </c>
      <c r="D155" s="11" t="str">
        <f t="shared" si="21"/>
        <v>N/A</v>
      </c>
      <c r="E155" s="43">
        <v>543.20313341999997</v>
      </c>
      <c r="F155" s="11" t="str">
        <f t="shared" si="22"/>
        <v>N/A</v>
      </c>
      <c r="G155" s="43">
        <v>551.89149844999997</v>
      </c>
      <c r="H155" s="11" t="str">
        <f t="shared" si="23"/>
        <v>N/A</v>
      </c>
      <c r="I155" s="12">
        <v>-8.2100000000000009</v>
      </c>
      <c r="J155" s="12">
        <v>1.599</v>
      </c>
      <c r="K155" s="41" t="s">
        <v>736</v>
      </c>
      <c r="L155" s="9" t="str">
        <f t="shared" si="24"/>
        <v>Yes</v>
      </c>
    </row>
    <row r="156" spans="1:12" x14ac:dyDescent="0.25">
      <c r="A156" s="2" t="s">
        <v>1334</v>
      </c>
      <c r="B156" s="33" t="s">
        <v>213</v>
      </c>
      <c r="C156" s="43">
        <v>544.76600711000003</v>
      </c>
      <c r="D156" s="11" t="str">
        <f t="shared" si="21"/>
        <v>N/A</v>
      </c>
      <c r="E156" s="43">
        <v>433.43897595999999</v>
      </c>
      <c r="F156" s="11" t="str">
        <f t="shared" si="22"/>
        <v>N/A</v>
      </c>
      <c r="G156" s="43">
        <v>425.17437962999998</v>
      </c>
      <c r="H156" s="11" t="str">
        <f t="shared" si="23"/>
        <v>N/A</v>
      </c>
      <c r="I156" s="12">
        <v>-20.399999999999999</v>
      </c>
      <c r="J156" s="12">
        <v>-1.91</v>
      </c>
      <c r="K156" s="41" t="s">
        <v>736</v>
      </c>
      <c r="L156" s="9" t="str">
        <f t="shared" si="24"/>
        <v>Yes</v>
      </c>
    </row>
    <row r="157" spans="1:12" ht="25" x14ac:dyDescent="0.25">
      <c r="A157" s="2" t="s">
        <v>1335</v>
      </c>
      <c r="B157" s="33" t="s">
        <v>213</v>
      </c>
      <c r="C157" s="43">
        <v>1176.6734578000001</v>
      </c>
      <c r="D157" s="11" t="str">
        <f t="shared" si="21"/>
        <v>N/A</v>
      </c>
      <c r="E157" s="43">
        <v>367.20035357</v>
      </c>
      <c r="F157" s="11" t="str">
        <f t="shared" si="22"/>
        <v>N/A</v>
      </c>
      <c r="G157" s="43">
        <v>210.41056714000001</v>
      </c>
      <c r="H157" s="11" t="str">
        <f t="shared" si="23"/>
        <v>N/A</v>
      </c>
      <c r="I157" s="12">
        <v>-68.8</v>
      </c>
      <c r="J157" s="12">
        <v>-42.7</v>
      </c>
      <c r="K157" s="41" t="s">
        <v>736</v>
      </c>
      <c r="L157" s="9" t="str">
        <f t="shared" si="24"/>
        <v>No</v>
      </c>
    </row>
    <row r="158" spans="1:12" ht="25" x14ac:dyDescent="0.25">
      <c r="A158" s="2" t="s">
        <v>1336</v>
      </c>
      <c r="B158" s="33" t="s">
        <v>213</v>
      </c>
      <c r="C158" s="43">
        <v>1435.1434557</v>
      </c>
      <c r="D158" s="11" t="str">
        <f t="shared" si="21"/>
        <v>N/A</v>
      </c>
      <c r="E158" s="43">
        <v>1386.2069191999999</v>
      </c>
      <c r="F158" s="11" t="str">
        <f t="shared" si="22"/>
        <v>N/A</v>
      </c>
      <c r="G158" s="43">
        <v>1383.0729418999999</v>
      </c>
      <c r="H158" s="11" t="str">
        <f t="shared" si="23"/>
        <v>N/A</v>
      </c>
      <c r="I158" s="12">
        <v>-3.41</v>
      </c>
      <c r="J158" s="12">
        <v>-0.22600000000000001</v>
      </c>
      <c r="K158" s="41" t="s">
        <v>736</v>
      </c>
      <c r="L158" s="9" t="str">
        <f t="shared" si="24"/>
        <v>Yes</v>
      </c>
    </row>
    <row r="159" spans="1:12" ht="25" x14ac:dyDescent="0.25">
      <c r="A159" s="2" t="s">
        <v>1337</v>
      </c>
      <c r="B159" s="33" t="s">
        <v>213</v>
      </c>
      <c r="C159" s="43">
        <v>63.412285873000002</v>
      </c>
      <c r="D159" s="11" t="str">
        <f t="shared" si="21"/>
        <v>N/A</v>
      </c>
      <c r="E159" s="43">
        <v>51.400723851999999</v>
      </c>
      <c r="F159" s="11" t="str">
        <f t="shared" si="22"/>
        <v>N/A</v>
      </c>
      <c r="G159" s="43">
        <v>46.878907054999999</v>
      </c>
      <c r="H159" s="11" t="str">
        <f t="shared" si="23"/>
        <v>N/A</v>
      </c>
      <c r="I159" s="12">
        <v>-18.899999999999999</v>
      </c>
      <c r="J159" s="12">
        <v>-8.8000000000000007</v>
      </c>
      <c r="K159" s="41" t="s">
        <v>736</v>
      </c>
      <c r="L159" s="9" t="str">
        <f t="shared" si="24"/>
        <v>Yes</v>
      </c>
    </row>
    <row r="160" spans="1:12" ht="25" x14ac:dyDescent="0.25">
      <c r="A160" s="4" t="s">
        <v>1338</v>
      </c>
      <c r="B160" s="33" t="s">
        <v>213</v>
      </c>
      <c r="C160" s="43">
        <v>31.726052816999999</v>
      </c>
      <c r="D160" s="11" t="str">
        <f t="shared" si="21"/>
        <v>N/A</v>
      </c>
      <c r="E160" s="43">
        <v>15.255095170000001</v>
      </c>
      <c r="F160" s="11" t="str">
        <f t="shared" si="22"/>
        <v>N/A</v>
      </c>
      <c r="G160" s="43">
        <v>31.236628709000001</v>
      </c>
      <c r="H160" s="11" t="str">
        <f t="shared" si="23"/>
        <v>N/A</v>
      </c>
      <c r="I160" s="12">
        <v>-51.9</v>
      </c>
      <c r="J160" s="12">
        <v>104.8</v>
      </c>
      <c r="K160" s="41" t="s">
        <v>736</v>
      </c>
      <c r="L160" s="9" t="str">
        <f t="shared" si="24"/>
        <v>No</v>
      </c>
    </row>
    <row r="161" spans="1:12" x14ac:dyDescent="0.25">
      <c r="A161" s="4" t="s">
        <v>1339</v>
      </c>
      <c r="B161" s="33" t="s">
        <v>213</v>
      </c>
      <c r="C161" s="43">
        <v>1384.1078</v>
      </c>
      <c r="D161" s="11" t="str">
        <f t="shared" si="21"/>
        <v>N/A</v>
      </c>
      <c r="E161" s="43">
        <v>1032.6828872999999</v>
      </c>
      <c r="F161" s="11" t="str">
        <f t="shared" si="22"/>
        <v>N/A</v>
      </c>
      <c r="G161" s="43">
        <v>1035.7733433000001</v>
      </c>
      <c r="H161" s="11" t="str">
        <f t="shared" si="23"/>
        <v>N/A</v>
      </c>
      <c r="I161" s="12">
        <v>-25.4</v>
      </c>
      <c r="J161" s="12">
        <v>0.29930000000000001</v>
      </c>
      <c r="K161" s="41" t="s">
        <v>736</v>
      </c>
      <c r="L161" s="9" t="str">
        <f t="shared" si="24"/>
        <v>Yes</v>
      </c>
    </row>
    <row r="162" spans="1:12" x14ac:dyDescent="0.25">
      <c r="A162" s="4" t="s">
        <v>1340</v>
      </c>
      <c r="B162" s="33" t="s">
        <v>213</v>
      </c>
      <c r="C162" s="43">
        <v>299.03225806</v>
      </c>
      <c r="D162" s="11" t="str">
        <f t="shared" si="21"/>
        <v>N/A</v>
      </c>
      <c r="E162" s="43">
        <v>76.418385385999997</v>
      </c>
      <c r="F162" s="11" t="str">
        <f t="shared" si="22"/>
        <v>N/A</v>
      </c>
      <c r="G162" s="43">
        <v>126.64857004</v>
      </c>
      <c r="H162" s="11" t="str">
        <f t="shared" si="23"/>
        <v>N/A</v>
      </c>
      <c r="I162" s="12">
        <v>-74.400000000000006</v>
      </c>
      <c r="J162" s="12">
        <v>65.73</v>
      </c>
      <c r="K162" s="41" t="s">
        <v>736</v>
      </c>
      <c r="L162" s="9" t="str">
        <f t="shared" si="24"/>
        <v>No</v>
      </c>
    </row>
    <row r="163" spans="1:12" x14ac:dyDescent="0.25">
      <c r="A163" s="4" t="s">
        <v>1691</v>
      </c>
      <c r="B163" s="33" t="s">
        <v>213</v>
      </c>
      <c r="C163" s="43">
        <v>3397.6863662000001</v>
      </c>
      <c r="D163" s="11" t="str">
        <f t="shared" si="21"/>
        <v>N/A</v>
      </c>
      <c r="E163" s="43">
        <v>2837.0448998000002</v>
      </c>
      <c r="F163" s="11" t="str">
        <f t="shared" si="22"/>
        <v>N/A</v>
      </c>
      <c r="G163" s="43">
        <v>2961.6226867999999</v>
      </c>
      <c r="H163" s="11" t="str">
        <f t="shared" si="23"/>
        <v>N/A</v>
      </c>
      <c r="I163" s="12">
        <v>-16.5</v>
      </c>
      <c r="J163" s="12">
        <v>4.391</v>
      </c>
      <c r="K163" s="41" t="s">
        <v>736</v>
      </c>
      <c r="L163" s="9" t="str">
        <f t="shared" si="24"/>
        <v>Yes</v>
      </c>
    </row>
    <row r="164" spans="1:12" x14ac:dyDescent="0.25">
      <c r="A164" s="4" t="s">
        <v>1341</v>
      </c>
      <c r="B164" s="33" t="s">
        <v>213</v>
      </c>
      <c r="C164" s="43">
        <v>312.73737777000002</v>
      </c>
      <c r="D164" s="11" t="str">
        <f t="shared" si="21"/>
        <v>N/A</v>
      </c>
      <c r="E164" s="43">
        <v>298.05776830000002</v>
      </c>
      <c r="F164" s="11" t="str">
        <f t="shared" si="22"/>
        <v>N/A</v>
      </c>
      <c r="G164" s="43">
        <v>272.70586315999998</v>
      </c>
      <c r="H164" s="11" t="str">
        <f t="shared" si="23"/>
        <v>N/A</v>
      </c>
      <c r="I164" s="12">
        <v>-4.6900000000000004</v>
      </c>
      <c r="J164" s="12">
        <v>-8.51</v>
      </c>
      <c r="K164" s="41" t="s">
        <v>736</v>
      </c>
      <c r="L164" s="9" t="str">
        <f t="shared" si="24"/>
        <v>Yes</v>
      </c>
    </row>
    <row r="165" spans="1:12" x14ac:dyDescent="0.25">
      <c r="A165" s="4" t="s">
        <v>1342</v>
      </c>
      <c r="B165" s="33" t="s">
        <v>213</v>
      </c>
      <c r="C165" s="43">
        <v>291.264005</v>
      </c>
      <c r="D165" s="11" t="str">
        <f t="shared" si="21"/>
        <v>N/A</v>
      </c>
      <c r="E165" s="43">
        <v>286.63965703000002</v>
      </c>
      <c r="F165" s="11" t="str">
        <f t="shared" si="22"/>
        <v>N/A</v>
      </c>
      <c r="G165" s="43">
        <v>268.14960748999999</v>
      </c>
      <c r="H165" s="11" t="str">
        <f t="shared" si="23"/>
        <v>N/A</v>
      </c>
      <c r="I165" s="12">
        <v>-1.59</v>
      </c>
      <c r="J165" s="12">
        <v>-6.45</v>
      </c>
      <c r="K165" s="41" t="s">
        <v>736</v>
      </c>
      <c r="L165" s="9" t="str">
        <f t="shared" si="24"/>
        <v>Yes</v>
      </c>
    </row>
    <row r="166" spans="1:12" x14ac:dyDescent="0.25">
      <c r="A166" s="4" t="s">
        <v>1343</v>
      </c>
      <c r="B166" s="33" t="s">
        <v>213</v>
      </c>
      <c r="C166" s="43">
        <v>8297.2640520000004</v>
      </c>
      <c r="D166" s="11" t="str">
        <f t="shared" si="21"/>
        <v>N/A</v>
      </c>
      <c r="E166" s="43">
        <v>7374.5373539000002</v>
      </c>
      <c r="F166" s="11" t="str">
        <f t="shared" si="22"/>
        <v>N/A</v>
      </c>
      <c r="G166" s="43">
        <v>7985.7628062000003</v>
      </c>
      <c r="H166" s="11" t="str">
        <f t="shared" si="23"/>
        <v>N/A</v>
      </c>
      <c r="I166" s="12">
        <v>-11.1</v>
      </c>
      <c r="J166" s="12">
        <v>8.2880000000000003</v>
      </c>
      <c r="K166" s="41" t="s">
        <v>736</v>
      </c>
      <c r="L166" s="9" t="str">
        <f t="shared" si="24"/>
        <v>Yes</v>
      </c>
    </row>
    <row r="167" spans="1:12" x14ac:dyDescent="0.25">
      <c r="A167" s="42" t="s">
        <v>1344</v>
      </c>
      <c r="B167" s="33" t="s">
        <v>213</v>
      </c>
      <c r="C167" s="43">
        <v>1646.4108659000001</v>
      </c>
      <c r="D167" s="11" t="str">
        <f t="shared" si="21"/>
        <v>N/A</v>
      </c>
      <c r="E167" s="43">
        <v>864.95462581000004</v>
      </c>
      <c r="F167" s="11" t="str">
        <f t="shared" si="22"/>
        <v>N/A</v>
      </c>
      <c r="G167" s="43">
        <v>1164.6126999999999</v>
      </c>
      <c r="H167" s="11" t="str">
        <f t="shared" si="23"/>
        <v>N/A</v>
      </c>
      <c r="I167" s="12">
        <v>-47.5</v>
      </c>
      <c r="J167" s="12">
        <v>34.64</v>
      </c>
      <c r="K167" s="41" t="s">
        <v>736</v>
      </c>
      <c r="L167" s="9" t="str">
        <f t="shared" si="24"/>
        <v>No</v>
      </c>
    </row>
    <row r="168" spans="1:12" x14ac:dyDescent="0.25">
      <c r="A168" s="42" t="s">
        <v>1345</v>
      </c>
      <c r="B168" s="33" t="s">
        <v>213</v>
      </c>
      <c r="C168" s="43">
        <v>20606.236798999998</v>
      </c>
      <c r="D168" s="11" t="str">
        <f t="shared" si="21"/>
        <v>N/A</v>
      </c>
      <c r="E168" s="43">
        <v>21085.643665</v>
      </c>
      <c r="F168" s="11" t="str">
        <f t="shared" si="22"/>
        <v>N/A</v>
      </c>
      <c r="G168" s="43">
        <v>23591.374562000001</v>
      </c>
      <c r="H168" s="11" t="str">
        <f t="shared" si="23"/>
        <v>N/A</v>
      </c>
      <c r="I168" s="12">
        <v>2.327</v>
      </c>
      <c r="J168" s="12">
        <v>11.88</v>
      </c>
      <c r="K168" s="41" t="s">
        <v>736</v>
      </c>
      <c r="L168" s="9" t="str">
        <f t="shared" si="24"/>
        <v>Yes</v>
      </c>
    </row>
    <row r="169" spans="1:12" x14ac:dyDescent="0.25">
      <c r="A169" s="42" t="s">
        <v>1346</v>
      </c>
      <c r="B169" s="33" t="s">
        <v>213</v>
      </c>
      <c r="C169" s="43">
        <v>2160.7896004999998</v>
      </c>
      <c r="D169" s="11" t="str">
        <f t="shared" si="21"/>
        <v>N/A</v>
      </c>
      <c r="E169" s="43">
        <v>2146.2448682999998</v>
      </c>
      <c r="F169" s="11" t="str">
        <f t="shared" si="22"/>
        <v>N/A</v>
      </c>
      <c r="G169" s="43">
        <v>2214.0771107</v>
      </c>
      <c r="H169" s="11" t="str">
        <f t="shared" si="23"/>
        <v>N/A</v>
      </c>
      <c r="I169" s="12">
        <v>-0.67300000000000004</v>
      </c>
      <c r="J169" s="12">
        <v>3.161</v>
      </c>
      <c r="K169" s="41" t="s">
        <v>736</v>
      </c>
      <c r="L169" s="9" t="str">
        <f t="shared" si="24"/>
        <v>Yes</v>
      </c>
    </row>
    <row r="170" spans="1:12" x14ac:dyDescent="0.25">
      <c r="A170" s="42" t="s">
        <v>1347</v>
      </c>
      <c r="B170" s="33" t="s">
        <v>213</v>
      </c>
      <c r="C170" s="43">
        <v>1152.2984999</v>
      </c>
      <c r="D170" s="11" t="str">
        <f t="shared" si="21"/>
        <v>N/A</v>
      </c>
      <c r="E170" s="43">
        <v>1222.1385123</v>
      </c>
      <c r="F170" s="11" t="str">
        <f t="shared" si="22"/>
        <v>N/A</v>
      </c>
      <c r="G170" s="43">
        <v>1224.3302709</v>
      </c>
      <c r="H170" s="11" t="str">
        <f t="shared" si="23"/>
        <v>N/A</v>
      </c>
      <c r="I170" s="12">
        <v>6.0609999999999999</v>
      </c>
      <c r="J170" s="12">
        <v>0.17929999999999999</v>
      </c>
      <c r="K170" s="41" t="s">
        <v>736</v>
      </c>
      <c r="L170" s="9" t="str">
        <f t="shared" si="24"/>
        <v>Yes</v>
      </c>
    </row>
    <row r="171" spans="1:12" x14ac:dyDescent="0.25">
      <c r="A171" s="42" t="s">
        <v>85</v>
      </c>
      <c r="B171" s="33" t="s">
        <v>213</v>
      </c>
      <c r="C171" s="8">
        <v>10.441301855000001</v>
      </c>
      <c r="D171" s="11" t="str">
        <f t="shared" ref="D171:D202" si="25">IF($B171="N/A","N/A",IF(C171&gt;10,"No",IF(C171&lt;-10,"No","Yes")))</f>
        <v>N/A</v>
      </c>
      <c r="E171" s="8">
        <v>9.2071838902999996</v>
      </c>
      <c r="F171" s="11" t="str">
        <f t="shared" ref="F171:F202" si="26">IF($B171="N/A","N/A",IF(E171&gt;10,"No",IF(E171&lt;-10,"No","Yes")))</f>
        <v>N/A</v>
      </c>
      <c r="G171" s="8">
        <v>9.0879841272000004</v>
      </c>
      <c r="H171" s="11" t="str">
        <f t="shared" ref="H171:H202" si="27">IF($B171="N/A","N/A",IF(G171&gt;10,"No",IF(G171&lt;-10,"No","Yes")))</f>
        <v>N/A</v>
      </c>
      <c r="I171" s="12">
        <v>-11.8</v>
      </c>
      <c r="J171" s="12">
        <v>-1.29</v>
      </c>
      <c r="K171" s="41" t="s">
        <v>736</v>
      </c>
      <c r="L171" s="9" t="str">
        <f t="shared" ref="L171:L202" si="28">IF(J171="Div by 0", "N/A", IF(K171="N/A","N/A", IF(J171&gt;VALUE(MID(K171,1,2)), "No", IF(J171&lt;-1*VALUE(MID(K171,1,2)), "No", "Yes"))))</f>
        <v>Yes</v>
      </c>
    </row>
    <row r="172" spans="1:12" x14ac:dyDescent="0.25">
      <c r="A172" s="42" t="s">
        <v>463</v>
      </c>
      <c r="B172" s="33" t="s">
        <v>213</v>
      </c>
      <c r="C172" s="8">
        <v>4.0747028861999999</v>
      </c>
      <c r="D172" s="11" t="str">
        <f t="shared" si="25"/>
        <v>N/A</v>
      </c>
      <c r="E172" s="8">
        <v>4.0659988214</v>
      </c>
      <c r="F172" s="11" t="str">
        <f t="shared" si="26"/>
        <v>N/A</v>
      </c>
      <c r="G172" s="8">
        <v>3.3446437226999999</v>
      </c>
      <c r="H172" s="11" t="str">
        <f t="shared" si="27"/>
        <v>N/A</v>
      </c>
      <c r="I172" s="12">
        <v>-0.214</v>
      </c>
      <c r="J172" s="12">
        <v>-17.7</v>
      </c>
      <c r="K172" s="41" t="s">
        <v>736</v>
      </c>
      <c r="L172" s="9" t="str">
        <f t="shared" si="28"/>
        <v>Yes</v>
      </c>
    </row>
    <row r="173" spans="1:12" x14ac:dyDescent="0.25">
      <c r="A173" s="42" t="s">
        <v>464</v>
      </c>
      <c r="B173" s="33" t="s">
        <v>213</v>
      </c>
      <c r="C173" s="8">
        <v>16.635815973</v>
      </c>
      <c r="D173" s="11" t="str">
        <f t="shared" si="25"/>
        <v>N/A</v>
      </c>
      <c r="E173" s="8">
        <v>14.117729897</v>
      </c>
      <c r="F173" s="11" t="str">
        <f t="shared" si="26"/>
        <v>N/A</v>
      </c>
      <c r="G173" s="8">
        <v>13.553742328</v>
      </c>
      <c r="H173" s="11" t="str">
        <f t="shared" si="27"/>
        <v>N/A</v>
      </c>
      <c r="I173" s="12">
        <v>-15.1</v>
      </c>
      <c r="J173" s="12">
        <v>-3.99</v>
      </c>
      <c r="K173" s="41" t="s">
        <v>736</v>
      </c>
      <c r="L173" s="9" t="str">
        <f t="shared" si="28"/>
        <v>Yes</v>
      </c>
    </row>
    <row r="174" spans="1:12" x14ac:dyDescent="0.25">
      <c r="A174" s="2" t="s">
        <v>465</v>
      </c>
      <c r="B174" s="33" t="s">
        <v>213</v>
      </c>
      <c r="C174" s="8">
        <v>7.0098481170999998</v>
      </c>
      <c r="D174" s="11" t="str">
        <f t="shared" si="25"/>
        <v>N/A</v>
      </c>
      <c r="E174" s="8">
        <v>6.9290485015999996</v>
      </c>
      <c r="F174" s="11" t="str">
        <f t="shared" si="26"/>
        <v>N/A</v>
      </c>
      <c r="G174" s="8">
        <v>7.3727416362999998</v>
      </c>
      <c r="H174" s="11" t="str">
        <f t="shared" si="27"/>
        <v>N/A</v>
      </c>
      <c r="I174" s="12">
        <v>-1.1499999999999999</v>
      </c>
      <c r="J174" s="12">
        <v>6.4029999999999996</v>
      </c>
      <c r="K174" s="41" t="s">
        <v>736</v>
      </c>
      <c r="L174" s="9" t="str">
        <f t="shared" si="28"/>
        <v>Yes</v>
      </c>
    </row>
    <row r="175" spans="1:12" x14ac:dyDescent="0.25">
      <c r="A175" s="2" t="s">
        <v>466</v>
      </c>
      <c r="B175" s="33" t="s">
        <v>213</v>
      </c>
      <c r="C175" s="8">
        <v>7.3365106648999996</v>
      </c>
      <c r="D175" s="11" t="str">
        <f t="shared" si="25"/>
        <v>N/A</v>
      </c>
      <c r="E175" s="8">
        <v>7.6315316933000004</v>
      </c>
      <c r="F175" s="11" t="str">
        <f t="shared" si="26"/>
        <v>N/A</v>
      </c>
      <c r="G175" s="8">
        <v>7.4016563147000003</v>
      </c>
      <c r="H175" s="11" t="str">
        <f t="shared" si="27"/>
        <v>N/A</v>
      </c>
      <c r="I175" s="12">
        <v>4.0209999999999999</v>
      </c>
      <c r="J175" s="12">
        <v>-3.01</v>
      </c>
      <c r="K175" s="41" t="s">
        <v>736</v>
      </c>
      <c r="L175" s="9" t="str">
        <f t="shared" si="28"/>
        <v>Yes</v>
      </c>
    </row>
    <row r="176" spans="1:12" x14ac:dyDescent="0.25">
      <c r="A176" s="2" t="s">
        <v>1348</v>
      </c>
      <c r="B176" s="33" t="s">
        <v>213</v>
      </c>
      <c r="C176" s="8">
        <v>1.5541116632</v>
      </c>
      <c r="D176" s="11" t="str">
        <f t="shared" si="25"/>
        <v>N/A</v>
      </c>
      <c r="E176" s="8">
        <v>1.1913809748999999</v>
      </c>
      <c r="F176" s="11" t="str">
        <f t="shared" si="26"/>
        <v>N/A</v>
      </c>
      <c r="G176" s="8">
        <v>1.1710214095</v>
      </c>
      <c r="H176" s="11" t="str">
        <f t="shared" si="27"/>
        <v>N/A</v>
      </c>
      <c r="I176" s="12">
        <v>-23.3</v>
      </c>
      <c r="J176" s="12">
        <v>-1.71</v>
      </c>
      <c r="K176" s="41" t="s">
        <v>736</v>
      </c>
      <c r="L176" s="9" t="str">
        <f t="shared" si="28"/>
        <v>Yes</v>
      </c>
    </row>
    <row r="177" spans="1:12" x14ac:dyDescent="0.25">
      <c r="A177" s="2" t="s">
        <v>1349</v>
      </c>
      <c r="B177" s="33" t="s">
        <v>213</v>
      </c>
      <c r="C177" s="8">
        <v>3.4521788342000002</v>
      </c>
      <c r="D177" s="11" t="str">
        <f t="shared" si="25"/>
        <v>N/A</v>
      </c>
      <c r="E177" s="8">
        <v>1.9446081319999999</v>
      </c>
      <c r="F177" s="11" t="str">
        <f t="shared" si="26"/>
        <v>N/A</v>
      </c>
      <c r="G177" s="8">
        <v>1.2118274358000001</v>
      </c>
      <c r="H177" s="11" t="str">
        <f t="shared" si="27"/>
        <v>N/A</v>
      </c>
      <c r="I177" s="12">
        <v>-43.7</v>
      </c>
      <c r="J177" s="12">
        <v>-37.700000000000003</v>
      </c>
      <c r="K177" s="41" t="s">
        <v>736</v>
      </c>
      <c r="L177" s="9" t="str">
        <f t="shared" si="28"/>
        <v>No</v>
      </c>
    </row>
    <row r="178" spans="1:12" x14ac:dyDescent="0.25">
      <c r="A178" s="2" t="s">
        <v>1350</v>
      </c>
      <c r="B178" s="33" t="s">
        <v>213</v>
      </c>
      <c r="C178" s="8">
        <v>3.9275737892999998</v>
      </c>
      <c r="D178" s="11" t="str">
        <f t="shared" si="25"/>
        <v>N/A</v>
      </c>
      <c r="E178" s="8">
        <v>3.4924658498999999</v>
      </c>
      <c r="F178" s="11" t="str">
        <f t="shared" si="26"/>
        <v>N/A</v>
      </c>
      <c r="G178" s="8">
        <v>3.4166529499</v>
      </c>
      <c r="H178" s="11" t="str">
        <f t="shared" si="27"/>
        <v>N/A</v>
      </c>
      <c r="I178" s="12">
        <v>-11.1</v>
      </c>
      <c r="J178" s="12">
        <v>-2.17</v>
      </c>
      <c r="K178" s="41" t="s">
        <v>736</v>
      </c>
      <c r="L178" s="9" t="str">
        <f t="shared" si="28"/>
        <v>Yes</v>
      </c>
    </row>
    <row r="179" spans="1:12" x14ac:dyDescent="0.25">
      <c r="A179" s="2" t="s">
        <v>1351</v>
      </c>
      <c r="B179" s="33" t="s">
        <v>213</v>
      </c>
      <c r="C179" s="8">
        <v>0.24273527980000001</v>
      </c>
      <c r="D179" s="11" t="str">
        <f t="shared" si="25"/>
        <v>N/A</v>
      </c>
      <c r="E179" s="8">
        <v>0.25352309680000001</v>
      </c>
      <c r="F179" s="11" t="str">
        <f t="shared" si="26"/>
        <v>N/A</v>
      </c>
      <c r="G179" s="8">
        <v>0.30569485470000002</v>
      </c>
      <c r="H179" s="11" t="str">
        <f t="shared" si="27"/>
        <v>N/A</v>
      </c>
      <c r="I179" s="12">
        <v>4.444</v>
      </c>
      <c r="J179" s="12">
        <v>20.58</v>
      </c>
      <c r="K179" s="41" t="s">
        <v>736</v>
      </c>
      <c r="L179" s="9" t="str">
        <f t="shared" si="28"/>
        <v>Yes</v>
      </c>
    </row>
    <row r="180" spans="1:12" x14ac:dyDescent="0.25">
      <c r="A180" s="2" t="s">
        <v>1352</v>
      </c>
      <c r="B180" s="33" t="s">
        <v>213</v>
      </c>
      <c r="C180" s="8">
        <v>0.2109539808</v>
      </c>
      <c r="D180" s="11" t="str">
        <f t="shared" si="25"/>
        <v>N/A</v>
      </c>
      <c r="E180" s="8">
        <v>0.1660980427</v>
      </c>
      <c r="F180" s="11" t="str">
        <f t="shared" si="26"/>
        <v>N/A</v>
      </c>
      <c r="G180" s="8">
        <v>0.19625603859999999</v>
      </c>
      <c r="H180" s="11" t="str">
        <f t="shared" si="27"/>
        <v>N/A</v>
      </c>
      <c r="I180" s="12">
        <v>-21.3</v>
      </c>
      <c r="J180" s="12">
        <v>18.16</v>
      </c>
      <c r="K180" s="41" t="s">
        <v>736</v>
      </c>
      <c r="L180" s="9" t="str">
        <f t="shared" si="28"/>
        <v>Yes</v>
      </c>
    </row>
    <row r="181" spans="1:12" x14ac:dyDescent="0.25">
      <c r="A181" s="2" t="s">
        <v>86</v>
      </c>
      <c r="B181" s="33" t="s">
        <v>213</v>
      </c>
      <c r="C181" s="8">
        <v>7.5671585299999997E-2</v>
      </c>
      <c r="D181" s="11" t="str">
        <f t="shared" si="25"/>
        <v>N/A</v>
      </c>
      <c r="E181" s="8">
        <v>5.7471264399999999E-2</v>
      </c>
      <c r="F181" s="11" t="str">
        <f t="shared" si="26"/>
        <v>N/A</v>
      </c>
      <c r="G181" s="8">
        <v>5.7240984500000001E-2</v>
      </c>
      <c r="H181" s="11" t="str">
        <f t="shared" si="27"/>
        <v>N/A</v>
      </c>
      <c r="I181" s="12">
        <v>-24.1</v>
      </c>
      <c r="J181" s="12">
        <v>-0.40100000000000002</v>
      </c>
      <c r="K181" s="41" t="s">
        <v>736</v>
      </c>
      <c r="L181" s="9" t="str">
        <f t="shared" si="28"/>
        <v>Yes</v>
      </c>
    </row>
    <row r="182" spans="1:12" x14ac:dyDescent="0.25">
      <c r="A182" s="2" t="s">
        <v>87</v>
      </c>
      <c r="B182" s="33" t="s">
        <v>213</v>
      </c>
      <c r="C182" s="8">
        <v>54.522094492999997</v>
      </c>
      <c r="D182" s="11" t="str">
        <f t="shared" si="25"/>
        <v>N/A</v>
      </c>
      <c r="E182" s="8">
        <v>49.944196810999998</v>
      </c>
      <c r="F182" s="11" t="str">
        <f t="shared" si="26"/>
        <v>N/A</v>
      </c>
      <c r="G182" s="8">
        <v>49.386001366999999</v>
      </c>
      <c r="H182" s="11" t="str">
        <f t="shared" si="27"/>
        <v>N/A</v>
      </c>
      <c r="I182" s="12">
        <v>-8.4</v>
      </c>
      <c r="J182" s="12">
        <v>-1.1200000000000001</v>
      </c>
      <c r="K182" s="41" t="s">
        <v>736</v>
      </c>
      <c r="L182" s="9" t="str">
        <f t="shared" si="28"/>
        <v>Yes</v>
      </c>
    </row>
    <row r="183" spans="1:12" x14ac:dyDescent="0.25">
      <c r="A183" s="2" t="s">
        <v>467</v>
      </c>
      <c r="B183" s="33" t="s">
        <v>213</v>
      </c>
      <c r="C183" s="8">
        <v>13.129598188999999</v>
      </c>
      <c r="D183" s="11" t="str">
        <f t="shared" si="25"/>
        <v>N/A</v>
      </c>
      <c r="E183" s="8">
        <v>8.0730701237000009</v>
      </c>
      <c r="F183" s="11" t="str">
        <f t="shared" si="26"/>
        <v>N/A</v>
      </c>
      <c r="G183" s="8">
        <v>8.5312651477999992</v>
      </c>
      <c r="H183" s="11" t="str">
        <f t="shared" si="27"/>
        <v>N/A</v>
      </c>
      <c r="I183" s="12">
        <v>-38.5</v>
      </c>
      <c r="J183" s="12">
        <v>5.6760000000000002</v>
      </c>
      <c r="K183" s="41" t="s">
        <v>736</v>
      </c>
      <c r="L183" s="9" t="str">
        <f t="shared" si="28"/>
        <v>Yes</v>
      </c>
    </row>
    <row r="184" spans="1:12" x14ac:dyDescent="0.25">
      <c r="A184" s="2" t="s">
        <v>468</v>
      </c>
      <c r="B184" s="33" t="s">
        <v>213</v>
      </c>
      <c r="C184" s="8">
        <v>84.533705784999995</v>
      </c>
      <c r="D184" s="11" t="str">
        <f t="shared" si="25"/>
        <v>N/A</v>
      </c>
      <c r="E184" s="8">
        <v>81.422804299999996</v>
      </c>
      <c r="F184" s="11" t="str">
        <f t="shared" si="26"/>
        <v>N/A</v>
      </c>
      <c r="G184" s="8">
        <v>81.769228960000007</v>
      </c>
      <c r="H184" s="11" t="str">
        <f t="shared" si="27"/>
        <v>N/A</v>
      </c>
      <c r="I184" s="12">
        <v>-3.68</v>
      </c>
      <c r="J184" s="12">
        <v>0.42549999999999999</v>
      </c>
      <c r="K184" s="41" t="s">
        <v>736</v>
      </c>
      <c r="L184" s="9" t="str">
        <f t="shared" si="28"/>
        <v>Yes</v>
      </c>
    </row>
    <row r="185" spans="1:12" x14ac:dyDescent="0.25">
      <c r="A185" s="2" t="s">
        <v>469</v>
      </c>
      <c r="B185" s="33" t="s">
        <v>213</v>
      </c>
      <c r="C185" s="8">
        <v>40.538525557</v>
      </c>
      <c r="D185" s="11" t="str">
        <f t="shared" si="25"/>
        <v>N/A</v>
      </c>
      <c r="E185" s="8">
        <v>38.890443052999998</v>
      </c>
      <c r="F185" s="11" t="str">
        <f t="shared" si="26"/>
        <v>N/A</v>
      </c>
      <c r="G185" s="8">
        <v>38.007487806999997</v>
      </c>
      <c r="H185" s="11" t="str">
        <f t="shared" si="27"/>
        <v>N/A</v>
      </c>
      <c r="I185" s="12">
        <v>-4.07</v>
      </c>
      <c r="J185" s="12">
        <v>-2.27</v>
      </c>
      <c r="K185" s="41" t="s">
        <v>736</v>
      </c>
      <c r="L185" s="9" t="str">
        <f t="shared" si="28"/>
        <v>Yes</v>
      </c>
    </row>
    <row r="186" spans="1:12" x14ac:dyDescent="0.25">
      <c r="A186" s="2" t="s">
        <v>470</v>
      </c>
      <c r="B186" s="33" t="s">
        <v>213</v>
      </c>
      <c r="C186" s="8">
        <v>36.868114695999999</v>
      </c>
      <c r="D186" s="11" t="str">
        <f t="shared" si="25"/>
        <v>N/A</v>
      </c>
      <c r="E186" s="8">
        <v>35.625785598999997</v>
      </c>
      <c r="F186" s="11" t="str">
        <f t="shared" si="26"/>
        <v>N/A</v>
      </c>
      <c r="G186" s="8">
        <v>35.791925466000002</v>
      </c>
      <c r="H186" s="11" t="str">
        <f t="shared" si="27"/>
        <v>N/A</v>
      </c>
      <c r="I186" s="12">
        <v>-3.37</v>
      </c>
      <c r="J186" s="12">
        <v>0.46629999999999999</v>
      </c>
      <c r="K186" s="41" t="s">
        <v>736</v>
      </c>
      <c r="L186" s="9" t="str">
        <f t="shared" si="28"/>
        <v>Yes</v>
      </c>
    </row>
    <row r="187" spans="1:12" x14ac:dyDescent="0.25">
      <c r="A187" s="2" t="s">
        <v>116</v>
      </c>
      <c r="B187" s="33" t="s">
        <v>213</v>
      </c>
      <c r="C187" s="8">
        <v>72.495810425000002</v>
      </c>
      <c r="D187" s="11" t="str">
        <f t="shared" si="25"/>
        <v>N/A</v>
      </c>
      <c r="E187" s="8">
        <v>70.622188444000003</v>
      </c>
      <c r="F187" s="11" t="str">
        <f t="shared" si="26"/>
        <v>N/A</v>
      </c>
      <c r="G187" s="8">
        <v>70.444277612999997</v>
      </c>
      <c r="H187" s="11" t="str">
        <f t="shared" si="27"/>
        <v>N/A</v>
      </c>
      <c r="I187" s="12">
        <v>-2.58</v>
      </c>
      <c r="J187" s="12">
        <v>-0.252</v>
      </c>
      <c r="K187" s="41" t="s">
        <v>736</v>
      </c>
      <c r="L187" s="9" t="str">
        <f t="shared" si="28"/>
        <v>Yes</v>
      </c>
    </row>
    <row r="188" spans="1:12" x14ac:dyDescent="0.25">
      <c r="A188" s="2" t="s">
        <v>471</v>
      </c>
      <c r="B188" s="33" t="s">
        <v>213</v>
      </c>
      <c r="C188" s="8">
        <v>17.826825126999999</v>
      </c>
      <c r="D188" s="11" t="str">
        <f t="shared" si="25"/>
        <v>N/A</v>
      </c>
      <c r="E188" s="8">
        <v>13.90689452</v>
      </c>
      <c r="F188" s="11" t="str">
        <f t="shared" si="26"/>
        <v>N/A</v>
      </c>
      <c r="G188" s="8">
        <v>15.269025691</v>
      </c>
      <c r="H188" s="11" t="str">
        <f t="shared" si="27"/>
        <v>N/A</v>
      </c>
      <c r="I188" s="12">
        <v>-22</v>
      </c>
      <c r="J188" s="12">
        <v>9.7949999999999999</v>
      </c>
      <c r="K188" s="41" t="s">
        <v>736</v>
      </c>
      <c r="L188" s="9" t="str">
        <f t="shared" si="28"/>
        <v>Yes</v>
      </c>
    </row>
    <row r="189" spans="1:12" x14ac:dyDescent="0.25">
      <c r="A189" s="2" t="s">
        <v>472</v>
      </c>
      <c r="B189" s="33" t="s">
        <v>213</v>
      </c>
      <c r="C189" s="8">
        <v>94.987042708999994</v>
      </c>
      <c r="D189" s="11" t="str">
        <f t="shared" si="25"/>
        <v>N/A</v>
      </c>
      <c r="E189" s="8">
        <v>94.273107073999995</v>
      </c>
      <c r="F189" s="11" t="str">
        <f t="shared" si="26"/>
        <v>N/A</v>
      </c>
      <c r="G189" s="8">
        <v>94.800949985000003</v>
      </c>
      <c r="H189" s="11" t="str">
        <f t="shared" si="27"/>
        <v>N/A</v>
      </c>
      <c r="I189" s="12">
        <v>-0.752</v>
      </c>
      <c r="J189" s="12">
        <v>0.55989999999999995</v>
      </c>
      <c r="K189" s="41" t="s">
        <v>736</v>
      </c>
      <c r="L189" s="9" t="str">
        <f t="shared" si="28"/>
        <v>Yes</v>
      </c>
    </row>
    <row r="190" spans="1:12" x14ac:dyDescent="0.25">
      <c r="A190" s="2" t="s">
        <v>473</v>
      </c>
      <c r="B190" s="33" t="s">
        <v>213</v>
      </c>
      <c r="C190" s="8">
        <v>63.591441848000002</v>
      </c>
      <c r="D190" s="11" t="str">
        <f t="shared" si="25"/>
        <v>N/A</v>
      </c>
      <c r="E190" s="8">
        <v>63.705983144999998</v>
      </c>
      <c r="F190" s="11" t="str">
        <f t="shared" si="26"/>
        <v>N/A</v>
      </c>
      <c r="G190" s="8">
        <v>64.486157861999999</v>
      </c>
      <c r="H190" s="11" t="str">
        <f t="shared" si="27"/>
        <v>N/A</v>
      </c>
      <c r="I190" s="12">
        <v>0.18010000000000001</v>
      </c>
      <c r="J190" s="12">
        <v>1.2250000000000001</v>
      </c>
      <c r="K190" s="41" t="s">
        <v>736</v>
      </c>
      <c r="L190" s="9" t="str">
        <f t="shared" si="28"/>
        <v>Yes</v>
      </c>
    </row>
    <row r="191" spans="1:12" x14ac:dyDescent="0.25">
      <c r="A191" s="2" t="s">
        <v>474</v>
      </c>
      <c r="B191" s="33" t="s">
        <v>213</v>
      </c>
      <c r="C191" s="8">
        <v>58.307289632</v>
      </c>
      <c r="D191" s="11" t="str">
        <f t="shared" si="25"/>
        <v>N/A</v>
      </c>
      <c r="E191" s="8">
        <v>59.043365057000003</v>
      </c>
      <c r="F191" s="11" t="str">
        <f t="shared" si="26"/>
        <v>N/A</v>
      </c>
      <c r="G191" s="8">
        <v>58.042184265000003</v>
      </c>
      <c r="H191" s="11" t="str">
        <f t="shared" si="27"/>
        <v>N/A</v>
      </c>
      <c r="I191" s="12">
        <v>1.262</v>
      </c>
      <c r="J191" s="12">
        <v>-1.7</v>
      </c>
      <c r="K191" s="41" t="s">
        <v>736</v>
      </c>
      <c r="L191" s="9" t="str">
        <f t="shared" si="28"/>
        <v>Yes</v>
      </c>
    </row>
    <row r="192" spans="1:12" x14ac:dyDescent="0.25">
      <c r="A192" s="2" t="s">
        <v>1353</v>
      </c>
      <c r="B192" s="33" t="s">
        <v>213</v>
      </c>
      <c r="C192" s="34">
        <v>8.5540913442999997</v>
      </c>
      <c r="D192" s="11" t="str">
        <f t="shared" si="25"/>
        <v>N/A</v>
      </c>
      <c r="E192" s="34">
        <v>7.9382761954000003</v>
      </c>
      <c r="F192" s="11" t="str">
        <f t="shared" si="26"/>
        <v>N/A</v>
      </c>
      <c r="G192" s="34">
        <v>7.9309632689000003</v>
      </c>
      <c r="H192" s="11" t="str">
        <f t="shared" si="27"/>
        <v>N/A</v>
      </c>
      <c r="I192" s="12">
        <v>-7.2</v>
      </c>
      <c r="J192" s="12">
        <v>-9.1999999999999998E-2</v>
      </c>
      <c r="K192" s="41" t="s">
        <v>736</v>
      </c>
      <c r="L192" s="9" t="str">
        <f t="shared" si="28"/>
        <v>Yes</v>
      </c>
    </row>
    <row r="193" spans="1:12" x14ac:dyDescent="0.25">
      <c r="A193" s="2" t="s">
        <v>1354</v>
      </c>
      <c r="B193" s="33" t="s">
        <v>213</v>
      </c>
      <c r="C193" s="34">
        <v>11.263888889</v>
      </c>
      <c r="D193" s="11" t="str">
        <f t="shared" si="25"/>
        <v>N/A</v>
      </c>
      <c r="E193" s="34">
        <v>10.666666666999999</v>
      </c>
      <c r="F193" s="11" t="str">
        <f t="shared" si="26"/>
        <v>N/A</v>
      </c>
      <c r="G193" s="34">
        <v>14.333333333000001</v>
      </c>
      <c r="H193" s="11" t="str">
        <f t="shared" si="27"/>
        <v>N/A</v>
      </c>
      <c r="I193" s="12">
        <v>-5.3</v>
      </c>
      <c r="J193" s="12">
        <v>34.380000000000003</v>
      </c>
      <c r="K193" s="41" t="s">
        <v>736</v>
      </c>
      <c r="L193" s="9" t="str">
        <f t="shared" si="28"/>
        <v>No</v>
      </c>
    </row>
    <row r="194" spans="1:12" x14ac:dyDescent="0.25">
      <c r="A194" s="2" t="s">
        <v>1355</v>
      </c>
      <c r="B194" s="33" t="s">
        <v>213</v>
      </c>
      <c r="C194" s="34">
        <v>11.458830669999999</v>
      </c>
      <c r="D194" s="11" t="str">
        <f t="shared" si="25"/>
        <v>N/A</v>
      </c>
      <c r="E194" s="34">
        <v>12.184871155</v>
      </c>
      <c r="F194" s="11" t="str">
        <f t="shared" si="26"/>
        <v>N/A</v>
      </c>
      <c r="G194" s="34">
        <v>12.072692575</v>
      </c>
      <c r="H194" s="11" t="str">
        <f t="shared" si="27"/>
        <v>N/A</v>
      </c>
      <c r="I194" s="12">
        <v>6.3360000000000003</v>
      </c>
      <c r="J194" s="12">
        <v>-0.92100000000000004</v>
      </c>
      <c r="K194" s="41" t="s">
        <v>736</v>
      </c>
      <c r="L194" s="9" t="str">
        <f t="shared" si="28"/>
        <v>Yes</v>
      </c>
    </row>
    <row r="195" spans="1:12" x14ac:dyDescent="0.25">
      <c r="A195" s="2" t="s">
        <v>1356</v>
      </c>
      <c r="B195" s="33" t="s">
        <v>213</v>
      </c>
      <c r="C195" s="34">
        <v>4.4956715310000002</v>
      </c>
      <c r="D195" s="11" t="str">
        <f t="shared" si="25"/>
        <v>N/A</v>
      </c>
      <c r="E195" s="34">
        <v>3.9929346455000001</v>
      </c>
      <c r="F195" s="11" t="str">
        <f t="shared" si="26"/>
        <v>N/A</v>
      </c>
      <c r="G195" s="34">
        <v>4.2275797810000002</v>
      </c>
      <c r="H195" s="11" t="str">
        <f t="shared" si="27"/>
        <v>N/A</v>
      </c>
      <c r="I195" s="12">
        <v>-11.2</v>
      </c>
      <c r="J195" s="12">
        <v>5.8769999999999998</v>
      </c>
      <c r="K195" s="41" t="s">
        <v>736</v>
      </c>
      <c r="L195" s="9" t="str">
        <f t="shared" si="28"/>
        <v>Yes</v>
      </c>
    </row>
    <row r="196" spans="1:12" x14ac:dyDescent="0.25">
      <c r="A196" s="2" t="s">
        <v>1357</v>
      </c>
      <c r="B196" s="33" t="s">
        <v>213</v>
      </c>
      <c r="C196" s="34">
        <v>5.2252396165999997</v>
      </c>
      <c r="D196" s="11" t="str">
        <f t="shared" si="25"/>
        <v>N/A</v>
      </c>
      <c r="E196" s="34">
        <v>4.9688235293999998</v>
      </c>
      <c r="F196" s="11" t="str">
        <f t="shared" si="26"/>
        <v>N/A</v>
      </c>
      <c r="G196" s="34">
        <v>5.4787296036999997</v>
      </c>
      <c r="H196" s="11" t="str">
        <f t="shared" si="27"/>
        <v>N/A</v>
      </c>
      <c r="I196" s="12">
        <v>-4.91</v>
      </c>
      <c r="J196" s="12">
        <v>10.26</v>
      </c>
      <c r="K196" s="41" t="s">
        <v>736</v>
      </c>
      <c r="L196" s="9" t="str">
        <f t="shared" si="28"/>
        <v>Yes</v>
      </c>
    </row>
    <row r="197" spans="1:12" x14ac:dyDescent="0.25">
      <c r="A197" s="2" t="s">
        <v>1358</v>
      </c>
      <c r="B197" s="33" t="s">
        <v>213</v>
      </c>
      <c r="C197" s="34">
        <v>121.60537268</v>
      </c>
      <c r="D197" s="11" t="str">
        <f t="shared" si="25"/>
        <v>N/A</v>
      </c>
      <c r="E197" s="34">
        <v>118.88965517</v>
      </c>
      <c r="F197" s="11" t="str">
        <f t="shared" si="26"/>
        <v>N/A</v>
      </c>
      <c r="G197" s="34">
        <v>114.31825987000001</v>
      </c>
      <c r="H197" s="11" t="str">
        <f t="shared" si="27"/>
        <v>N/A</v>
      </c>
      <c r="I197" s="12">
        <v>-2.23</v>
      </c>
      <c r="J197" s="12">
        <v>-3.85</v>
      </c>
      <c r="K197" s="41" t="s">
        <v>736</v>
      </c>
      <c r="L197" s="9" t="str">
        <f t="shared" si="28"/>
        <v>Yes</v>
      </c>
    </row>
    <row r="198" spans="1:12" x14ac:dyDescent="0.25">
      <c r="A198" s="2" t="s">
        <v>1359</v>
      </c>
      <c r="B198" s="33" t="s">
        <v>213</v>
      </c>
      <c r="C198" s="34">
        <v>133.54098361000001</v>
      </c>
      <c r="D198" s="11" t="str">
        <f t="shared" si="25"/>
        <v>N/A</v>
      </c>
      <c r="E198" s="34">
        <v>111.78787878999999</v>
      </c>
      <c r="F198" s="11" t="str">
        <f t="shared" si="26"/>
        <v>N/A</v>
      </c>
      <c r="G198" s="34">
        <v>114.24</v>
      </c>
      <c r="H198" s="11" t="str">
        <f t="shared" si="27"/>
        <v>N/A</v>
      </c>
      <c r="I198" s="12">
        <v>-16.3</v>
      </c>
      <c r="J198" s="12">
        <v>2.194</v>
      </c>
      <c r="K198" s="41" t="s">
        <v>736</v>
      </c>
      <c r="L198" s="9" t="str">
        <f t="shared" si="28"/>
        <v>Yes</v>
      </c>
    </row>
    <row r="199" spans="1:12" x14ac:dyDescent="0.25">
      <c r="A199" s="2" t="s">
        <v>1360</v>
      </c>
      <c r="B199" s="33" t="s">
        <v>213</v>
      </c>
      <c r="C199" s="34">
        <v>130.22579263</v>
      </c>
      <c r="D199" s="11" t="str">
        <f t="shared" si="25"/>
        <v>N/A</v>
      </c>
      <c r="E199" s="34">
        <v>132.01612903</v>
      </c>
      <c r="F199" s="11" t="str">
        <f t="shared" si="26"/>
        <v>N/A</v>
      </c>
      <c r="G199" s="34">
        <v>130.35856848</v>
      </c>
      <c r="H199" s="11" t="str">
        <f t="shared" si="27"/>
        <v>N/A</v>
      </c>
      <c r="I199" s="12">
        <v>1.375</v>
      </c>
      <c r="J199" s="12">
        <v>-1.26</v>
      </c>
      <c r="K199" s="41" t="s">
        <v>736</v>
      </c>
      <c r="L199" s="9" t="str">
        <f t="shared" si="28"/>
        <v>Yes</v>
      </c>
    </row>
    <row r="200" spans="1:12" x14ac:dyDescent="0.25">
      <c r="A200" s="2" t="s">
        <v>1361</v>
      </c>
      <c r="B200" s="33" t="s">
        <v>213</v>
      </c>
      <c r="C200" s="34">
        <v>40.207142857000001</v>
      </c>
      <c r="D200" s="11" t="str">
        <f t="shared" si="25"/>
        <v>N/A</v>
      </c>
      <c r="E200" s="34">
        <v>34.731034483000002</v>
      </c>
      <c r="F200" s="11" t="str">
        <f t="shared" si="26"/>
        <v>N/A</v>
      </c>
      <c r="G200" s="34">
        <v>21.5</v>
      </c>
      <c r="H200" s="11" t="str">
        <f t="shared" si="27"/>
        <v>N/A</v>
      </c>
      <c r="I200" s="12">
        <v>-13.6</v>
      </c>
      <c r="J200" s="12">
        <v>-38.1</v>
      </c>
      <c r="K200" s="41" t="s">
        <v>736</v>
      </c>
      <c r="L200" s="9" t="str">
        <f t="shared" si="28"/>
        <v>No</v>
      </c>
    </row>
    <row r="201" spans="1:12" x14ac:dyDescent="0.25">
      <c r="A201" s="2" t="s">
        <v>1362</v>
      </c>
      <c r="B201" s="33" t="s">
        <v>213</v>
      </c>
      <c r="C201" s="34">
        <v>34.083333332999999</v>
      </c>
      <c r="D201" s="11" t="str">
        <f t="shared" si="25"/>
        <v>N/A</v>
      </c>
      <c r="E201" s="34">
        <v>23.013513514</v>
      </c>
      <c r="F201" s="11" t="str">
        <f t="shared" si="26"/>
        <v>N/A</v>
      </c>
      <c r="G201" s="34">
        <v>39.780219780000003</v>
      </c>
      <c r="H201" s="11" t="str">
        <f t="shared" si="27"/>
        <v>N/A</v>
      </c>
      <c r="I201" s="12">
        <v>-32.5</v>
      </c>
      <c r="J201" s="12">
        <v>72.86</v>
      </c>
      <c r="K201" s="41" t="s">
        <v>736</v>
      </c>
      <c r="L201" s="9" t="str">
        <f t="shared" si="28"/>
        <v>No</v>
      </c>
    </row>
    <row r="202" spans="1:12" x14ac:dyDescent="0.25">
      <c r="A202" s="2" t="s">
        <v>28</v>
      </c>
      <c r="B202" s="33" t="s">
        <v>213</v>
      </c>
      <c r="C202" s="8">
        <v>0.8061623497</v>
      </c>
      <c r="D202" s="11" t="str">
        <f t="shared" si="25"/>
        <v>N/A</v>
      </c>
      <c r="E202" s="8">
        <v>0.87436408330000004</v>
      </c>
      <c r="F202" s="11" t="str">
        <f t="shared" si="26"/>
        <v>N/A</v>
      </c>
      <c r="G202" s="8">
        <v>0.91161369029999995</v>
      </c>
      <c r="H202" s="11" t="str">
        <f t="shared" si="27"/>
        <v>N/A</v>
      </c>
      <c r="I202" s="12">
        <v>8.4600000000000009</v>
      </c>
      <c r="J202" s="12">
        <v>4.26</v>
      </c>
      <c r="K202" s="41" t="s">
        <v>736</v>
      </c>
      <c r="L202" s="9" t="str">
        <f t="shared" si="28"/>
        <v>Yes</v>
      </c>
    </row>
    <row r="203" spans="1:12" x14ac:dyDescent="0.25">
      <c r="A203" s="2" t="s">
        <v>123</v>
      </c>
      <c r="B203" s="33" t="s">
        <v>213</v>
      </c>
      <c r="C203" s="34">
        <v>11</v>
      </c>
      <c r="D203" s="11" t="str">
        <f t="shared" ref="D203:D213" si="29">IF($B203="N/A","N/A",IF(C203&gt;10,"No",IF(C203&lt;-10,"No","Yes")))</f>
        <v>N/A</v>
      </c>
      <c r="E203" s="34">
        <v>11</v>
      </c>
      <c r="F203" s="11" t="str">
        <f t="shared" ref="F203:F213" si="30">IF($B203="N/A","N/A",IF(E203&gt;10,"No",IF(E203&lt;-10,"No","Yes")))</f>
        <v>N/A</v>
      </c>
      <c r="G203" s="34">
        <v>11</v>
      </c>
      <c r="H203" s="11" t="str">
        <f t="shared" ref="H203:H213" si="31">IF($B203="N/A","N/A",IF(G203&gt;10,"No",IF(G203&lt;-10,"No","Yes")))</f>
        <v>N/A</v>
      </c>
      <c r="I203" s="12">
        <v>33.33</v>
      </c>
      <c r="J203" s="12">
        <v>50</v>
      </c>
      <c r="K203" s="14" t="s">
        <v>213</v>
      </c>
      <c r="L203" s="9" t="str">
        <f t="shared" ref="L203:L213" si="32">IF(J203="Div by 0", "N/A", IF(K203="N/A","N/A", IF(J203&gt;VALUE(MID(K203,1,2)), "No", IF(J203&lt;-1*VALUE(MID(K203,1,2)), "No", "Yes"))))</f>
        <v>N/A</v>
      </c>
    </row>
    <row r="204" spans="1:12" x14ac:dyDescent="0.25">
      <c r="A204" s="2" t="s">
        <v>124</v>
      </c>
      <c r="B204" s="33" t="s">
        <v>213</v>
      </c>
      <c r="C204" s="34">
        <v>24</v>
      </c>
      <c r="D204" s="11" t="str">
        <f t="shared" si="29"/>
        <v>N/A</v>
      </c>
      <c r="E204" s="34">
        <v>23</v>
      </c>
      <c r="F204" s="11" t="str">
        <f t="shared" si="30"/>
        <v>N/A</v>
      </c>
      <c r="G204" s="34">
        <v>24</v>
      </c>
      <c r="H204" s="11" t="str">
        <f t="shared" si="31"/>
        <v>N/A</v>
      </c>
      <c r="I204" s="12">
        <v>-4.17</v>
      </c>
      <c r="J204" s="12">
        <v>4.3479999999999999</v>
      </c>
      <c r="K204" s="14" t="s">
        <v>213</v>
      </c>
      <c r="L204" s="9" t="str">
        <f t="shared" si="32"/>
        <v>N/A</v>
      </c>
    </row>
    <row r="205" spans="1:12" ht="25" x14ac:dyDescent="0.25">
      <c r="A205" s="2" t="s">
        <v>1610</v>
      </c>
      <c r="B205" s="33" t="s">
        <v>213</v>
      </c>
      <c r="C205" s="34">
        <v>11</v>
      </c>
      <c r="D205" s="11" t="str">
        <f t="shared" si="29"/>
        <v>N/A</v>
      </c>
      <c r="E205" s="34">
        <v>11</v>
      </c>
      <c r="F205" s="11" t="str">
        <f t="shared" si="30"/>
        <v>N/A</v>
      </c>
      <c r="G205" s="34">
        <v>11</v>
      </c>
      <c r="H205" s="11" t="str">
        <f t="shared" si="31"/>
        <v>N/A</v>
      </c>
      <c r="I205" s="12">
        <v>150</v>
      </c>
      <c r="J205" s="12">
        <v>-60</v>
      </c>
      <c r="K205" s="14" t="s">
        <v>213</v>
      </c>
      <c r="L205" s="9" t="str">
        <f t="shared" si="32"/>
        <v>N/A</v>
      </c>
    </row>
    <row r="206" spans="1:12" ht="25" x14ac:dyDescent="0.25">
      <c r="A206" s="2" t="s">
        <v>1363</v>
      </c>
      <c r="B206" s="33" t="s">
        <v>213</v>
      </c>
      <c r="C206" s="34">
        <v>11</v>
      </c>
      <c r="D206" s="11" t="str">
        <f t="shared" si="29"/>
        <v>N/A</v>
      </c>
      <c r="E206" s="34">
        <v>11</v>
      </c>
      <c r="F206" s="11" t="str">
        <f t="shared" si="30"/>
        <v>N/A</v>
      </c>
      <c r="G206" s="34">
        <v>11</v>
      </c>
      <c r="H206" s="11" t="str">
        <f t="shared" si="31"/>
        <v>N/A</v>
      </c>
      <c r="I206" s="12">
        <v>-37.5</v>
      </c>
      <c r="J206" s="12">
        <v>0</v>
      </c>
      <c r="K206" s="14" t="s">
        <v>213</v>
      </c>
      <c r="L206" s="9" t="str">
        <f t="shared" si="32"/>
        <v>N/A</v>
      </c>
    </row>
    <row r="207" spans="1:12" x14ac:dyDescent="0.25">
      <c r="A207" s="2" t="s">
        <v>1611</v>
      </c>
      <c r="B207" s="33" t="s">
        <v>213</v>
      </c>
      <c r="C207" s="34">
        <v>28</v>
      </c>
      <c r="D207" s="11" t="str">
        <f t="shared" si="29"/>
        <v>N/A</v>
      </c>
      <c r="E207" s="34">
        <v>11</v>
      </c>
      <c r="F207" s="11" t="str">
        <f t="shared" si="30"/>
        <v>N/A</v>
      </c>
      <c r="G207" s="34">
        <v>20</v>
      </c>
      <c r="H207" s="11" t="str">
        <f t="shared" si="31"/>
        <v>N/A</v>
      </c>
      <c r="I207" s="12">
        <v>-60.7</v>
      </c>
      <c r="J207" s="12">
        <v>81.819999999999993</v>
      </c>
      <c r="K207" s="14" t="s">
        <v>213</v>
      </c>
      <c r="L207" s="9" t="str">
        <f t="shared" si="32"/>
        <v>N/A</v>
      </c>
    </row>
    <row r="208" spans="1:12" x14ac:dyDescent="0.25">
      <c r="A208" s="2" t="s">
        <v>1612</v>
      </c>
      <c r="B208" s="33" t="s">
        <v>213</v>
      </c>
      <c r="C208" s="34">
        <v>248</v>
      </c>
      <c r="D208" s="11" t="str">
        <f t="shared" si="29"/>
        <v>N/A</v>
      </c>
      <c r="E208" s="34">
        <v>216</v>
      </c>
      <c r="F208" s="11" t="str">
        <f t="shared" si="30"/>
        <v>N/A</v>
      </c>
      <c r="G208" s="34">
        <v>265</v>
      </c>
      <c r="H208" s="11" t="str">
        <f t="shared" si="31"/>
        <v>N/A</v>
      </c>
      <c r="I208" s="12">
        <v>-12.9</v>
      </c>
      <c r="J208" s="12">
        <v>22.69</v>
      </c>
      <c r="K208" s="14" t="s">
        <v>213</v>
      </c>
      <c r="L208" s="9" t="str">
        <f t="shared" si="32"/>
        <v>N/A</v>
      </c>
    </row>
    <row r="209" spans="1:12" x14ac:dyDescent="0.25">
      <c r="A209" s="2" t="s">
        <v>125</v>
      </c>
      <c r="B209" s="33" t="s">
        <v>213</v>
      </c>
      <c r="C209" s="43">
        <v>4628522</v>
      </c>
      <c r="D209" s="11" t="str">
        <f t="shared" si="29"/>
        <v>N/A</v>
      </c>
      <c r="E209" s="43">
        <v>4265220</v>
      </c>
      <c r="F209" s="11" t="str">
        <f t="shared" si="30"/>
        <v>N/A</v>
      </c>
      <c r="G209" s="43">
        <v>4385175</v>
      </c>
      <c r="H209" s="11" t="str">
        <f t="shared" si="31"/>
        <v>N/A</v>
      </c>
      <c r="I209" s="12">
        <v>-7.85</v>
      </c>
      <c r="J209" s="12">
        <v>2.8119999999999998</v>
      </c>
      <c r="K209" s="14" t="s">
        <v>213</v>
      </c>
      <c r="L209" s="9" t="str">
        <f t="shared" si="32"/>
        <v>N/A</v>
      </c>
    </row>
    <row r="210" spans="1:12" x14ac:dyDescent="0.25">
      <c r="A210" s="42" t="s">
        <v>1607</v>
      </c>
      <c r="B210" s="33" t="s">
        <v>213</v>
      </c>
      <c r="C210" s="43">
        <v>734386</v>
      </c>
      <c r="D210" s="11" t="str">
        <f t="shared" si="29"/>
        <v>N/A</v>
      </c>
      <c r="E210" s="43">
        <v>889259</v>
      </c>
      <c r="F210" s="11" t="str">
        <f t="shared" si="30"/>
        <v>N/A</v>
      </c>
      <c r="G210" s="43">
        <v>2637885</v>
      </c>
      <c r="H210" s="11" t="str">
        <f t="shared" si="31"/>
        <v>N/A</v>
      </c>
      <c r="I210" s="12">
        <v>21.09</v>
      </c>
      <c r="J210" s="12">
        <v>196.6</v>
      </c>
      <c r="K210" s="14" t="s">
        <v>213</v>
      </c>
      <c r="L210" s="9" t="str">
        <f t="shared" si="32"/>
        <v>N/A</v>
      </c>
    </row>
    <row r="211" spans="1:12" x14ac:dyDescent="0.25">
      <c r="A211" s="42" t="s">
        <v>1364</v>
      </c>
      <c r="B211" s="33" t="s">
        <v>213</v>
      </c>
      <c r="C211" s="43">
        <v>278346</v>
      </c>
      <c r="D211" s="11" t="str">
        <f t="shared" si="29"/>
        <v>N/A</v>
      </c>
      <c r="E211" s="43">
        <v>246010</v>
      </c>
      <c r="F211" s="11" t="str">
        <f t="shared" si="30"/>
        <v>N/A</v>
      </c>
      <c r="G211" s="43">
        <v>587400</v>
      </c>
      <c r="H211" s="11" t="str">
        <f t="shared" si="31"/>
        <v>N/A</v>
      </c>
      <c r="I211" s="12">
        <v>-11.6</v>
      </c>
      <c r="J211" s="12">
        <v>138.80000000000001</v>
      </c>
      <c r="K211" s="14" t="s">
        <v>213</v>
      </c>
      <c r="L211" s="9" t="str">
        <f t="shared" si="32"/>
        <v>N/A</v>
      </c>
    </row>
    <row r="212" spans="1:12" x14ac:dyDescent="0.25">
      <c r="A212" s="42" t="s">
        <v>1601</v>
      </c>
      <c r="B212" s="33" t="s">
        <v>213</v>
      </c>
      <c r="C212" s="43">
        <v>4620217</v>
      </c>
      <c r="D212" s="11" t="str">
        <f t="shared" si="29"/>
        <v>N/A</v>
      </c>
      <c r="E212" s="43">
        <v>4246581</v>
      </c>
      <c r="F212" s="11" t="str">
        <f t="shared" si="30"/>
        <v>N/A</v>
      </c>
      <c r="G212" s="43">
        <v>4363760</v>
      </c>
      <c r="H212" s="11" t="str">
        <f t="shared" si="31"/>
        <v>N/A</v>
      </c>
      <c r="I212" s="12">
        <v>-8.09</v>
      </c>
      <c r="J212" s="12">
        <v>2.7589999999999999</v>
      </c>
      <c r="K212" s="14" t="s">
        <v>213</v>
      </c>
      <c r="L212" s="9" t="str">
        <f t="shared" si="32"/>
        <v>N/A</v>
      </c>
    </row>
    <row r="213" spans="1:12" x14ac:dyDescent="0.25">
      <c r="A213" s="42" t="s">
        <v>1602</v>
      </c>
      <c r="B213" s="33" t="s">
        <v>213</v>
      </c>
      <c r="C213" s="43">
        <v>611315</v>
      </c>
      <c r="D213" s="11" t="str">
        <f t="shared" si="29"/>
        <v>N/A</v>
      </c>
      <c r="E213" s="43">
        <v>892712</v>
      </c>
      <c r="F213" s="11" t="str">
        <f t="shared" si="30"/>
        <v>N/A</v>
      </c>
      <c r="G213" s="43">
        <v>1091548</v>
      </c>
      <c r="H213" s="11" t="str">
        <f t="shared" si="31"/>
        <v>N/A</v>
      </c>
      <c r="I213" s="12">
        <v>46.03</v>
      </c>
      <c r="J213" s="12">
        <v>22.27</v>
      </c>
      <c r="K213" s="14" t="s">
        <v>213</v>
      </c>
      <c r="L213" s="9" t="str">
        <f t="shared" si="32"/>
        <v>N/A</v>
      </c>
    </row>
    <row r="214" spans="1:12" ht="25" x14ac:dyDescent="0.25">
      <c r="A214" s="2" t="s">
        <v>1365</v>
      </c>
      <c r="B214" s="33" t="s">
        <v>213</v>
      </c>
      <c r="C214" s="43">
        <v>2469587</v>
      </c>
      <c r="D214" s="11" t="str">
        <f t="shared" ref="D214:D228" si="33">IF($B214="N/A","N/A",IF(C214&gt;10,"No",IF(C214&lt;-10,"No","Yes")))</f>
        <v>N/A</v>
      </c>
      <c r="E214" s="43">
        <v>1975065</v>
      </c>
      <c r="F214" s="11" t="str">
        <f t="shared" ref="F214:F228" si="34">IF($B214="N/A","N/A",IF(E214&gt;10,"No",IF(E214&lt;-10,"No","Yes")))</f>
        <v>N/A</v>
      </c>
      <c r="G214" s="43">
        <v>1855493</v>
      </c>
      <c r="H214" s="11" t="str">
        <f t="shared" ref="H214:H228" si="35">IF($B214="N/A","N/A",IF(G214&gt;10,"No",IF(G214&lt;-10,"No","Yes")))</f>
        <v>N/A</v>
      </c>
      <c r="I214" s="12">
        <v>-20</v>
      </c>
      <c r="J214" s="12">
        <v>-6.05</v>
      </c>
      <c r="K214" s="41" t="s">
        <v>736</v>
      </c>
      <c r="L214" s="9" t="str">
        <f t="shared" ref="L214:L228" si="36">IF(J214="Div by 0", "N/A", IF(K214="N/A","N/A", IF(J214&gt;VALUE(MID(K214,1,2)), "No", IF(J214&lt;-1*VALUE(MID(K214,1,2)), "No", "Yes"))))</f>
        <v>Yes</v>
      </c>
    </row>
    <row r="215" spans="1:12" x14ac:dyDescent="0.25">
      <c r="A215" s="4" t="s">
        <v>647</v>
      </c>
      <c r="B215" s="33" t="s">
        <v>213</v>
      </c>
      <c r="C215" s="34">
        <v>8690</v>
      </c>
      <c r="D215" s="11" t="str">
        <f t="shared" si="33"/>
        <v>N/A</v>
      </c>
      <c r="E215" s="34">
        <v>7251</v>
      </c>
      <c r="F215" s="11" t="str">
        <f t="shared" si="34"/>
        <v>N/A</v>
      </c>
      <c r="G215" s="34">
        <v>6199</v>
      </c>
      <c r="H215" s="11" t="str">
        <f t="shared" si="35"/>
        <v>N/A</v>
      </c>
      <c r="I215" s="12">
        <v>-16.600000000000001</v>
      </c>
      <c r="J215" s="12">
        <v>-14.5</v>
      </c>
      <c r="K215" s="41" t="s">
        <v>736</v>
      </c>
      <c r="L215" s="9" t="str">
        <f t="shared" si="36"/>
        <v>Yes</v>
      </c>
    </row>
    <row r="216" spans="1:12" x14ac:dyDescent="0.25">
      <c r="A216" s="4" t="s">
        <v>1366</v>
      </c>
      <c r="B216" s="33" t="s">
        <v>213</v>
      </c>
      <c r="C216" s="43">
        <v>284.1872267</v>
      </c>
      <c r="D216" s="11" t="str">
        <f t="shared" si="33"/>
        <v>N/A</v>
      </c>
      <c r="E216" s="43">
        <v>272.38518825</v>
      </c>
      <c r="F216" s="11" t="str">
        <f t="shared" si="34"/>
        <v>N/A</v>
      </c>
      <c r="G216" s="43">
        <v>299.32134215000002</v>
      </c>
      <c r="H216" s="11" t="str">
        <f t="shared" si="35"/>
        <v>N/A</v>
      </c>
      <c r="I216" s="12">
        <v>-4.1500000000000004</v>
      </c>
      <c r="J216" s="12">
        <v>9.8889999999999993</v>
      </c>
      <c r="K216" s="41" t="s">
        <v>736</v>
      </c>
      <c r="L216" s="9" t="str">
        <f t="shared" si="36"/>
        <v>Yes</v>
      </c>
    </row>
    <row r="217" spans="1:12" ht="25" x14ac:dyDescent="0.25">
      <c r="A217" s="2" t="s">
        <v>1367</v>
      </c>
      <c r="B217" s="33" t="s">
        <v>213</v>
      </c>
      <c r="C217" s="43">
        <v>0</v>
      </c>
      <c r="D217" s="11" t="str">
        <f t="shared" si="33"/>
        <v>N/A</v>
      </c>
      <c r="E217" s="43">
        <v>700</v>
      </c>
      <c r="F217" s="11" t="str">
        <f t="shared" si="34"/>
        <v>N/A</v>
      </c>
      <c r="G217" s="43">
        <v>0</v>
      </c>
      <c r="H217" s="11" t="str">
        <f t="shared" si="35"/>
        <v>N/A</v>
      </c>
      <c r="I217" s="12" t="s">
        <v>1745</v>
      </c>
      <c r="J217" s="12">
        <v>-100</v>
      </c>
      <c r="K217" s="41" t="s">
        <v>736</v>
      </c>
      <c r="L217" s="9" t="str">
        <f t="shared" si="36"/>
        <v>No</v>
      </c>
    </row>
    <row r="218" spans="1:12" x14ac:dyDescent="0.25">
      <c r="A218" s="4" t="s">
        <v>514</v>
      </c>
      <c r="B218" s="33" t="s">
        <v>213</v>
      </c>
      <c r="C218" s="34">
        <v>0</v>
      </c>
      <c r="D218" s="11" t="str">
        <f t="shared" si="33"/>
        <v>N/A</v>
      </c>
      <c r="E218" s="34">
        <v>11</v>
      </c>
      <c r="F218" s="11" t="str">
        <f t="shared" si="34"/>
        <v>N/A</v>
      </c>
      <c r="G218" s="34">
        <v>0</v>
      </c>
      <c r="H218" s="11" t="str">
        <f t="shared" si="35"/>
        <v>N/A</v>
      </c>
      <c r="I218" s="12" t="s">
        <v>1745</v>
      </c>
      <c r="J218" s="12">
        <v>-100</v>
      </c>
      <c r="K218" s="41" t="s">
        <v>736</v>
      </c>
      <c r="L218" s="9" t="str">
        <f t="shared" si="36"/>
        <v>No</v>
      </c>
    </row>
    <row r="219" spans="1:12" x14ac:dyDescent="0.25">
      <c r="A219" s="2" t="s">
        <v>1368</v>
      </c>
      <c r="B219" s="33" t="s">
        <v>213</v>
      </c>
      <c r="C219" s="43" t="s">
        <v>1745</v>
      </c>
      <c r="D219" s="11" t="str">
        <f t="shared" si="33"/>
        <v>N/A</v>
      </c>
      <c r="E219" s="43">
        <v>700</v>
      </c>
      <c r="F219" s="11" t="str">
        <f t="shared" si="34"/>
        <v>N/A</v>
      </c>
      <c r="G219" s="43" t="s">
        <v>1745</v>
      </c>
      <c r="H219" s="11" t="str">
        <f t="shared" si="35"/>
        <v>N/A</v>
      </c>
      <c r="I219" s="12" t="s">
        <v>1745</v>
      </c>
      <c r="J219" s="12" t="s">
        <v>1745</v>
      </c>
      <c r="K219" s="41" t="s">
        <v>736</v>
      </c>
      <c r="L219" s="9" t="str">
        <f t="shared" si="36"/>
        <v>N/A</v>
      </c>
    </row>
    <row r="220" spans="1:12" ht="25" x14ac:dyDescent="0.25">
      <c r="A220" s="2" t="s">
        <v>1369</v>
      </c>
      <c r="B220" s="33" t="s">
        <v>213</v>
      </c>
      <c r="C220" s="43">
        <v>670714</v>
      </c>
      <c r="D220" s="11" t="str">
        <f t="shared" si="33"/>
        <v>N/A</v>
      </c>
      <c r="E220" s="43">
        <v>227124</v>
      </c>
      <c r="F220" s="11" t="str">
        <f t="shared" si="34"/>
        <v>N/A</v>
      </c>
      <c r="G220" s="43">
        <v>174290</v>
      </c>
      <c r="H220" s="11" t="str">
        <f t="shared" si="35"/>
        <v>N/A</v>
      </c>
      <c r="I220" s="12">
        <v>-66.099999999999994</v>
      </c>
      <c r="J220" s="12">
        <v>-23.3</v>
      </c>
      <c r="K220" s="41" t="s">
        <v>736</v>
      </c>
      <c r="L220" s="9" t="str">
        <f t="shared" si="36"/>
        <v>Yes</v>
      </c>
    </row>
    <row r="221" spans="1:12" x14ac:dyDescent="0.25">
      <c r="A221" s="4" t="s">
        <v>515</v>
      </c>
      <c r="B221" s="33" t="s">
        <v>213</v>
      </c>
      <c r="C221" s="34">
        <v>193</v>
      </c>
      <c r="D221" s="11" t="str">
        <f t="shared" si="33"/>
        <v>N/A</v>
      </c>
      <c r="E221" s="34">
        <v>70</v>
      </c>
      <c r="F221" s="11" t="str">
        <f t="shared" si="34"/>
        <v>N/A</v>
      </c>
      <c r="G221" s="34">
        <v>162</v>
      </c>
      <c r="H221" s="11" t="str">
        <f t="shared" si="35"/>
        <v>N/A</v>
      </c>
      <c r="I221" s="12">
        <v>-63.7</v>
      </c>
      <c r="J221" s="12">
        <v>131.4</v>
      </c>
      <c r="K221" s="41" t="s">
        <v>736</v>
      </c>
      <c r="L221" s="9" t="str">
        <f t="shared" si="36"/>
        <v>No</v>
      </c>
    </row>
    <row r="222" spans="1:12" ht="25" x14ac:dyDescent="0.25">
      <c r="A222" s="2" t="s">
        <v>1370</v>
      </c>
      <c r="B222" s="33" t="s">
        <v>213</v>
      </c>
      <c r="C222" s="43">
        <v>3475.2020725000002</v>
      </c>
      <c r="D222" s="11" t="str">
        <f t="shared" si="33"/>
        <v>N/A</v>
      </c>
      <c r="E222" s="43">
        <v>3244.6285714000001</v>
      </c>
      <c r="F222" s="11" t="str">
        <f t="shared" si="34"/>
        <v>N/A</v>
      </c>
      <c r="G222" s="43">
        <v>1075.8641975</v>
      </c>
      <c r="H222" s="11" t="str">
        <f t="shared" si="35"/>
        <v>N/A</v>
      </c>
      <c r="I222" s="12">
        <v>-6.63</v>
      </c>
      <c r="J222" s="12">
        <v>-66.8</v>
      </c>
      <c r="K222" s="41" t="s">
        <v>736</v>
      </c>
      <c r="L222" s="9" t="str">
        <f t="shared" si="36"/>
        <v>No</v>
      </c>
    </row>
    <row r="223" spans="1:12" ht="25" x14ac:dyDescent="0.25">
      <c r="A223" s="2" t="s">
        <v>1371</v>
      </c>
      <c r="B223" s="33" t="s">
        <v>213</v>
      </c>
      <c r="C223" s="43">
        <v>22524769</v>
      </c>
      <c r="D223" s="11" t="str">
        <f t="shared" si="33"/>
        <v>N/A</v>
      </c>
      <c r="E223" s="43">
        <v>22455517</v>
      </c>
      <c r="F223" s="11" t="str">
        <f t="shared" si="34"/>
        <v>N/A</v>
      </c>
      <c r="G223" s="43">
        <v>21517349</v>
      </c>
      <c r="H223" s="11" t="str">
        <f t="shared" si="35"/>
        <v>N/A</v>
      </c>
      <c r="I223" s="12">
        <v>-0.307</v>
      </c>
      <c r="J223" s="12">
        <v>-4.18</v>
      </c>
      <c r="K223" s="41" t="s">
        <v>736</v>
      </c>
      <c r="L223" s="9" t="str">
        <f t="shared" si="36"/>
        <v>Yes</v>
      </c>
    </row>
    <row r="224" spans="1:12" x14ac:dyDescent="0.25">
      <c r="A224" s="2" t="s">
        <v>516</v>
      </c>
      <c r="B224" s="33" t="s">
        <v>213</v>
      </c>
      <c r="C224" s="34">
        <v>7938</v>
      </c>
      <c r="D224" s="11" t="str">
        <f t="shared" si="33"/>
        <v>N/A</v>
      </c>
      <c r="E224" s="34">
        <v>7168</v>
      </c>
      <c r="F224" s="11" t="str">
        <f t="shared" si="34"/>
        <v>N/A</v>
      </c>
      <c r="G224" s="34">
        <v>6983</v>
      </c>
      <c r="H224" s="11" t="str">
        <f t="shared" si="35"/>
        <v>N/A</v>
      </c>
      <c r="I224" s="12">
        <v>-9.6999999999999993</v>
      </c>
      <c r="J224" s="12">
        <v>-2.58</v>
      </c>
      <c r="K224" s="41" t="s">
        <v>736</v>
      </c>
      <c r="L224" s="9" t="str">
        <f t="shared" si="36"/>
        <v>Yes</v>
      </c>
    </row>
    <row r="225" spans="1:12" x14ac:dyDescent="0.25">
      <c r="A225" s="2" t="s">
        <v>1372</v>
      </c>
      <c r="B225" s="33" t="s">
        <v>213</v>
      </c>
      <c r="C225" s="43">
        <v>2837.5874276</v>
      </c>
      <c r="D225" s="11" t="str">
        <f t="shared" si="33"/>
        <v>N/A</v>
      </c>
      <c r="E225" s="43">
        <v>3132.7451172000001</v>
      </c>
      <c r="F225" s="11" t="str">
        <f t="shared" si="34"/>
        <v>N/A</v>
      </c>
      <c r="G225" s="43">
        <v>3081.3903765999999</v>
      </c>
      <c r="H225" s="11" t="str">
        <f t="shared" si="35"/>
        <v>N/A</v>
      </c>
      <c r="I225" s="12">
        <v>10.4</v>
      </c>
      <c r="J225" s="12">
        <v>-1.64</v>
      </c>
      <c r="K225" s="41" t="s">
        <v>736</v>
      </c>
      <c r="L225" s="9" t="str">
        <f t="shared" si="36"/>
        <v>Yes</v>
      </c>
    </row>
    <row r="226" spans="1:12" ht="25" x14ac:dyDescent="0.25">
      <c r="A226" s="2" t="s">
        <v>1373</v>
      </c>
      <c r="B226" s="33" t="s">
        <v>213</v>
      </c>
      <c r="C226" s="43">
        <v>543172929</v>
      </c>
      <c r="D226" s="11" t="str">
        <f t="shared" si="33"/>
        <v>N/A</v>
      </c>
      <c r="E226" s="43">
        <v>382994105</v>
      </c>
      <c r="F226" s="11" t="str">
        <f t="shared" si="34"/>
        <v>N/A</v>
      </c>
      <c r="G226" s="43">
        <v>439827797</v>
      </c>
      <c r="H226" s="11" t="str">
        <f t="shared" si="35"/>
        <v>N/A</v>
      </c>
      <c r="I226" s="12">
        <v>-29.5</v>
      </c>
      <c r="J226" s="12">
        <v>14.84</v>
      </c>
      <c r="K226" s="41" t="s">
        <v>736</v>
      </c>
      <c r="L226" s="9" t="str">
        <f t="shared" si="36"/>
        <v>Yes</v>
      </c>
    </row>
    <row r="227" spans="1:12" ht="25" x14ac:dyDescent="0.25">
      <c r="A227" s="2" t="s">
        <v>517</v>
      </c>
      <c r="B227" s="33" t="s">
        <v>213</v>
      </c>
      <c r="C227" s="34">
        <v>13223</v>
      </c>
      <c r="D227" s="11" t="str">
        <f t="shared" si="33"/>
        <v>N/A</v>
      </c>
      <c r="E227" s="34">
        <v>9246</v>
      </c>
      <c r="F227" s="11" t="str">
        <f t="shared" si="34"/>
        <v>N/A</v>
      </c>
      <c r="G227" s="34">
        <v>10122</v>
      </c>
      <c r="H227" s="11" t="str">
        <f t="shared" si="35"/>
        <v>N/A</v>
      </c>
      <c r="I227" s="12">
        <v>-30.1</v>
      </c>
      <c r="J227" s="12">
        <v>9.4740000000000002</v>
      </c>
      <c r="K227" s="41" t="s">
        <v>736</v>
      </c>
      <c r="L227" s="9" t="str">
        <f t="shared" si="36"/>
        <v>Yes</v>
      </c>
    </row>
    <row r="228" spans="1:12" ht="25" x14ac:dyDescent="0.25">
      <c r="A228" s="2" t="s">
        <v>1374</v>
      </c>
      <c r="B228" s="33" t="s">
        <v>213</v>
      </c>
      <c r="C228" s="43">
        <v>41077.889208000001</v>
      </c>
      <c r="D228" s="11" t="str">
        <f t="shared" si="33"/>
        <v>N/A</v>
      </c>
      <c r="E228" s="43">
        <v>41422.680618999999</v>
      </c>
      <c r="F228" s="11" t="str">
        <f t="shared" si="34"/>
        <v>N/A</v>
      </c>
      <c r="G228" s="43">
        <v>43452.657281</v>
      </c>
      <c r="H228" s="11" t="str">
        <f t="shared" si="35"/>
        <v>N/A</v>
      </c>
      <c r="I228" s="12">
        <v>0.83940000000000003</v>
      </c>
      <c r="J228" s="12">
        <v>4.9009999999999998</v>
      </c>
      <c r="K228" s="41" t="s">
        <v>736</v>
      </c>
      <c r="L228" s="9" t="str">
        <f t="shared" si="36"/>
        <v>Yes</v>
      </c>
    </row>
    <row r="229" spans="1:12" x14ac:dyDescent="0.25">
      <c r="A229" s="2" t="s">
        <v>1375</v>
      </c>
      <c r="B229" s="33" t="s">
        <v>213</v>
      </c>
      <c r="C229" s="14">
        <v>882653119</v>
      </c>
      <c r="D229" s="11" t="str">
        <f t="shared" ref="D229:D252" si="37">IF($B229="N/A","N/A",IF(C229&gt;10,"No",IF(C229&lt;-10,"No","Yes")))</f>
        <v>N/A</v>
      </c>
      <c r="E229" s="14">
        <v>644802965</v>
      </c>
      <c r="F229" s="11" t="str">
        <f t="shared" ref="F229:F252" si="38">IF($B229="N/A","N/A",IF(E229&gt;10,"No",IF(E229&lt;-10,"No","Yes")))</f>
        <v>N/A</v>
      </c>
      <c r="G229" s="14">
        <v>722603787</v>
      </c>
      <c r="H229" s="11" t="str">
        <f t="shared" ref="H229:H252" si="39">IF($B229="N/A","N/A",IF(G229&gt;10,"No",IF(G229&lt;-10,"No","Yes")))</f>
        <v>N/A</v>
      </c>
      <c r="I229" s="12">
        <v>-26.9</v>
      </c>
      <c r="J229" s="12">
        <v>12.07</v>
      </c>
      <c r="K229" s="41" t="s">
        <v>736</v>
      </c>
      <c r="L229" s="9" t="str">
        <f t="shared" ref="L229:L252" si="40">IF(J229="Div by 0", "N/A", IF(K229="N/A","N/A", IF(J229&gt;VALUE(MID(K229,1,2)), "No", IF(J229&lt;-1*VALUE(MID(K229,1,2)), "No", "Yes"))))</f>
        <v>Yes</v>
      </c>
    </row>
    <row r="230" spans="1:12" x14ac:dyDescent="0.25">
      <c r="A230" s="4" t="s">
        <v>1376</v>
      </c>
      <c r="B230" s="33" t="s">
        <v>213</v>
      </c>
      <c r="C230" s="1">
        <v>37550</v>
      </c>
      <c r="D230" s="11" t="str">
        <f t="shared" si="37"/>
        <v>N/A</v>
      </c>
      <c r="E230" s="1">
        <v>28394</v>
      </c>
      <c r="F230" s="11" t="str">
        <f t="shared" si="38"/>
        <v>N/A</v>
      </c>
      <c r="G230" s="1">
        <v>29132</v>
      </c>
      <c r="H230" s="11" t="str">
        <f t="shared" si="39"/>
        <v>N/A</v>
      </c>
      <c r="I230" s="12">
        <v>-24.4</v>
      </c>
      <c r="J230" s="12">
        <v>2.5990000000000002</v>
      </c>
      <c r="K230" s="41" t="s">
        <v>736</v>
      </c>
      <c r="L230" s="9" t="str">
        <f t="shared" si="40"/>
        <v>Yes</v>
      </c>
    </row>
    <row r="231" spans="1:12" x14ac:dyDescent="0.25">
      <c r="A231" s="4" t="s">
        <v>1377</v>
      </c>
      <c r="B231" s="33" t="s">
        <v>213</v>
      </c>
      <c r="C231" s="14">
        <v>23506.075073</v>
      </c>
      <c r="D231" s="11" t="str">
        <f t="shared" si="37"/>
        <v>N/A</v>
      </c>
      <c r="E231" s="14">
        <v>22709.127456999999</v>
      </c>
      <c r="F231" s="11" t="str">
        <f t="shared" si="38"/>
        <v>N/A</v>
      </c>
      <c r="G231" s="14">
        <v>24804.468865999999</v>
      </c>
      <c r="H231" s="11" t="str">
        <f t="shared" si="39"/>
        <v>N/A</v>
      </c>
      <c r="I231" s="12">
        <v>-3.39</v>
      </c>
      <c r="J231" s="12">
        <v>9.2270000000000003</v>
      </c>
      <c r="K231" s="41" t="s">
        <v>736</v>
      </c>
      <c r="L231" s="9" t="str">
        <f t="shared" si="40"/>
        <v>Yes</v>
      </c>
    </row>
    <row r="232" spans="1:12" x14ac:dyDescent="0.25">
      <c r="A232" s="4" t="s">
        <v>1378</v>
      </c>
      <c r="B232" s="33" t="s">
        <v>213</v>
      </c>
      <c r="C232" s="14">
        <v>13176.8</v>
      </c>
      <c r="D232" s="11" t="str">
        <f t="shared" si="37"/>
        <v>N/A</v>
      </c>
      <c r="E232" s="14">
        <v>11703.349206000001</v>
      </c>
      <c r="F232" s="11" t="str">
        <f t="shared" si="38"/>
        <v>N/A</v>
      </c>
      <c r="G232" s="14">
        <v>10813.815789</v>
      </c>
      <c r="H232" s="11" t="str">
        <f t="shared" si="39"/>
        <v>N/A</v>
      </c>
      <c r="I232" s="12">
        <v>-11.2</v>
      </c>
      <c r="J232" s="12">
        <v>-7.6</v>
      </c>
      <c r="K232" s="41" t="s">
        <v>736</v>
      </c>
      <c r="L232" s="9" t="str">
        <f t="shared" si="40"/>
        <v>Yes</v>
      </c>
    </row>
    <row r="233" spans="1:12" ht="25" x14ac:dyDescent="0.25">
      <c r="A233" s="4" t="s">
        <v>1379</v>
      </c>
      <c r="B233" s="33" t="s">
        <v>213</v>
      </c>
      <c r="C233" s="14">
        <v>26958.792721999998</v>
      </c>
      <c r="D233" s="11" t="str">
        <f t="shared" si="37"/>
        <v>N/A</v>
      </c>
      <c r="E233" s="14">
        <v>27216.589226</v>
      </c>
      <c r="F233" s="11" t="str">
        <f t="shared" si="38"/>
        <v>N/A</v>
      </c>
      <c r="G233" s="14">
        <v>29653.555121000001</v>
      </c>
      <c r="H233" s="11" t="str">
        <f t="shared" si="39"/>
        <v>N/A</v>
      </c>
      <c r="I233" s="12">
        <v>0.95630000000000004</v>
      </c>
      <c r="J233" s="12">
        <v>8.9540000000000006</v>
      </c>
      <c r="K233" s="41" t="s">
        <v>736</v>
      </c>
      <c r="L233" s="9" t="str">
        <f t="shared" si="40"/>
        <v>Yes</v>
      </c>
    </row>
    <row r="234" spans="1:12" x14ac:dyDescent="0.25">
      <c r="A234" s="4" t="s">
        <v>1380</v>
      </c>
      <c r="B234" s="33" t="s">
        <v>213</v>
      </c>
      <c r="C234" s="14">
        <v>10872.284754</v>
      </c>
      <c r="D234" s="11" t="str">
        <f t="shared" si="37"/>
        <v>N/A</v>
      </c>
      <c r="E234" s="14">
        <v>9989.4008195000006</v>
      </c>
      <c r="F234" s="11" t="str">
        <f t="shared" si="38"/>
        <v>N/A</v>
      </c>
      <c r="G234" s="14">
        <v>10283.550800999999</v>
      </c>
      <c r="H234" s="11" t="str">
        <f t="shared" si="39"/>
        <v>N/A</v>
      </c>
      <c r="I234" s="12">
        <v>-8.1199999999999992</v>
      </c>
      <c r="J234" s="12">
        <v>2.9449999999999998</v>
      </c>
      <c r="K234" s="41" t="s">
        <v>736</v>
      </c>
      <c r="L234" s="9" t="str">
        <f t="shared" si="40"/>
        <v>Yes</v>
      </c>
    </row>
    <row r="235" spans="1:12" x14ac:dyDescent="0.25">
      <c r="A235" s="4" t="s">
        <v>1381</v>
      </c>
      <c r="B235" s="33" t="s">
        <v>213</v>
      </c>
      <c r="C235" s="14">
        <v>1831.7972749999999</v>
      </c>
      <c r="D235" s="11" t="str">
        <f t="shared" si="37"/>
        <v>N/A</v>
      </c>
      <c r="E235" s="14">
        <v>2020.6134301</v>
      </c>
      <c r="F235" s="11" t="str">
        <f t="shared" si="38"/>
        <v>N/A</v>
      </c>
      <c r="G235" s="14">
        <v>2164.3287304999999</v>
      </c>
      <c r="H235" s="11" t="str">
        <f t="shared" si="39"/>
        <v>N/A</v>
      </c>
      <c r="I235" s="12">
        <v>10.31</v>
      </c>
      <c r="J235" s="12">
        <v>7.1120000000000001</v>
      </c>
      <c r="K235" s="41" t="s">
        <v>736</v>
      </c>
      <c r="L235" s="9" t="str">
        <f t="shared" si="40"/>
        <v>Yes</v>
      </c>
    </row>
    <row r="236" spans="1:12" x14ac:dyDescent="0.25">
      <c r="A236" s="4" t="s">
        <v>1382</v>
      </c>
      <c r="B236" s="33" t="s">
        <v>213</v>
      </c>
      <c r="C236" s="11">
        <v>22.07979302</v>
      </c>
      <c r="D236" s="11" t="str">
        <f t="shared" si="37"/>
        <v>N/A</v>
      </c>
      <c r="E236" s="11">
        <v>19.441420345000001</v>
      </c>
      <c r="F236" s="11" t="str">
        <f t="shared" si="38"/>
        <v>N/A</v>
      </c>
      <c r="G236" s="11">
        <v>19.527301488999999</v>
      </c>
      <c r="H236" s="11" t="str">
        <f t="shared" si="39"/>
        <v>N/A</v>
      </c>
      <c r="I236" s="12">
        <v>-11.9</v>
      </c>
      <c r="J236" s="12">
        <v>0.44169999999999998</v>
      </c>
      <c r="K236" s="41" t="s">
        <v>736</v>
      </c>
      <c r="L236" s="9" t="str">
        <f t="shared" si="40"/>
        <v>Yes</v>
      </c>
    </row>
    <row r="237" spans="1:12" x14ac:dyDescent="0.25">
      <c r="A237" s="4" t="s">
        <v>1383</v>
      </c>
      <c r="B237" s="33" t="s">
        <v>213</v>
      </c>
      <c r="C237" s="11">
        <v>7.3571024334999997</v>
      </c>
      <c r="D237" s="11" t="str">
        <f t="shared" si="37"/>
        <v>N/A</v>
      </c>
      <c r="E237" s="11">
        <v>3.7124337065000002</v>
      </c>
      <c r="F237" s="11" t="str">
        <f t="shared" si="38"/>
        <v>N/A</v>
      </c>
      <c r="G237" s="11">
        <v>5.5259331071000002</v>
      </c>
      <c r="H237" s="11" t="str">
        <f t="shared" si="39"/>
        <v>N/A</v>
      </c>
      <c r="I237" s="12">
        <v>-49.5</v>
      </c>
      <c r="J237" s="12">
        <v>48.85</v>
      </c>
      <c r="K237" s="41" t="s">
        <v>736</v>
      </c>
      <c r="L237" s="9" t="str">
        <f t="shared" si="40"/>
        <v>No</v>
      </c>
    </row>
    <row r="238" spans="1:12" x14ac:dyDescent="0.25">
      <c r="A238" s="4" t="s">
        <v>1384</v>
      </c>
      <c r="B238" s="33" t="s">
        <v>213</v>
      </c>
      <c r="C238" s="11">
        <v>51.884696933999997</v>
      </c>
      <c r="D238" s="11" t="str">
        <f t="shared" si="37"/>
        <v>N/A</v>
      </c>
      <c r="E238" s="11">
        <v>51.584283904000003</v>
      </c>
      <c r="F238" s="11" t="str">
        <f t="shared" si="38"/>
        <v>N/A</v>
      </c>
      <c r="G238" s="11">
        <v>53.558915511999999</v>
      </c>
      <c r="H238" s="11" t="str">
        <f t="shared" si="39"/>
        <v>N/A</v>
      </c>
      <c r="I238" s="12">
        <v>-0.57899999999999996</v>
      </c>
      <c r="J238" s="12">
        <v>3.8279999999999998</v>
      </c>
      <c r="K238" s="41" t="s">
        <v>736</v>
      </c>
      <c r="L238" s="9" t="str">
        <f t="shared" si="40"/>
        <v>Yes</v>
      </c>
    </row>
    <row r="239" spans="1:12" x14ac:dyDescent="0.25">
      <c r="A239" s="4" t="s">
        <v>1385</v>
      </c>
      <c r="B239" s="33" t="s">
        <v>213</v>
      </c>
      <c r="C239" s="11">
        <v>7.2213745751999996</v>
      </c>
      <c r="D239" s="11" t="str">
        <f t="shared" si="37"/>
        <v>N/A</v>
      </c>
      <c r="E239" s="11">
        <v>7.2542574395999999</v>
      </c>
      <c r="F239" s="11" t="str">
        <f t="shared" si="38"/>
        <v>N/A</v>
      </c>
      <c r="G239" s="11">
        <v>6.8626777495000004</v>
      </c>
      <c r="H239" s="11" t="str">
        <f t="shared" si="39"/>
        <v>N/A</v>
      </c>
      <c r="I239" s="12">
        <v>0.45540000000000003</v>
      </c>
      <c r="J239" s="12">
        <v>-5.4</v>
      </c>
      <c r="K239" s="41" t="s">
        <v>736</v>
      </c>
      <c r="L239" s="9" t="str">
        <f t="shared" si="40"/>
        <v>Yes</v>
      </c>
    </row>
    <row r="240" spans="1:12" x14ac:dyDescent="0.25">
      <c r="A240" s="4" t="s">
        <v>1386</v>
      </c>
      <c r="B240" s="33" t="s">
        <v>213</v>
      </c>
      <c r="C240" s="11">
        <v>4.7308383466999997</v>
      </c>
      <c r="D240" s="11" t="str">
        <f t="shared" si="37"/>
        <v>N/A</v>
      </c>
      <c r="E240" s="11">
        <v>4.9470281918000003</v>
      </c>
      <c r="F240" s="11" t="str">
        <f t="shared" si="38"/>
        <v>N/A</v>
      </c>
      <c r="G240" s="11">
        <v>4.8417011731999997</v>
      </c>
      <c r="H240" s="11" t="str">
        <f t="shared" si="39"/>
        <v>N/A</v>
      </c>
      <c r="I240" s="12">
        <v>4.57</v>
      </c>
      <c r="J240" s="12">
        <v>-2.13</v>
      </c>
      <c r="K240" s="41" t="s">
        <v>736</v>
      </c>
      <c r="L240" s="9" t="str">
        <f t="shared" si="40"/>
        <v>Yes</v>
      </c>
    </row>
    <row r="241" spans="1:12" x14ac:dyDescent="0.25">
      <c r="A241" s="4" t="s">
        <v>1387</v>
      </c>
      <c r="B241" s="33" t="s">
        <v>213</v>
      </c>
      <c r="C241" s="14">
        <v>543172929</v>
      </c>
      <c r="D241" s="11" t="str">
        <f t="shared" si="37"/>
        <v>N/A</v>
      </c>
      <c r="E241" s="14">
        <v>382994105</v>
      </c>
      <c r="F241" s="11" t="str">
        <f t="shared" si="38"/>
        <v>N/A</v>
      </c>
      <c r="G241" s="14">
        <v>439827797</v>
      </c>
      <c r="H241" s="11" t="str">
        <f t="shared" si="39"/>
        <v>N/A</v>
      </c>
      <c r="I241" s="12">
        <v>-29.5</v>
      </c>
      <c r="J241" s="12">
        <v>14.84</v>
      </c>
      <c r="K241" s="41" t="s">
        <v>736</v>
      </c>
      <c r="L241" s="9" t="str">
        <f t="shared" si="40"/>
        <v>Yes</v>
      </c>
    </row>
    <row r="242" spans="1:12" x14ac:dyDescent="0.25">
      <c r="A242" s="4" t="s">
        <v>1388</v>
      </c>
      <c r="B242" s="33" t="s">
        <v>213</v>
      </c>
      <c r="C242" s="1">
        <v>13224</v>
      </c>
      <c r="D242" s="11" t="str">
        <f t="shared" si="37"/>
        <v>N/A</v>
      </c>
      <c r="E242" s="1">
        <v>9246</v>
      </c>
      <c r="F242" s="11" t="str">
        <f t="shared" si="38"/>
        <v>N/A</v>
      </c>
      <c r="G242" s="1">
        <v>10122</v>
      </c>
      <c r="H242" s="11" t="str">
        <f t="shared" si="39"/>
        <v>N/A</v>
      </c>
      <c r="I242" s="12">
        <v>-30.1</v>
      </c>
      <c r="J242" s="12">
        <v>9.4740000000000002</v>
      </c>
      <c r="K242" s="41" t="s">
        <v>736</v>
      </c>
      <c r="L242" s="9" t="str">
        <f t="shared" si="40"/>
        <v>Yes</v>
      </c>
    </row>
    <row r="243" spans="1:12" ht="25" x14ac:dyDescent="0.25">
      <c r="A243" s="4" t="s">
        <v>1389</v>
      </c>
      <c r="B243" s="33" t="s">
        <v>213</v>
      </c>
      <c r="C243" s="14">
        <v>41074.782894999997</v>
      </c>
      <c r="D243" s="11" t="str">
        <f t="shared" si="37"/>
        <v>N/A</v>
      </c>
      <c r="E243" s="14">
        <v>41422.680618999999</v>
      </c>
      <c r="F243" s="11" t="str">
        <f t="shared" si="38"/>
        <v>N/A</v>
      </c>
      <c r="G243" s="14">
        <v>43452.657281</v>
      </c>
      <c r="H243" s="11" t="str">
        <f t="shared" si="39"/>
        <v>N/A</v>
      </c>
      <c r="I243" s="12">
        <v>0.84699999999999998</v>
      </c>
      <c r="J243" s="12">
        <v>4.9009999999999998</v>
      </c>
      <c r="K243" s="41" t="s">
        <v>736</v>
      </c>
      <c r="L243" s="9" t="str">
        <f t="shared" si="40"/>
        <v>Yes</v>
      </c>
    </row>
    <row r="244" spans="1:12" ht="25" x14ac:dyDescent="0.25">
      <c r="A244" s="4" t="s">
        <v>1390</v>
      </c>
      <c r="B244" s="33" t="s">
        <v>213</v>
      </c>
      <c r="C244" s="14">
        <v>18903.727273</v>
      </c>
      <c r="D244" s="11" t="str">
        <f t="shared" si="37"/>
        <v>N/A</v>
      </c>
      <c r="E244" s="14">
        <v>22329.666667000001</v>
      </c>
      <c r="F244" s="11" t="str">
        <f t="shared" si="38"/>
        <v>N/A</v>
      </c>
      <c r="G244" s="14">
        <v>20586.875</v>
      </c>
      <c r="H244" s="11" t="str">
        <f t="shared" si="39"/>
        <v>N/A</v>
      </c>
      <c r="I244" s="12">
        <v>18.12</v>
      </c>
      <c r="J244" s="12">
        <v>-7.8</v>
      </c>
      <c r="K244" s="41" t="s">
        <v>736</v>
      </c>
      <c r="L244" s="9" t="str">
        <f t="shared" si="40"/>
        <v>Yes</v>
      </c>
    </row>
    <row r="245" spans="1:12" ht="25" x14ac:dyDescent="0.25">
      <c r="A245" s="4" t="s">
        <v>1391</v>
      </c>
      <c r="B245" s="33" t="s">
        <v>213</v>
      </c>
      <c r="C245" s="14">
        <v>41309.520005999999</v>
      </c>
      <c r="D245" s="11" t="str">
        <f t="shared" si="37"/>
        <v>N/A</v>
      </c>
      <c r="E245" s="14">
        <v>41819.520821999999</v>
      </c>
      <c r="F245" s="11" t="str">
        <f t="shared" si="38"/>
        <v>N/A</v>
      </c>
      <c r="G245" s="14">
        <v>43907.631138999997</v>
      </c>
      <c r="H245" s="11" t="str">
        <f t="shared" si="39"/>
        <v>N/A</v>
      </c>
      <c r="I245" s="12">
        <v>1.2350000000000001</v>
      </c>
      <c r="J245" s="12">
        <v>4.9930000000000003</v>
      </c>
      <c r="K245" s="41" t="s">
        <v>736</v>
      </c>
      <c r="L245" s="9" t="str">
        <f t="shared" si="40"/>
        <v>Yes</v>
      </c>
    </row>
    <row r="246" spans="1:12" ht="25" x14ac:dyDescent="0.25">
      <c r="A246" s="4" t="s">
        <v>1392</v>
      </c>
      <c r="B246" s="33" t="s">
        <v>213</v>
      </c>
      <c r="C246" s="14">
        <v>36167.844595000002</v>
      </c>
      <c r="D246" s="11" t="str">
        <f t="shared" si="37"/>
        <v>N/A</v>
      </c>
      <c r="E246" s="14">
        <v>33776.865059999996</v>
      </c>
      <c r="F246" s="11" t="str">
        <f t="shared" si="38"/>
        <v>N/A</v>
      </c>
      <c r="G246" s="14">
        <v>34488.979643999999</v>
      </c>
      <c r="H246" s="11" t="str">
        <f t="shared" si="39"/>
        <v>N/A</v>
      </c>
      <c r="I246" s="12">
        <v>-6.61</v>
      </c>
      <c r="J246" s="12">
        <v>2.1080000000000001</v>
      </c>
      <c r="K246" s="41" t="s">
        <v>736</v>
      </c>
      <c r="L246" s="9" t="str">
        <f t="shared" si="40"/>
        <v>Yes</v>
      </c>
    </row>
    <row r="247" spans="1:12" ht="25" x14ac:dyDescent="0.25">
      <c r="A247" s="4" t="s">
        <v>1393</v>
      </c>
      <c r="B247" s="33" t="s">
        <v>213</v>
      </c>
      <c r="C247" s="14">
        <v>13948.5</v>
      </c>
      <c r="D247" s="11" t="str">
        <f t="shared" si="37"/>
        <v>N/A</v>
      </c>
      <c r="E247" s="14">
        <v>25552.166667000001</v>
      </c>
      <c r="F247" s="11" t="str">
        <f t="shared" si="38"/>
        <v>N/A</v>
      </c>
      <c r="G247" s="14">
        <v>17444.769230999998</v>
      </c>
      <c r="H247" s="11" t="str">
        <f t="shared" si="39"/>
        <v>N/A</v>
      </c>
      <c r="I247" s="12">
        <v>83.19</v>
      </c>
      <c r="J247" s="12">
        <v>-31.7</v>
      </c>
      <c r="K247" s="41" t="s">
        <v>736</v>
      </c>
      <c r="L247" s="9" t="str">
        <f t="shared" si="40"/>
        <v>No</v>
      </c>
    </row>
    <row r="248" spans="1:12" ht="25" x14ac:dyDescent="0.25">
      <c r="A248" s="4" t="s">
        <v>1394</v>
      </c>
      <c r="B248" s="33" t="s">
        <v>213</v>
      </c>
      <c r="C248" s="11">
        <v>7.7758504101000003</v>
      </c>
      <c r="D248" s="11" t="str">
        <f t="shared" si="37"/>
        <v>N/A</v>
      </c>
      <c r="E248" s="11">
        <v>6.3307520079000001</v>
      </c>
      <c r="F248" s="11" t="str">
        <f t="shared" si="38"/>
        <v>N/A</v>
      </c>
      <c r="G248" s="11">
        <v>6.7848189508000001</v>
      </c>
      <c r="H248" s="11" t="str">
        <f t="shared" si="39"/>
        <v>N/A</v>
      </c>
      <c r="I248" s="12">
        <v>-18.600000000000001</v>
      </c>
      <c r="J248" s="12">
        <v>7.1719999999999997</v>
      </c>
      <c r="K248" s="41" t="s">
        <v>736</v>
      </c>
      <c r="L248" s="9" t="str">
        <f t="shared" si="40"/>
        <v>Yes</v>
      </c>
    </row>
    <row r="249" spans="1:12" ht="25" x14ac:dyDescent="0.25">
      <c r="A249" s="4" t="s">
        <v>1395</v>
      </c>
      <c r="B249" s="33" t="s">
        <v>213</v>
      </c>
      <c r="C249" s="11">
        <v>1.2450481041000001</v>
      </c>
      <c r="D249" s="11" t="str">
        <f t="shared" si="37"/>
        <v>N/A</v>
      </c>
      <c r="E249" s="11">
        <v>0.70713022979999995</v>
      </c>
      <c r="F249" s="11" t="str">
        <f t="shared" si="38"/>
        <v>N/A</v>
      </c>
      <c r="G249" s="11">
        <v>1.1633543383</v>
      </c>
      <c r="H249" s="11" t="str">
        <f t="shared" si="39"/>
        <v>N/A</v>
      </c>
      <c r="I249" s="12">
        <v>-43.2</v>
      </c>
      <c r="J249" s="12">
        <v>64.52</v>
      </c>
      <c r="K249" s="41" t="s">
        <v>736</v>
      </c>
      <c r="L249" s="9" t="str">
        <f t="shared" si="40"/>
        <v>No</v>
      </c>
    </row>
    <row r="250" spans="1:12" ht="25" x14ac:dyDescent="0.25">
      <c r="A250" s="4" t="s">
        <v>1396</v>
      </c>
      <c r="B250" s="33" t="s">
        <v>213</v>
      </c>
      <c r="C250" s="11">
        <v>21.448524214999999</v>
      </c>
      <c r="D250" s="11" t="str">
        <f t="shared" si="37"/>
        <v>N/A</v>
      </c>
      <c r="E250" s="11">
        <v>20.684880064000001</v>
      </c>
      <c r="F250" s="11" t="str">
        <f t="shared" si="38"/>
        <v>N/A</v>
      </c>
      <c r="G250" s="11">
        <v>22.790227385000001</v>
      </c>
      <c r="H250" s="11" t="str">
        <f t="shared" si="39"/>
        <v>N/A</v>
      </c>
      <c r="I250" s="12">
        <v>-3.56</v>
      </c>
      <c r="J250" s="12">
        <v>10.18</v>
      </c>
      <c r="K250" s="41" t="s">
        <v>736</v>
      </c>
      <c r="L250" s="9" t="str">
        <f t="shared" si="40"/>
        <v>Yes</v>
      </c>
    </row>
    <row r="251" spans="1:12" ht="25" x14ac:dyDescent="0.25">
      <c r="A251" s="4" t="s">
        <v>1397</v>
      </c>
      <c r="B251" s="33" t="s">
        <v>213</v>
      </c>
      <c r="C251" s="11">
        <v>0.76981760180000003</v>
      </c>
      <c r="D251" s="11" t="str">
        <f t="shared" si="37"/>
        <v>N/A</v>
      </c>
      <c r="E251" s="11">
        <v>0.7256005875</v>
      </c>
      <c r="F251" s="11" t="str">
        <f t="shared" si="38"/>
        <v>N/A</v>
      </c>
      <c r="G251" s="11">
        <v>0.67493302190000004</v>
      </c>
      <c r="H251" s="11" t="str">
        <f t="shared" si="39"/>
        <v>N/A</v>
      </c>
      <c r="I251" s="12">
        <v>-5.74</v>
      </c>
      <c r="J251" s="12">
        <v>-6.98</v>
      </c>
      <c r="K251" s="41" t="s">
        <v>736</v>
      </c>
      <c r="L251" s="9" t="str">
        <f t="shared" si="40"/>
        <v>Yes</v>
      </c>
    </row>
    <row r="252" spans="1:12" ht="25" x14ac:dyDescent="0.25">
      <c r="A252" s="4" t="s">
        <v>1398</v>
      </c>
      <c r="B252" s="33" t="s">
        <v>213</v>
      </c>
      <c r="C252" s="11">
        <v>2.34393312E-2</v>
      </c>
      <c r="D252" s="11" t="str">
        <f t="shared" si="37"/>
        <v>N/A</v>
      </c>
      <c r="E252" s="11">
        <v>1.34674089E-2</v>
      </c>
      <c r="F252" s="11" t="str">
        <f t="shared" si="38"/>
        <v>N/A</v>
      </c>
      <c r="G252" s="11">
        <v>2.8036576899999999E-2</v>
      </c>
      <c r="H252" s="11" t="str">
        <f t="shared" si="39"/>
        <v>N/A</v>
      </c>
      <c r="I252" s="12">
        <v>-42.5</v>
      </c>
      <c r="J252" s="12">
        <v>108.2</v>
      </c>
      <c r="K252" s="41" t="s">
        <v>736</v>
      </c>
      <c r="L252" s="9" t="str">
        <f t="shared" si="40"/>
        <v>No</v>
      </c>
    </row>
    <row r="253" spans="1:12" x14ac:dyDescent="0.25">
      <c r="A253" s="138" t="s">
        <v>1632</v>
      </c>
      <c r="B253" s="139"/>
      <c r="C253" s="139"/>
      <c r="D253" s="139"/>
      <c r="E253" s="139"/>
      <c r="F253" s="139"/>
      <c r="G253" s="139"/>
      <c r="H253" s="139"/>
      <c r="I253" s="139"/>
      <c r="J253" s="139"/>
      <c r="K253" s="139"/>
      <c r="L253" s="140"/>
    </row>
    <row r="254" spans="1:12" x14ac:dyDescent="0.25">
      <c r="A254" s="128" t="s">
        <v>1630</v>
      </c>
      <c r="B254" s="129"/>
      <c r="C254" s="129"/>
      <c r="D254" s="129"/>
      <c r="E254" s="129"/>
      <c r="F254" s="129"/>
      <c r="G254" s="129"/>
      <c r="H254" s="129"/>
      <c r="I254" s="129"/>
      <c r="J254" s="129"/>
      <c r="K254" s="129"/>
      <c r="L254" s="130"/>
    </row>
    <row r="255" spans="1:12" s="20" customFormat="1" x14ac:dyDescent="0.25">
      <c r="A255" s="131" t="s">
        <v>1731</v>
      </c>
      <c r="B255" s="131"/>
      <c r="C255" s="131"/>
      <c r="D255" s="131"/>
      <c r="E255" s="131"/>
      <c r="F255" s="131"/>
      <c r="G255" s="131"/>
      <c r="H255" s="131"/>
      <c r="I255" s="131"/>
      <c r="J255" s="131"/>
      <c r="K255" s="131"/>
      <c r="L255" s="132"/>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1" activePane="bottomRight" state="frozen"/>
      <selection activeCell="A11" sqref="A11"/>
      <selection pane="topRight" activeCell="A11" sqref="A11"/>
      <selection pane="bottomLeft" activeCell="A11" sqref="A11"/>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19" t="s">
        <v>1725</v>
      </c>
      <c r="B1" s="120"/>
      <c r="C1" s="120"/>
      <c r="D1" s="120"/>
      <c r="E1" s="120"/>
      <c r="F1" s="120"/>
      <c r="G1" s="120"/>
      <c r="H1" s="120"/>
      <c r="I1" s="120"/>
      <c r="J1" s="120"/>
      <c r="K1" s="120"/>
      <c r="L1" s="121"/>
    </row>
    <row r="2" spans="1:12" ht="54" customHeight="1" x14ac:dyDescent="0.3">
      <c r="A2" s="146" t="s">
        <v>1594</v>
      </c>
      <c r="B2" s="147"/>
      <c r="C2" s="147"/>
      <c r="D2" s="147"/>
      <c r="E2" s="147"/>
      <c r="F2" s="147"/>
      <c r="G2" s="147"/>
      <c r="H2" s="147"/>
      <c r="I2" s="147"/>
      <c r="J2" s="147"/>
      <c r="K2" s="147"/>
      <c r="L2" s="148"/>
    </row>
    <row r="3" spans="1:12" s="20" customFormat="1" ht="13" x14ac:dyDescent="0.3">
      <c r="A3" s="125" t="s">
        <v>1744</v>
      </c>
      <c r="B3" s="144"/>
      <c r="C3" s="144"/>
      <c r="D3" s="144"/>
      <c r="E3" s="144"/>
      <c r="F3" s="144"/>
      <c r="G3" s="144"/>
      <c r="H3" s="144"/>
      <c r="I3" s="144"/>
      <c r="J3" s="144"/>
      <c r="K3" s="144"/>
      <c r="L3" s="145"/>
    </row>
    <row r="4" spans="1:12" s="20" customFormat="1" ht="13" x14ac:dyDescent="0.3">
      <c r="A4" s="141" t="s">
        <v>648</v>
      </c>
      <c r="B4" s="142"/>
      <c r="C4" s="142"/>
      <c r="D4" s="142"/>
      <c r="E4" s="142"/>
      <c r="F4" s="142"/>
      <c r="G4" s="142"/>
      <c r="H4" s="142"/>
      <c r="I4" s="142"/>
      <c r="J4" s="142"/>
      <c r="K4" s="142"/>
      <c r="L4" s="143"/>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42" t="s">
        <v>5</v>
      </c>
      <c r="B6" s="33" t="s">
        <v>213</v>
      </c>
      <c r="C6" s="34">
        <v>89055</v>
      </c>
      <c r="D6" s="11" t="str">
        <f t="shared" ref="D6:D37" si="0">IF($B6="N/A","N/A",IF(C6&gt;10,"No",IF(C6&lt;-10,"No","Yes")))</f>
        <v>N/A</v>
      </c>
      <c r="E6" s="34">
        <v>67264</v>
      </c>
      <c r="F6" s="11" t="str">
        <f t="shared" ref="F6:F37" si="1">IF($B6="N/A","N/A",IF(E6&gt;10,"No",IF(E6&lt;-10,"No","Yes")))</f>
        <v>N/A</v>
      </c>
      <c r="G6" s="34">
        <v>75092</v>
      </c>
      <c r="H6" s="11" t="str">
        <f t="shared" ref="H6:H37" si="2">IF($B6="N/A","N/A",IF(G6&gt;10,"No",IF(G6&lt;-10,"No","Yes")))</f>
        <v>N/A</v>
      </c>
      <c r="I6" s="12">
        <v>-24.5</v>
      </c>
      <c r="J6" s="12">
        <v>11.64</v>
      </c>
      <c r="K6" s="41" t="s">
        <v>736</v>
      </c>
      <c r="L6" s="9" t="str">
        <f t="shared" ref="L6:L39" si="3">IF(J6="Div by 0", "N/A", IF(K6="N/A","N/A", IF(J6&gt;VALUE(MID(K6,1,2)), "No", IF(J6&lt;-1*VALUE(MID(K6,1,2)), "No", "Yes"))))</f>
        <v>Yes</v>
      </c>
    </row>
    <row r="7" spans="1:12" x14ac:dyDescent="0.25">
      <c r="A7" s="42" t="s">
        <v>6</v>
      </c>
      <c r="B7" s="33" t="s">
        <v>213</v>
      </c>
      <c r="C7" s="34">
        <v>64546</v>
      </c>
      <c r="D7" s="11" t="str">
        <f t="shared" si="0"/>
        <v>N/A</v>
      </c>
      <c r="E7" s="34">
        <v>44082</v>
      </c>
      <c r="F7" s="11" t="str">
        <f t="shared" si="1"/>
        <v>N/A</v>
      </c>
      <c r="G7" s="34">
        <v>47703</v>
      </c>
      <c r="H7" s="11" t="str">
        <f t="shared" si="2"/>
        <v>N/A</v>
      </c>
      <c r="I7" s="12">
        <v>-31.7</v>
      </c>
      <c r="J7" s="12">
        <v>8.2140000000000004</v>
      </c>
      <c r="K7" s="41" t="s">
        <v>736</v>
      </c>
      <c r="L7" s="9" t="str">
        <f t="shared" si="3"/>
        <v>Yes</v>
      </c>
    </row>
    <row r="8" spans="1:12" x14ac:dyDescent="0.25">
      <c r="A8" s="42" t="s">
        <v>360</v>
      </c>
      <c r="B8" s="33" t="s">
        <v>213</v>
      </c>
      <c r="C8" s="8">
        <v>72.478805233000003</v>
      </c>
      <c r="D8" s="11" t="str">
        <f t="shared" si="0"/>
        <v>N/A</v>
      </c>
      <c r="E8" s="8">
        <v>65.535799238999999</v>
      </c>
      <c r="F8" s="11" t="str">
        <f t="shared" si="1"/>
        <v>N/A</v>
      </c>
      <c r="G8" s="8">
        <v>63.526074682000001</v>
      </c>
      <c r="H8" s="11" t="str">
        <f t="shared" si="2"/>
        <v>N/A</v>
      </c>
      <c r="I8" s="12">
        <v>-9.58</v>
      </c>
      <c r="J8" s="12">
        <v>-3.07</v>
      </c>
      <c r="K8" s="41" t="s">
        <v>736</v>
      </c>
      <c r="L8" s="9" t="str">
        <f t="shared" si="3"/>
        <v>Yes</v>
      </c>
    </row>
    <row r="9" spans="1:12" x14ac:dyDescent="0.25">
      <c r="A9" s="4" t="s">
        <v>88</v>
      </c>
      <c r="B9" s="41" t="s">
        <v>213</v>
      </c>
      <c r="C9" s="1">
        <v>64901.62</v>
      </c>
      <c r="D9" s="11" t="str">
        <f t="shared" si="0"/>
        <v>N/A</v>
      </c>
      <c r="E9" s="1">
        <v>44384.62</v>
      </c>
      <c r="F9" s="11" t="str">
        <f t="shared" si="1"/>
        <v>N/A</v>
      </c>
      <c r="G9" s="1">
        <v>47030.57</v>
      </c>
      <c r="H9" s="11" t="str">
        <f t="shared" si="2"/>
        <v>N/A</v>
      </c>
      <c r="I9" s="12">
        <v>-31.6</v>
      </c>
      <c r="J9" s="12">
        <v>5.9610000000000003</v>
      </c>
      <c r="K9" s="41" t="s">
        <v>736</v>
      </c>
      <c r="L9" s="9" t="str">
        <f t="shared" si="3"/>
        <v>Yes</v>
      </c>
    </row>
    <row r="10" spans="1:12" x14ac:dyDescent="0.25">
      <c r="A10" s="4" t="s">
        <v>1399</v>
      </c>
      <c r="B10" s="33" t="s">
        <v>213</v>
      </c>
      <c r="C10" s="8">
        <v>17.753073943</v>
      </c>
      <c r="D10" s="11" t="str">
        <f t="shared" si="0"/>
        <v>N/A</v>
      </c>
      <c r="E10" s="8">
        <v>22.343303996</v>
      </c>
      <c r="F10" s="11" t="str">
        <f t="shared" si="1"/>
        <v>N/A</v>
      </c>
      <c r="G10" s="8">
        <v>27.157353646000001</v>
      </c>
      <c r="H10" s="11" t="str">
        <f t="shared" si="2"/>
        <v>N/A</v>
      </c>
      <c r="I10" s="12">
        <v>25.86</v>
      </c>
      <c r="J10" s="12">
        <v>21.55</v>
      </c>
      <c r="K10" s="41" t="s">
        <v>736</v>
      </c>
      <c r="L10" s="9" t="str">
        <f t="shared" si="3"/>
        <v>Yes</v>
      </c>
    </row>
    <row r="11" spans="1:12" x14ac:dyDescent="0.25">
      <c r="A11" s="4" t="s">
        <v>1400</v>
      </c>
      <c r="B11" s="33" t="s">
        <v>213</v>
      </c>
      <c r="C11" s="8">
        <v>0.31216663859999999</v>
      </c>
      <c r="D11" s="11" t="str">
        <f t="shared" si="0"/>
        <v>N/A</v>
      </c>
      <c r="E11" s="8">
        <v>0.37910323499999998</v>
      </c>
      <c r="F11" s="11" t="str">
        <f t="shared" si="1"/>
        <v>N/A</v>
      </c>
      <c r="G11" s="8">
        <v>0.2836520535</v>
      </c>
      <c r="H11" s="11" t="str">
        <f t="shared" si="2"/>
        <v>N/A</v>
      </c>
      <c r="I11" s="12">
        <v>21.44</v>
      </c>
      <c r="J11" s="12">
        <v>-25.2</v>
      </c>
      <c r="K11" s="41" t="s">
        <v>736</v>
      </c>
      <c r="L11" s="9" t="str">
        <f t="shared" si="3"/>
        <v>Yes</v>
      </c>
    </row>
    <row r="12" spans="1:12" x14ac:dyDescent="0.25">
      <c r="A12" s="4" t="s">
        <v>1401</v>
      </c>
      <c r="B12" s="33" t="s">
        <v>213</v>
      </c>
      <c r="C12" s="8">
        <v>42.354724607999998</v>
      </c>
      <c r="D12" s="11" t="str">
        <f t="shared" si="0"/>
        <v>N/A</v>
      </c>
      <c r="E12" s="8">
        <v>32.272835395000001</v>
      </c>
      <c r="F12" s="11" t="str">
        <f t="shared" si="1"/>
        <v>N/A</v>
      </c>
      <c r="G12" s="8">
        <v>30.67304107</v>
      </c>
      <c r="H12" s="11" t="str">
        <f t="shared" si="2"/>
        <v>N/A</v>
      </c>
      <c r="I12" s="12">
        <v>-23.8</v>
      </c>
      <c r="J12" s="12">
        <v>-4.96</v>
      </c>
      <c r="K12" s="41" t="s">
        <v>736</v>
      </c>
      <c r="L12" s="9" t="str">
        <f t="shared" si="3"/>
        <v>Yes</v>
      </c>
    </row>
    <row r="13" spans="1:12" x14ac:dyDescent="0.25">
      <c r="A13" s="4" t="s">
        <v>1402</v>
      </c>
      <c r="B13" s="33" t="s">
        <v>213</v>
      </c>
      <c r="C13" s="8">
        <v>1.0005053057</v>
      </c>
      <c r="D13" s="11" t="str">
        <f t="shared" si="0"/>
        <v>N/A</v>
      </c>
      <c r="E13" s="8">
        <v>1.2681374881</v>
      </c>
      <c r="F13" s="11" t="str">
        <f t="shared" si="1"/>
        <v>N/A</v>
      </c>
      <c r="G13" s="8">
        <v>1.0254088318000001</v>
      </c>
      <c r="H13" s="11" t="str">
        <f t="shared" si="2"/>
        <v>N/A</v>
      </c>
      <c r="I13" s="12">
        <v>26.75</v>
      </c>
      <c r="J13" s="12">
        <v>-19.100000000000001</v>
      </c>
      <c r="K13" s="41" t="s">
        <v>736</v>
      </c>
      <c r="L13" s="9" t="str">
        <f t="shared" si="3"/>
        <v>Yes</v>
      </c>
    </row>
    <row r="14" spans="1:12" x14ac:dyDescent="0.25">
      <c r="A14" s="4" t="s">
        <v>1403</v>
      </c>
      <c r="B14" s="33" t="s">
        <v>213</v>
      </c>
      <c r="C14" s="8">
        <v>9.6288810286000004</v>
      </c>
      <c r="D14" s="11" t="str">
        <f t="shared" si="0"/>
        <v>N/A</v>
      </c>
      <c r="E14" s="8">
        <v>10.885466223</v>
      </c>
      <c r="F14" s="11" t="str">
        <f t="shared" si="1"/>
        <v>N/A</v>
      </c>
      <c r="G14" s="8">
        <v>9.3072497736000006</v>
      </c>
      <c r="H14" s="11" t="str">
        <f t="shared" si="2"/>
        <v>N/A</v>
      </c>
      <c r="I14" s="12">
        <v>13.05</v>
      </c>
      <c r="J14" s="12">
        <v>-14.5</v>
      </c>
      <c r="K14" s="41" t="s">
        <v>736</v>
      </c>
      <c r="L14" s="9" t="str">
        <f t="shared" si="3"/>
        <v>Yes</v>
      </c>
    </row>
    <row r="15" spans="1:12" x14ac:dyDescent="0.25">
      <c r="A15" s="4" t="s">
        <v>1404</v>
      </c>
      <c r="B15" s="33" t="s">
        <v>213</v>
      </c>
      <c r="C15" s="8">
        <v>0</v>
      </c>
      <c r="D15" s="11" t="str">
        <f t="shared" si="0"/>
        <v>N/A</v>
      </c>
      <c r="E15" s="8">
        <v>0</v>
      </c>
      <c r="F15" s="11" t="str">
        <f t="shared" si="1"/>
        <v>N/A</v>
      </c>
      <c r="G15" s="8">
        <v>0</v>
      </c>
      <c r="H15" s="11" t="str">
        <f t="shared" si="2"/>
        <v>N/A</v>
      </c>
      <c r="I15" s="12" t="s">
        <v>1745</v>
      </c>
      <c r="J15" s="12" t="s">
        <v>1745</v>
      </c>
      <c r="K15" s="41" t="s">
        <v>736</v>
      </c>
      <c r="L15" s="9" t="str">
        <f t="shared" si="3"/>
        <v>N/A</v>
      </c>
    </row>
    <row r="16" spans="1:12" x14ac:dyDescent="0.25">
      <c r="A16" s="4" t="s">
        <v>1405</v>
      </c>
      <c r="B16" s="33" t="s">
        <v>213</v>
      </c>
      <c r="C16" s="8">
        <v>0.4603896468</v>
      </c>
      <c r="D16" s="11" t="str">
        <f t="shared" si="0"/>
        <v>N/A</v>
      </c>
      <c r="E16" s="8">
        <v>0.52479781160000005</v>
      </c>
      <c r="F16" s="11" t="str">
        <f t="shared" si="1"/>
        <v>N/A</v>
      </c>
      <c r="G16" s="8">
        <v>0.46742662330000001</v>
      </c>
      <c r="H16" s="11" t="str">
        <f t="shared" si="2"/>
        <v>N/A</v>
      </c>
      <c r="I16" s="12">
        <v>13.99</v>
      </c>
      <c r="J16" s="12">
        <v>-10.9</v>
      </c>
      <c r="K16" s="41" t="s">
        <v>736</v>
      </c>
      <c r="L16" s="9" t="str">
        <f t="shared" si="3"/>
        <v>Yes</v>
      </c>
    </row>
    <row r="17" spans="1:12" x14ac:dyDescent="0.25">
      <c r="A17" s="4" t="s">
        <v>1406</v>
      </c>
      <c r="B17" s="33" t="s">
        <v>213</v>
      </c>
      <c r="C17" s="8">
        <v>0</v>
      </c>
      <c r="D17" s="11" t="str">
        <f t="shared" si="0"/>
        <v>N/A</v>
      </c>
      <c r="E17" s="8">
        <v>0</v>
      </c>
      <c r="F17" s="11" t="str">
        <f t="shared" si="1"/>
        <v>N/A</v>
      </c>
      <c r="G17" s="8">
        <v>0</v>
      </c>
      <c r="H17" s="11" t="str">
        <f t="shared" si="2"/>
        <v>N/A</v>
      </c>
      <c r="I17" s="12" t="s">
        <v>1745</v>
      </c>
      <c r="J17" s="12" t="s">
        <v>1745</v>
      </c>
      <c r="K17" s="41" t="s">
        <v>736</v>
      </c>
      <c r="L17" s="9" t="str">
        <f t="shared" si="3"/>
        <v>N/A</v>
      </c>
    </row>
    <row r="18" spans="1:12" x14ac:dyDescent="0.25">
      <c r="A18" s="4" t="s">
        <v>1407</v>
      </c>
      <c r="B18" s="33" t="s">
        <v>213</v>
      </c>
      <c r="C18" s="8">
        <v>28.490258828999998</v>
      </c>
      <c r="D18" s="11" t="str">
        <f t="shared" si="0"/>
        <v>N/A</v>
      </c>
      <c r="E18" s="8">
        <v>32.326355851999999</v>
      </c>
      <c r="F18" s="11" t="str">
        <f t="shared" si="1"/>
        <v>N/A</v>
      </c>
      <c r="G18" s="8">
        <v>31.085868002000002</v>
      </c>
      <c r="H18" s="11" t="str">
        <f t="shared" si="2"/>
        <v>N/A</v>
      </c>
      <c r="I18" s="12">
        <v>13.46</v>
      </c>
      <c r="J18" s="12">
        <v>-3.84</v>
      </c>
      <c r="K18" s="41" t="s">
        <v>736</v>
      </c>
      <c r="L18" s="9" t="str">
        <f t="shared" si="3"/>
        <v>Yes</v>
      </c>
    </row>
    <row r="19" spans="1:12" x14ac:dyDescent="0.25">
      <c r="A19" s="4" t="s">
        <v>1408</v>
      </c>
      <c r="B19" s="33" t="s">
        <v>213</v>
      </c>
      <c r="C19" s="8">
        <v>0</v>
      </c>
      <c r="D19" s="11" t="str">
        <f t="shared" si="0"/>
        <v>N/A</v>
      </c>
      <c r="E19" s="8">
        <v>0</v>
      </c>
      <c r="F19" s="11" t="str">
        <f t="shared" si="1"/>
        <v>N/A</v>
      </c>
      <c r="G19" s="8">
        <v>0</v>
      </c>
      <c r="H19" s="11" t="str">
        <f t="shared" si="2"/>
        <v>N/A</v>
      </c>
      <c r="I19" s="12" t="s">
        <v>1745</v>
      </c>
      <c r="J19" s="12" t="s">
        <v>1745</v>
      </c>
      <c r="K19" s="41" t="s">
        <v>736</v>
      </c>
      <c r="L19" s="9" t="str">
        <f t="shared" si="3"/>
        <v>N/A</v>
      </c>
    </row>
    <row r="20" spans="1:12" x14ac:dyDescent="0.25">
      <c r="A20" s="2" t="s">
        <v>960</v>
      </c>
      <c r="B20" s="33" t="s">
        <v>213</v>
      </c>
      <c r="C20" s="8">
        <v>98.226938408999999</v>
      </c>
      <c r="D20" s="11" t="str">
        <f t="shared" si="0"/>
        <v>N/A</v>
      </c>
      <c r="E20" s="8">
        <v>97.827961465000001</v>
      </c>
      <c r="F20" s="11" t="str">
        <f t="shared" si="1"/>
        <v>N/A</v>
      </c>
      <c r="G20" s="8">
        <v>98.223512490999994</v>
      </c>
      <c r="H20" s="11" t="str">
        <f t="shared" si="2"/>
        <v>N/A</v>
      </c>
      <c r="I20" s="12">
        <v>-0.40600000000000003</v>
      </c>
      <c r="J20" s="12">
        <v>0.40429999999999999</v>
      </c>
      <c r="K20" s="41" t="s">
        <v>736</v>
      </c>
      <c r="L20" s="9" t="str">
        <f t="shared" si="3"/>
        <v>Yes</v>
      </c>
    </row>
    <row r="21" spans="1:12" x14ac:dyDescent="0.25">
      <c r="A21" s="2" t="s">
        <v>961</v>
      </c>
      <c r="B21" s="33" t="s">
        <v>213</v>
      </c>
      <c r="C21" s="8">
        <v>1.7730615912000001</v>
      </c>
      <c r="D21" s="11" t="str">
        <f t="shared" si="0"/>
        <v>N/A</v>
      </c>
      <c r="E21" s="8">
        <v>2.1720385347</v>
      </c>
      <c r="F21" s="11" t="str">
        <f t="shared" si="1"/>
        <v>N/A</v>
      </c>
      <c r="G21" s="8">
        <v>1.7764875087000001</v>
      </c>
      <c r="H21" s="11" t="str">
        <f t="shared" si="2"/>
        <v>N/A</v>
      </c>
      <c r="I21" s="12">
        <v>22.5</v>
      </c>
      <c r="J21" s="12">
        <v>-18.2</v>
      </c>
      <c r="K21" s="41" t="s">
        <v>736</v>
      </c>
      <c r="L21" s="9" t="str">
        <f t="shared" si="3"/>
        <v>Yes</v>
      </c>
    </row>
    <row r="22" spans="1:12" x14ac:dyDescent="0.25">
      <c r="A22" s="3" t="s">
        <v>1704</v>
      </c>
      <c r="B22" s="33" t="s">
        <v>213</v>
      </c>
      <c r="C22" s="34">
        <v>29823</v>
      </c>
      <c r="D22" s="11" t="str">
        <f t="shared" si="0"/>
        <v>N/A</v>
      </c>
      <c r="E22" s="34">
        <v>28491</v>
      </c>
      <c r="F22" s="11" t="str">
        <f t="shared" si="1"/>
        <v>N/A</v>
      </c>
      <c r="G22" s="34">
        <v>34819</v>
      </c>
      <c r="H22" s="11" t="str">
        <f t="shared" si="2"/>
        <v>N/A</v>
      </c>
      <c r="I22" s="12">
        <v>-4.47</v>
      </c>
      <c r="J22" s="12">
        <v>22.21</v>
      </c>
      <c r="K22" s="41" t="s">
        <v>736</v>
      </c>
      <c r="L22" s="9" t="str">
        <f t="shared" si="3"/>
        <v>Yes</v>
      </c>
    </row>
    <row r="23" spans="1:12" x14ac:dyDescent="0.25">
      <c r="A23" s="3" t="s">
        <v>976</v>
      </c>
      <c r="B23" s="33" t="s">
        <v>213</v>
      </c>
      <c r="C23" s="34">
        <v>645</v>
      </c>
      <c r="D23" s="11" t="str">
        <f t="shared" si="0"/>
        <v>N/A</v>
      </c>
      <c r="E23" s="34">
        <v>571</v>
      </c>
      <c r="F23" s="11" t="str">
        <f t="shared" si="1"/>
        <v>N/A</v>
      </c>
      <c r="G23" s="34">
        <v>605</v>
      </c>
      <c r="H23" s="11" t="str">
        <f t="shared" si="2"/>
        <v>N/A</v>
      </c>
      <c r="I23" s="12">
        <v>-11.5</v>
      </c>
      <c r="J23" s="12">
        <v>5.9539999999999997</v>
      </c>
      <c r="K23" s="41" t="s">
        <v>736</v>
      </c>
      <c r="L23" s="9" t="str">
        <f t="shared" si="3"/>
        <v>Yes</v>
      </c>
    </row>
    <row r="24" spans="1:12" x14ac:dyDescent="0.25">
      <c r="A24" s="3" t="s">
        <v>977</v>
      </c>
      <c r="B24" s="33" t="s">
        <v>213</v>
      </c>
      <c r="C24" s="34">
        <v>6510</v>
      </c>
      <c r="D24" s="11" t="str">
        <f t="shared" si="0"/>
        <v>N/A</v>
      </c>
      <c r="E24" s="34">
        <v>6428</v>
      </c>
      <c r="F24" s="11" t="str">
        <f t="shared" si="1"/>
        <v>N/A</v>
      </c>
      <c r="G24" s="34">
        <v>6458</v>
      </c>
      <c r="H24" s="11" t="str">
        <f t="shared" si="2"/>
        <v>N/A</v>
      </c>
      <c r="I24" s="12">
        <v>-1.26</v>
      </c>
      <c r="J24" s="12">
        <v>0.4667</v>
      </c>
      <c r="K24" s="41" t="s">
        <v>736</v>
      </c>
      <c r="L24" s="9" t="str">
        <f t="shared" si="3"/>
        <v>Yes</v>
      </c>
    </row>
    <row r="25" spans="1:12" x14ac:dyDescent="0.25">
      <c r="A25" s="3" t="s">
        <v>978</v>
      </c>
      <c r="B25" s="33" t="s">
        <v>213</v>
      </c>
      <c r="C25" s="34">
        <v>1674</v>
      </c>
      <c r="D25" s="11" t="str">
        <f t="shared" si="0"/>
        <v>N/A</v>
      </c>
      <c r="E25" s="34">
        <v>1551</v>
      </c>
      <c r="F25" s="11" t="str">
        <f t="shared" si="1"/>
        <v>N/A</v>
      </c>
      <c r="G25" s="34">
        <v>1540</v>
      </c>
      <c r="H25" s="11" t="str">
        <f t="shared" si="2"/>
        <v>N/A</v>
      </c>
      <c r="I25" s="12">
        <v>-7.35</v>
      </c>
      <c r="J25" s="12">
        <v>-0.70899999999999996</v>
      </c>
      <c r="K25" s="41" t="s">
        <v>736</v>
      </c>
      <c r="L25" s="9" t="str">
        <f t="shared" si="3"/>
        <v>Yes</v>
      </c>
    </row>
    <row r="26" spans="1:12" x14ac:dyDescent="0.25">
      <c r="A26" s="3" t="s">
        <v>979</v>
      </c>
      <c r="B26" s="33" t="s">
        <v>213</v>
      </c>
      <c r="C26" s="34">
        <v>20994</v>
      </c>
      <c r="D26" s="11" t="str">
        <f t="shared" si="0"/>
        <v>N/A</v>
      </c>
      <c r="E26" s="34">
        <v>19941</v>
      </c>
      <c r="F26" s="11" t="str">
        <f t="shared" si="1"/>
        <v>N/A</v>
      </c>
      <c r="G26" s="34">
        <v>23837</v>
      </c>
      <c r="H26" s="11" t="str">
        <f t="shared" si="2"/>
        <v>N/A</v>
      </c>
      <c r="I26" s="12">
        <v>-5.0199999999999996</v>
      </c>
      <c r="J26" s="12">
        <v>19.54</v>
      </c>
      <c r="K26" s="41" t="s">
        <v>736</v>
      </c>
      <c r="L26" s="9" t="str">
        <f t="shared" si="3"/>
        <v>Yes</v>
      </c>
    </row>
    <row r="27" spans="1:12" x14ac:dyDescent="0.25">
      <c r="A27" s="3" t="s">
        <v>980</v>
      </c>
      <c r="B27" s="33" t="s">
        <v>213</v>
      </c>
      <c r="C27" s="34">
        <v>0</v>
      </c>
      <c r="D27" s="11" t="str">
        <f t="shared" si="0"/>
        <v>N/A</v>
      </c>
      <c r="E27" s="34">
        <v>0</v>
      </c>
      <c r="F27" s="11" t="str">
        <f t="shared" si="1"/>
        <v>N/A</v>
      </c>
      <c r="G27" s="34">
        <v>2379</v>
      </c>
      <c r="H27" s="11" t="str">
        <f t="shared" si="2"/>
        <v>N/A</v>
      </c>
      <c r="I27" s="12" t="s">
        <v>1745</v>
      </c>
      <c r="J27" s="12" t="s">
        <v>1745</v>
      </c>
      <c r="K27" s="41" t="s">
        <v>736</v>
      </c>
      <c r="L27" s="9" t="str">
        <f t="shared" si="3"/>
        <v>N/A</v>
      </c>
    </row>
    <row r="28" spans="1:12" x14ac:dyDescent="0.25">
      <c r="A28" s="3" t="s">
        <v>103</v>
      </c>
      <c r="B28" s="33" t="s">
        <v>213</v>
      </c>
      <c r="C28" s="34">
        <v>57246</v>
      </c>
      <c r="D28" s="11" t="str">
        <f t="shared" si="0"/>
        <v>N/A</v>
      </c>
      <c r="E28" s="34">
        <v>36864</v>
      </c>
      <c r="F28" s="11" t="str">
        <f t="shared" si="1"/>
        <v>N/A</v>
      </c>
      <c r="G28" s="34">
        <v>38229</v>
      </c>
      <c r="H28" s="11" t="str">
        <f t="shared" si="2"/>
        <v>N/A</v>
      </c>
      <c r="I28" s="12">
        <v>-35.6</v>
      </c>
      <c r="J28" s="12">
        <v>3.7029999999999998</v>
      </c>
      <c r="K28" s="41" t="s">
        <v>736</v>
      </c>
      <c r="L28" s="9" t="str">
        <f t="shared" si="3"/>
        <v>Yes</v>
      </c>
    </row>
    <row r="29" spans="1:12" x14ac:dyDescent="0.25">
      <c r="A29" s="3" t="s">
        <v>981</v>
      </c>
      <c r="B29" s="33" t="s">
        <v>213</v>
      </c>
      <c r="C29" s="34">
        <v>21979</v>
      </c>
      <c r="D29" s="11" t="str">
        <f t="shared" si="0"/>
        <v>N/A</v>
      </c>
      <c r="E29" s="34">
        <v>11643</v>
      </c>
      <c r="F29" s="11" t="str">
        <f t="shared" si="1"/>
        <v>N/A</v>
      </c>
      <c r="G29" s="34">
        <v>12451</v>
      </c>
      <c r="H29" s="11" t="str">
        <f t="shared" si="2"/>
        <v>N/A</v>
      </c>
      <c r="I29" s="12">
        <v>-47</v>
      </c>
      <c r="J29" s="12">
        <v>6.94</v>
      </c>
      <c r="K29" s="41" t="s">
        <v>736</v>
      </c>
      <c r="L29" s="9" t="str">
        <f t="shared" si="3"/>
        <v>Yes</v>
      </c>
    </row>
    <row r="30" spans="1:12" x14ac:dyDescent="0.25">
      <c r="A30" s="3" t="s">
        <v>982</v>
      </c>
      <c r="B30" s="33" t="s">
        <v>213</v>
      </c>
      <c r="C30" s="34">
        <v>8435</v>
      </c>
      <c r="D30" s="11" t="str">
        <f t="shared" si="0"/>
        <v>N/A</v>
      </c>
      <c r="E30" s="34">
        <v>8043</v>
      </c>
      <c r="F30" s="11" t="str">
        <f t="shared" si="1"/>
        <v>N/A</v>
      </c>
      <c r="G30" s="34">
        <v>8073</v>
      </c>
      <c r="H30" s="11" t="str">
        <f t="shared" si="2"/>
        <v>N/A</v>
      </c>
      <c r="I30" s="12">
        <v>-4.6500000000000004</v>
      </c>
      <c r="J30" s="12">
        <v>0.373</v>
      </c>
      <c r="K30" s="41" t="s">
        <v>736</v>
      </c>
      <c r="L30" s="9" t="str">
        <f t="shared" si="3"/>
        <v>Yes</v>
      </c>
    </row>
    <row r="31" spans="1:12" x14ac:dyDescent="0.25">
      <c r="A31" s="3" t="s">
        <v>983</v>
      </c>
      <c r="B31" s="33" t="s">
        <v>213</v>
      </c>
      <c r="C31" s="34">
        <v>14302</v>
      </c>
      <c r="D31" s="11" t="str">
        <f t="shared" si="0"/>
        <v>N/A</v>
      </c>
      <c r="E31" s="34">
        <v>8611</v>
      </c>
      <c r="F31" s="11" t="str">
        <f t="shared" si="1"/>
        <v>N/A</v>
      </c>
      <c r="G31" s="34">
        <v>8841</v>
      </c>
      <c r="H31" s="11" t="str">
        <f t="shared" si="2"/>
        <v>N/A</v>
      </c>
      <c r="I31" s="12">
        <v>-39.799999999999997</v>
      </c>
      <c r="J31" s="12">
        <v>2.6709999999999998</v>
      </c>
      <c r="K31" s="41" t="s">
        <v>736</v>
      </c>
      <c r="L31" s="9" t="str">
        <f t="shared" si="3"/>
        <v>Yes</v>
      </c>
    </row>
    <row r="32" spans="1:12" x14ac:dyDescent="0.25">
      <c r="A32" s="3" t="s">
        <v>984</v>
      </c>
      <c r="B32" s="33" t="s">
        <v>213</v>
      </c>
      <c r="C32" s="34">
        <v>12530</v>
      </c>
      <c r="D32" s="11" t="str">
        <f t="shared" si="0"/>
        <v>N/A</v>
      </c>
      <c r="E32" s="34">
        <v>8567</v>
      </c>
      <c r="F32" s="11" t="str">
        <f t="shared" si="1"/>
        <v>N/A</v>
      </c>
      <c r="G32" s="34">
        <v>8864</v>
      </c>
      <c r="H32" s="11" t="str">
        <f t="shared" si="2"/>
        <v>N/A</v>
      </c>
      <c r="I32" s="12">
        <v>-31.6</v>
      </c>
      <c r="J32" s="12">
        <v>3.4670000000000001</v>
      </c>
      <c r="K32" s="41" t="s">
        <v>736</v>
      </c>
      <c r="L32" s="9" t="str">
        <f t="shared" si="3"/>
        <v>Yes</v>
      </c>
    </row>
    <row r="33" spans="1:12" x14ac:dyDescent="0.25">
      <c r="A33" s="3" t="s">
        <v>985</v>
      </c>
      <c r="B33" s="33" t="s">
        <v>213</v>
      </c>
      <c r="C33" s="34">
        <v>0</v>
      </c>
      <c r="D33" s="11" t="str">
        <f t="shared" si="0"/>
        <v>N/A</v>
      </c>
      <c r="E33" s="34">
        <v>0</v>
      </c>
      <c r="F33" s="11" t="str">
        <f t="shared" si="1"/>
        <v>N/A</v>
      </c>
      <c r="G33" s="34">
        <v>0</v>
      </c>
      <c r="H33" s="11" t="str">
        <f t="shared" si="2"/>
        <v>N/A</v>
      </c>
      <c r="I33" s="12" t="s">
        <v>1745</v>
      </c>
      <c r="J33" s="12" t="s">
        <v>1745</v>
      </c>
      <c r="K33" s="41" t="s">
        <v>736</v>
      </c>
      <c r="L33" s="9" t="str">
        <f t="shared" si="3"/>
        <v>N/A</v>
      </c>
    </row>
    <row r="34" spans="1:12" x14ac:dyDescent="0.25">
      <c r="A34" s="42" t="s">
        <v>84</v>
      </c>
      <c r="B34" s="33" t="s">
        <v>213</v>
      </c>
      <c r="C34" s="43">
        <v>1617780239</v>
      </c>
      <c r="D34" s="11" t="str">
        <f t="shared" si="0"/>
        <v>N/A</v>
      </c>
      <c r="E34" s="43">
        <v>1133696453</v>
      </c>
      <c r="F34" s="11" t="str">
        <f t="shared" si="1"/>
        <v>N/A</v>
      </c>
      <c r="G34" s="43">
        <v>1241928776</v>
      </c>
      <c r="H34" s="11" t="str">
        <f t="shared" si="2"/>
        <v>N/A</v>
      </c>
      <c r="I34" s="12">
        <v>-29.9</v>
      </c>
      <c r="J34" s="12">
        <v>9.5470000000000006</v>
      </c>
      <c r="K34" s="41" t="s">
        <v>736</v>
      </c>
      <c r="L34" s="9" t="str">
        <f t="shared" si="3"/>
        <v>Yes</v>
      </c>
    </row>
    <row r="35" spans="1:12" x14ac:dyDescent="0.25">
      <c r="A35" s="42" t="s">
        <v>1409</v>
      </c>
      <c r="B35" s="33" t="s">
        <v>213</v>
      </c>
      <c r="C35" s="43">
        <v>18166.079827000001</v>
      </c>
      <c r="D35" s="11" t="str">
        <f t="shared" si="0"/>
        <v>N/A</v>
      </c>
      <c r="E35" s="43">
        <v>16854.431091999999</v>
      </c>
      <c r="F35" s="11" t="str">
        <f t="shared" si="1"/>
        <v>N/A</v>
      </c>
      <c r="G35" s="43">
        <v>16538.762798</v>
      </c>
      <c r="H35" s="11" t="str">
        <f t="shared" si="2"/>
        <v>N/A</v>
      </c>
      <c r="I35" s="12">
        <v>-7.22</v>
      </c>
      <c r="J35" s="12">
        <v>-1.87</v>
      </c>
      <c r="K35" s="41" t="s">
        <v>736</v>
      </c>
      <c r="L35" s="9" t="str">
        <f t="shared" si="3"/>
        <v>Yes</v>
      </c>
    </row>
    <row r="36" spans="1:12" x14ac:dyDescent="0.25">
      <c r="A36" s="42" t="s">
        <v>1410</v>
      </c>
      <c r="B36" s="33" t="s">
        <v>213</v>
      </c>
      <c r="C36" s="43">
        <v>25063.989077999999</v>
      </c>
      <c r="D36" s="11" t="str">
        <f t="shared" si="0"/>
        <v>N/A</v>
      </c>
      <c r="E36" s="43">
        <v>25717.899664</v>
      </c>
      <c r="F36" s="11" t="str">
        <f t="shared" si="1"/>
        <v>N/A</v>
      </c>
      <c r="G36" s="43">
        <v>26034.605286999998</v>
      </c>
      <c r="H36" s="11" t="str">
        <f t="shared" si="2"/>
        <v>N/A</v>
      </c>
      <c r="I36" s="12">
        <v>2.609</v>
      </c>
      <c r="J36" s="12">
        <v>1.2310000000000001</v>
      </c>
      <c r="K36" s="41" t="s">
        <v>736</v>
      </c>
      <c r="L36" s="9" t="str">
        <f t="shared" si="3"/>
        <v>Yes</v>
      </c>
    </row>
    <row r="37" spans="1:12" x14ac:dyDescent="0.25">
      <c r="A37" s="4" t="s">
        <v>107</v>
      </c>
      <c r="B37" s="33" t="s">
        <v>213</v>
      </c>
      <c r="C37" s="43">
        <v>36689</v>
      </c>
      <c r="D37" s="11" t="str">
        <f t="shared" si="0"/>
        <v>N/A</v>
      </c>
      <c r="E37" s="43">
        <v>39181</v>
      </c>
      <c r="F37" s="11" t="str">
        <f t="shared" si="1"/>
        <v>N/A</v>
      </c>
      <c r="G37" s="43">
        <v>2512</v>
      </c>
      <c r="H37" s="11" t="str">
        <f t="shared" si="2"/>
        <v>N/A</v>
      </c>
      <c r="I37" s="12">
        <v>6.7919999999999998</v>
      </c>
      <c r="J37" s="12">
        <v>-93.6</v>
      </c>
      <c r="K37" s="41" t="s">
        <v>736</v>
      </c>
      <c r="L37" s="9" t="str">
        <f t="shared" si="3"/>
        <v>No</v>
      </c>
    </row>
    <row r="38" spans="1:12" x14ac:dyDescent="0.25">
      <c r="A38" s="42" t="s">
        <v>158</v>
      </c>
      <c r="B38" s="41" t="s">
        <v>217</v>
      </c>
      <c r="C38" s="1">
        <v>11</v>
      </c>
      <c r="D38" s="11" t="str">
        <f>IF($B38="N/A","N/A",IF(C38&gt;0,"No",IF(C38&lt;0,"No","Yes")))</f>
        <v>No</v>
      </c>
      <c r="E38" s="1">
        <v>11</v>
      </c>
      <c r="F38" s="11" t="str">
        <f>IF($B38="N/A","N/A",IF(E38&gt;0,"No",IF(E38&lt;0,"No","Yes")))</f>
        <v>No</v>
      </c>
      <c r="G38" s="1">
        <v>11</v>
      </c>
      <c r="H38" s="11" t="str">
        <f>IF($B38="N/A","N/A",IF(G38&gt;0,"No",IF(G38&lt;0,"No","Yes")))</f>
        <v>No</v>
      </c>
      <c r="I38" s="12">
        <v>-27.3</v>
      </c>
      <c r="J38" s="12">
        <v>-75</v>
      </c>
      <c r="K38" s="41" t="s">
        <v>736</v>
      </c>
      <c r="L38" s="9" t="str">
        <f t="shared" si="3"/>
        <v>No</v>
      </c>
    </row>
    <row r="39" spans="1:12" x14ac:dyDescent="0.25">
      <c r="A39" s="42" t="s">
        <v>156</v>
      </c>
      <c r="B39" s="33" t="s">
        <v>213</v>
      </c>
      <c r="C39" s="43">
        <v>36689</v>
      </c>
      <c r="D39" s="11" t="str">
        <f t="shared" ref="D39:D40" si="4">IF($B39="N/A","N/A",IF(C39&gt;10,"No",IF(C39&lt;-10,"No","Yes")))</f>
        <v>N/A</v>
      </c>
      <c r="E39" s="43">
        <v>39181</v>
      </c>
      <c r="F39" s="11" t="str">
        <f t="shared" ref="F39:F40" si="5">IF($B39="N/A","N/A",IF(E39&gt;10,"No",IF(E39&lt;-10,"No","Yes")))</f>
        <v>N/A</v>
      </c>
      <c r="G39" s="43">
        <v>2512</v>
      </c>
      <c r="H39" s="11" t="str">
        <f t="shared" ref="H39:H40" si="6">IF($B39="N/A","N/A",IF(G39&gt;10,"No",IF(G39&lt;-10,"No","Yes")))</f>
        <v>N/A</v>
      </c>
      <c r="I39" s="12">
        <v>6.7919999999999998</v>
      </c>
      <c r="J39" s="12">
        <v>-93.6</v>
      </c>
      <c r="K39" s="41" t="s">
        <v>736</v>
      </c>
      <c r="L39" s="9" t="str">
        <f t="shared" si="3"/>
        <v>No</v>
      </c>
    </row>
    <row r="40" spans="1:12" x14ac:dyDescent="0.25">
      <c r="A40" s="42" t="s">
        <v>1289</v>
      </c>
      <c r="B40" s="33" t="s">
        <v>213</v>
      </c>
      <c r="C40" s="43">
        <v>3335.3636363999999</v>
      </c>
      <c r="D40" s="11" t="str">
        <f t="shared" si="4"/>
        <v>N/A</v>
      </c>
      <c r="E40" s="43">
        <v>4897.625</v>
      </c>
      <c r="F40" s="11" t="str">
        <f t="shared" si="5"/>
        <v>N/A</v>
      </c>
      <c r="G40" s="43">
        <v>1256</v>
      </c>
      <c r="H40" s="11" t="str">
        <f t="shared" si="6"/>
        <v>N/A</v>
      </c>
      <c r="I40" s="12">
        <v>46.84</v>
      </c>
      <c r="J40" s="12">
        <v>-74.400000000000006</v>
      </c>
      <c r="K40" s="41" t="s">
        <v>736</v>
      </c>
      <c r="L40" s="9" t="str">
        <f>IF(J40="Div by 0", "N/A", IF(OR(J40="N/A",K40="N/A"),"N/A", IF(J40&gt;VALUE(MID(K40,1,2)), "No", IF(J40&lt;-1*VALUE(MID(K40,1,2)), "No", "Yes"))))</f>
        <v>No</v>
      </c>
    </row>
    <row r="41" spans="1:12" x14ac:dyDescent="0.25">
      <c r="A41" s="3" t="s">
        <v>1411</v>
      </c>
      <c r="B41" s="33" t="s">
        <v>213</v>
      </c>
      <c r="C41" s="43">
        <v>5316.6213995999997</v>
      </c>
      <c r="D41" s="11" t="str">
        <f t="shared" ref="D41:D52" si="7">IF($B41="N/A","N/A",IF(C41&gt;10,"No",IF(C41&lt;-10,"No","Yes")))</f>
        <v>N/A</v>
      </c>
      <c r="E41" s="43">
        <v>5472.5548067999998</v>
      </c>
      <c r="F41" s="11" t="str">
        <f t="shared" ref="F41:F52" si="8">IF($B41="N/A","N/A",IF(E41&gt;10,"No",IF(E41&lt;-10,"No","Yes")))</f>
        <v>N/A</v>
      </c>
      <c r="G41" s="43">
        <v>4824.9952325000004</v>
      </c>
      <c r="H41" s="11" t="str">
        <f t="shared" ref="H41:H52" si="9">IF($B41="N/A","N/A",IF(G41&gt;10,"No",IF(G41&lt;-10,"No","Yes")))</f>
        <v>N/A</v>
      </c>
      <c r="I41" s="12">
        <v>2.9329999999999998</v>
      </c>
      <c r="J41" s="12">
        <v>-11.8</v>
      </c>
      <c r="K41" s="41" t="s">
        <v>736</v>
      </c>
      <c r="L41" s="9" t="str">
        <f t="shared" ref="L41:L52" si="10">IF(J41="Div by 0", "N/A", IF(K41="N/A","N/A", IF(J41&gt;VALUE(MID(K41,1,2)), "No", IF(J41&lt;-1*VALUE(MID(K41,1,2)), "No", "Yes"))))</f>
        <v>Yes</v>
      </c>
    </row>
    <row r="42" spans="1:12" x14ac:dyDescent="0.25">
      <c r="A42" s="3" t="s">
        <v>1412</v>
      </c>
      <c r="B42" s="33" t="s">
        <v>213</v>
      </c>
      <c r="C42" s="43">
        <v>18807.293022999998</v>
      </c>
      <c r="D42" s="11" t="str">
        <f t="shared" si="7"/>
        <v>N/A</v>
      </c>
      <c r="E42" s="43">
        <v>18158.943958</v>
      </c>
      <c r="F42" s="11" t="str">
        <f t="shared" si="8"/>
        <v>N/A</v>
      </c>
      <c r="G42" s="43">
        <v>19471.256197999999</v>
      </c>
      <c r="H42" s="11" t="str">
        <f t="shared" si="9"/>
        <v>N/A</v>
      </c>
      <c r="I42" s="12">
        <v>-3.45</v>
      </c>
      <c r="J42" s="12">
        <v>7.2270000000000003</v>
      </c>
      <c r="K42" s="41" t="s">
        <v>736</v>
      </c>
      <c r="L42" s="9" t="str">
        <f t="shared" si="10"/>
        <v>Yes</v>
      </c>
    </row>
    <row r="43" spans="1:12" x14ac:dyDescent="0.25">
      <c r="A43" s="3" t="s">
        <v>1413</v>
      </c>
      <c r="B43" s="33" t="s">
        <v>213</v>
      </c>
      <c r="C43" s="43">
        <v>14272.058218</v>
      </c>
      <c r="D43" s="11" t="str">
        <f t="shared" si="7"/>
        <v>N/A</v>
      </c>
      <c r="E43" s="43">
        <v>14686.315961</v>
      </c>
      <c r="F43" s="11" t="str">
        <f t="shared" si="8"/>
        <v>N/A</v>
      </c>
      <c r="G43" s="43">
        <v>15609.738309</v>
      </c>
      <c r="H43" s="11" t="str">
        <f t="shared" si="9"/>
        <v>N/A</v>
      </c>
      <c r="I43" s="12">
        <v>2.903</v>
      </c>
      <c r="J43" s="12">
        <v>6.2880000000000003</v>
      </c>
      <c r="K43" s="41" t="s">
        <v>736</v>
      </c>
      <c r="L43" s="9" t="str">
        <f t="shared" si="10"/>
        <v>Yes</v>
      </c>
    </row>
    <row r="44" spans="1:12" x14ac:dyDescent="0.25">
      <c r="A44" s="3" t="s">
        <v>1414</v>
      </c>
      <c r="B44" s="33" t="s">
        <v>213</v>
      </c>
      <c r="C44" s="43">
        <v>12947.416965</v>
      </c>
      <c r="D44" s="11" t="str">
        <f t="shared" si="7"/>
        <v>N/A</v>
      </c>
      <c r="E44" s="43">
        <v>13334.043197999999</v>
      </c>
      <c r="F44" s="11" t="str">
        <f t="shared" si="8"/>
        <v>N/A</v>
      </c>
      <c r="G44" s="43">
        <v>14112.651298999999</v>
      </c>
      <c r="H44" s="11" t="str">
        <f t="shared" si="9"/>
        <v>N/A</v>
      </c>
      <c r="I44" s="12">
        <v>2.9860000000000002</v>
      </c>
      <c r="J44" s="12">
        <v>5.8390000000000004</v>
      </c>
      <c r="K44" s="41" t="s">
        <v>736</v>
      </c>
      <c r="L44" s="9" t="str">
        <f t="shared" si="10"/>
        <v>Yes</v>
      </c>
    </row>
    <row r="45" spans="1:12" x14ac:dyDescent="0.25">
      <c r="A45" s="3" t="s">
        <v>1415</v>
      </c>
      <c r="B45" s="33" t="s">
        <v>213</v>
      </c>
      <c r="C45" s="43">
        <v>1516.7105363000001</v>
      </c>
      <c r="D45" s="11" t="str">
        <f t="shared" si="7"/>
        <v>N/A</v>
      </c>
      <c r="E45" s="43">
        <v>1527.759992</v>
      </c>
      <c r="F45" s="11" t="str">
        <f t="shared" si="8"/>
        <v>N/A</v>
      </c>
      <c r="G45" s="43">
        <v>1249.6064102</v>
      </c>
      <c r="H45" s="11" t="str">
        <f t="shared" si="9"/>
        <v>N/A</v>
      </c>
      <c r="I45" s="12">
        <v>0.72850000000000004</v>
      </c>
      <c r="J45" s="12">
        <v>-18.2</v>
      </c>
      <c r="K45" s="41" t="s">
        <v>736</v>
      </c>
      <c r="L45" s="9" t="str">
        <f t="shared" si="10"/>
        <v>Yes</v>
      </c>
    </row>
    <row r="46" spans="1:12" x14ac:dyDescent="0.25">
      <c r="A46" s="3" t="s">
        <v>1416</v>
      </c>
      <c r="B46" s="33" t="s">
        <v>213</v>
      </c>
      <c r="C46" s="43" t="s">
        <v>1745</v>
      </c>
      <c r="D46" s="11" t="str">
        <f t="shared" si="7"/>
        <v>N/A</v>
      </c>
      <c r="E46" s="43" t="s">
        <v>1745</v>
      </c>
      <c r="F46" s="11" t="str">
        <f t="shared" si="8"/>
        <v>N/A</v>
      </c>
      <c r="G46" s="43">
        <v>1636.5523329</v>
      </c>
      <c r="H46" s="11" t="str">
        <f t="shared" si="9"/>
        <v>N/A</v>
      </c>
      <c r="I46" s="12" t="s">
        <v>1745</v>
      </c>
      <c r="J46" s="12" t="s">
        <v>1745</v>
      </c>
      <c r="K46" s="41" t="s">
        <v>736</v>
      </c>
      <c r="L46" s="9" t="str">
        <f t="shared" si="10"/>
        <v>N/A</v>
      </c>
    </row>
    <row r="47" spans="1:12" x14ac:dyDescent="0.25">
      <c r="A47" s="3" t="s">
        <v>1417</v>
      </c>
      <c r="B47" s="33" t="s">
        <v>213</v>
      </c>
      <c r="C47" s="43">
        <v>25356.553069000001</v>
      </c>
      <c r="D47" s="11" t="str">
        <f t="shared" si="7"/>
        <v>N/A</v>
      </c>
      <c r="E47" s="43">
        <v>26336.801324</v>
      </c>
      <c r="F47" s="11" t="str">
        <f t="shared" si="8"/>
        <v>N/A</v>
      </c>
      <c r="G47" s="43">
        <v>27931.672265000001</v>
      </c>
      <c r="H47" s="11" t="str">
        <f t="shared" si="9"/>
        <v>N/A</v>
      </c>
      <c r="I47" s="12">
        <v>3.8660000000000001</v>
      </c>
      <c r="J47" s="12">
        <v>6.056</v>
      </c>
      <c r="K47" s="41" t="s">
        <v>736</v>
      </c>
      <c r="L47" s="9" t="str">
        <f t="shared" si="10"/>
        <v>Yes</v>
      </c>
    </row>
    <row r="48" spans="1:12" x14ac:dyDescent="0.25">
      <c r="A48" s="3" t="s">
        <v>1418</v>
      </c>
      <c r="B48" s="41" t="s">
        <v>213</v>
      </c>
      <c r="C48" s="14">
        <v>29826.645297999999</v>
      </c>
      <c r="D48" s="11" t="str">
        <f t="shared" si="7"/>
        <v>N/A</v>
      </c>
      <c r="E48" s="14">
        <v>32740.715623</v>
      </c>
      <c r="F48" s="11" t="str">
        <f t="shared" si="8"/>
        <v>N/A</v>
      </c>
      <c r="G48" s="14">
        <v>35669.133323000002</v>
      </c>
      <c r="H48" s="11" t="str">
        <f t="shared" si="9"/>
        <v>N/A</v>
      </c>
      <c r="I48" s="12">
        <v>9.77</v>
      </c>
      <c r="J48" s="12">
        <v>8.9440000000000008</v>
      </c>
      <c r="K48" s="41" t="s">
        <v>736</v>
      </c>
      <c r="L48" s="9" t="str">
        <f t="shared" si="10"/>
        <v>Yes</v>
      </c>
    </row>
    <row r="49" spans="1:12" x14ac:dyDescent="0.25">
      <c r="A49" s="3" t="s">
        <v>1419</v>
      </c>
      <c r="B49" s="41" t="s">
        <v>213</v>
      </c>
      <c r="C49" s="14">
        <v>30585.486069999999</v>
      </c>
      <c r="D49" s="11" t="str">
        <f t="shared" si="7"/>
        <v>N/A</v>
      </c>
      <c r="E49" s="14">
        <v>29525.309462000001</v>
      </c>
      <c r="F49" s="11" t="str">
        <f t="shared" si="8"/>
        <v>N/A</v>
      </c>
      <c r="G49" s="14">
        <v>29856.117552</v>
      </c>
      <c r="H49" s="11" t="str">
        <f t="shared" si="9"/>
        <v>N/A</v>
      </c>
      <c r="I49" s="12">
        <v>-3.47</v>
      </c>
      <c r="J49" s="12">
        <v>1.1200000000000001</v>
      </c>
      <c r="K49" s="41" t="s">
        <v>736</v>
      </c>
      <c r="L49" s="9" t="str">
        <f t="shared" si="10"/>
        <v>Yes</v>
      </c>
    </row>
    <row r="50" spans="1:12" x14ac:dyDescent="0.25">
      <c r="A50" s="3" t="s">
        <v>1420</v>
      </c>
      <c r="B50" s="41" t="s">
        <v>213</v>
      </c>
      <c r="C50" s="14">
        <v>15765.747658</v>
      </c>
      <c r="D50" s="11" t="str">
        <f t="shared" si="7"/>
        <v>N/A</v>
      </c>
      <c r="E50" s="14">
        <v>15800.694577</v>
      </c>
      <c r="F50" s="11" t="str">
        <f t="shared" si="8"/>
        <v>N/A</v>
      </c>
      <c r="G50" s="14">
        <v>16515.489989999998</v>
      </c>
      <c r="H50" s="11" t="str">
        <f t="shared" si="9"/>
        <v>N/A</v>
      </c>
      <c r="I50" s="12">
        <v>0.22170000000000001</v>
      </c>
      <c r="J50" s="12">
        <v>4.524</v>
      </c>
      <c r="K50" s="41" t="s">
        <v>736</v>
      </c>
      <c r="L50" s="9" t="str">
        <f t="shared" si="10"/>
        <v>Yes</v>
      </c>
    </row>
    <row r="51" spans="1:12" x14ac:dyDescent="0.25">
      <c r="A51" s="3" t="s">
        <v>1421</v>
      </c>
      <c r="B51" s="41" t="s">
        <v>213</v>
      </c>
      <c r="C51" s="14">
        <v>24942.625857999999</v>
      </c>
      <c r="D51" s="11" t="str">
        <f t="shared" si="7"/>
        <v>N/A</v>
      </c>
      <c r="E51" s="14">
        <v>25230.284464</v>
      </c>
      <c r="F51" s="11" t="str">
        <f t="shared" si="8"/>
        <v>N/A</v>
      </c>
      <c r="G51" s="14">
        <v>26696.935469</v>
      </c>
      <c r="H51" s="11" t="str">
        <f t="shared" si="9"/>
        <v>N/A</v>
      </c>
      <c r="I51" s="12">
        <v>1.153</v>
      </c>
      <c r="J51" s="12">
        <v>5.8129999999999997</v>
      </c>
      <c r="K51" s="41" t="s">
        <v>736</v>
      </c>
      <c r="L51" s="9" t="str">
        <f t="shared" si="10"/>
        <v>Yes</v>
      </c>
    </row>
    <row r="52" spans="1:12" x14ac:dyDescent="0.25">
      <c r="A52" s="3" t="s">
        <v>1422</v>
      </c>
      <c r="B52" s="41" t="s">
        <v>213</v>
      </c>
      <c r="C52" s="14" t="s">
        <v>1745</v>
      </c>
      <c r="D52" s="11" t="str">
        <f t="shared" si="7"/>
        <v>N/A</v>
      </c>
      <c r="E52" s="14" t="s">
        <v>1745</v>
      </c>
      <c r="F52" s="11" t="str">
        <f t="shared" si="8"/>
        <v>N/A</v>
      </c>
      <c r="G52" s="14" t="s">
        <v>1745</v>
      </c>
      <c r="H52" s="11" t="str">
        <f t="shared" si="9"/>
        <v>N/A</v>
      </c>
      <c r="I52" s="12" t="s">
        <v>1745</v>
      </c>
      <c r="J52" s="12" t="s">
        <v>1745</v>
      </c>
      <c r="K52" s="41" t="s">
        <v>736</v>
      </c>
      <c r="L52" s="9" t="str">
        <f t="shared" si="10"/>
        <v>N/A</v>
      </c>
    </row>
    <row r="53" spans="1:12" x14ac:dyDescent="0.25">
      <c r="A53" s="42" t="s">
        <v>1596</v>
      </c>
      <c r="B53" s="33" t="s">
        <v>213</v>
      </c>
      <c r="C53" s="43">
        <v>31366139</v>
      </c>
      <c r="D53" s="11" t="str">
        <f t="shared" ref="D53:D122" si="11">IF($B53="N/A","N/A",IF(C53&gt;10,"No",IF(C53&lt;-10,"No","Yes")))</f>
        <v>N/A</v>
      </c>
      <c r="E53" s="43">
        <v>22720683</v>
      </c>
      <c r="F53" s="11" t="str">
        <f t="shared" ref="F53:F122" si="12">IF($B53="N/A","N/A",IF(E53&gt;10,"No",IF(E53&lt;-10,"No","Yes")))</f>
        <v>N/A</v>
      </c>
      <c r="G53" s="43">
        <v>20617549</v>
      </c>
      <c r="H53" s="11" t="str">
        <f t="shared" ref="H53:H122" si="13">IF($B53="N/A","N/A",IF(G53&gt;10,"No",IF(G53&lt;-10,"No","Yes")))</f>
        <v>N/A</v>
      </c>
      <c r="I53" s="12">
        <v>-27.6</v>
      </c>
      <c r="J53" s="12">
        <v>-9.26</v>
      </c>
      <c r="K53" s="41" t="s">
        <v>736</v>
      </c>
      <c r="L53" s="9" t="str">
        <f t="shared" ref="L53:L113" si="14">IF(J53="Div by 0", "N/A", IF(K53="N/A","N/A", IF(J53&gt;VALUE(MID(K53,1,2)), "No", IF(J53&lt;-1*VALUE(MID(K53,1,2)), "No", "Yes"))))</f>
        <v>Yes</v>
      </c>
    </row>
    <row r="54" spans="1:12" x14ac:dyDescent="0.25">
      <c r="A54" s="42" t="s">
        <v>596</v>
      </c>
      <c r="B54" s="33" t="s">
        <v>213</v>
      </c>
      <c r="C54" s="34">
        <v>13011</v>
      </c>
      <c r="D54" s="11" t="str">
        <f t="shared" si="11"/>
        <v>N/A</v>
      </c>
      <c r="E54" s="34">
        <v>8690</v>
      </c>
      <c r="F54" s="11" t="str">
        <f t="shared" si="12"/>
        <v>N/A</v>
      </c>
      <c r="G54" s="34">
        <v>8572</v>
      </c>
      <c r="H54" s="11" t="str">
        <f t="shared" si="13"/>
        <v>N/A</v>
      </c>
      <c r="I54" s="12">
        <v>-33.200000000000003</v>
      </c>
      <c r="J54" s="12">
        <v>-1.36</v>
      </c>
      <c r="K54" s="41" t="s">
        <v>736</v>
      </c>
      <c r="L54" s="9" t="str">
        <f t="shared" si="14"/>
        <v>Yes</v>
      </c>
    </row>
    <row r="55" spans="1:12" x14ac:dyDescent="0.25">
      <c r="A55" s="42" t="s">
        <v>1423</v>
      </c>
      <c r="B55" s="33" t="s">
        <v>213</v>
      </c>
      <c r="C55" s="43">
        <v>2410.7400661000001</v>
      </c>
      <c r="D55" s="11" t="str">
        <f t="shared" si="11"/>
        <v>N/A</v>
      </c>
      <c r="E55" s="43">
        <v>2614.5780206999998</v>
      </c>
      <c r="F55" s="11" t="str">
        <f t="shared" si="12"/>
        <v>N/A</v>
      </c>
      <c r="G55" s="43">
        <v>2405.2203685999998</v>
      </c>
      <c r="H55" s="11" t="str">
        <f t="shared" si="13"/>
        <v>N/A</v>
      </c>
      <c r="I55" s="12">
        <v>8.4550000000000001</v>
      </c>
      <c r="J55" s="12">
        <v>-8.01</v>
      </c>
      <c r="K55" s="41" t="s">
        <v>736</v>
      </c>
      <c r="L55" s="9" t="str">
        <f t="shared" si="14"/>
        <v>Yes</v>
      </c>
    </row>
    <row r="56" spans="1:12" x14ac:dyDescent="0.25">
      <c r="A56" s="42" t="s">
        <v>1424</v>
      </c>
      <c r="B56" s="33" t="s">
        <v>213</v>
      </c>
      <c r="C56" s="34">
        <v>0.61563292599999997</v>
      </c>
      <c r="D56" s="11" t="str">
        <f t="shared" si="11"/>
        <v>N/A</v>
      </c>
      <c r="E56" s="34">
        <v>0.69436133489999996</v>
      </c>
      <c r="F56" s="11" t="str">
        <f t="shared" si="12"/>
        <v>N/A</v>
      </c>
      <c r="G56" s="34">
        <v>0.58131124590000005</v>
      </c>
      <c r="H56" s="11" t="str">
        <f t="shared" si="13"/>
        <v>N/A</v>
      </c>
      <c r="I56" s="12">
        <v>12.79</v>
      </c>
      <c r="J56" s="12">
        <v>-16.3</v>
      </c>
      <c r="K56" s="41" t="s">
        <v>736</v>
      </c>
      <c r="L56" s="9" t="str">
        <f t="shared" si="14"/>
        <v>Yes</v>
      </c>
    </row>
    <row r="57" spans="1:12" x14ac:dyDescent="0.25">
      <c r="A57" s="42" t="s">
        <v>597</v>
      </c>
      <c r="B57" s="33" t="s">
        <v>213</v>
      </c>
      <c r="C57" s="43">
        <v>72325</v>
      </c>
      <c r="D57" s="11" t="str">
        <f t="shared" si="11"/>
        <v>N/A</v>
      </c>
      <c r="E57" s="43">
        <v>132041</v>
      </c>
      <c r="F57" s="11" t="str">
        <f t="shared" si="12"/>
        <v>N/A</v>
      </c>
      <c r="G57" s="43">
        <v>161254</v>
      </c>
      <c r="H57" s="11" t="str">
        <f t="shared" si="13"/>
        <v>N/A</v>
      </c>
      <c r="I57" s="12">
        <v>82.57</v>
      </c>
      <c r="J57" s="12">
        <v>22.12</v>
      </c>
      <c r="K57" s="41" t="s">
        <v>736</v>
      </c>
      <c r="L57" s="9" t="str">
        <f t="shared" si="14"/>
        <v>Yes</v>
      </c>
    </row>
    <row r="58" spans="1:12" x14ac:dyDescent="0.25">
      <c r="A58" s="42" t="s">
        <v>598</v>
      </c>
      <c r="B58" s="33" t="s">
        <v>213</v>
      </c>
      <c r="C58" s="34">
        <v>11</v>
      </c>
      <c r="D58" s="11" t="str">
        <f t="shared" si="11"/>
        <v>N/A</v>
      </c>
      <c r="E58" s="34">
        <v>11</v>
      </c>
      <c r="F58" s="11" t="str">
        <f t="shared" si="12"/>
        <v>N/A</v>
      </c>
      <c r="G58" s="34">
        <v>13</v>
      </c>
      <c r="H58" s="11" t="str">
        <f t="shared" si="13"/>
        <v>N/A</v>
      </c>
      <c r="I58" s="12">
        <v>33.33</v>
      </c>
      <c r="J58" s="12">
        <v>62.5</v>
      </c>
      <c r="K58" s="41" t="s">
        <v>736</v>
      </c>
      <c r="L58" s="9" t="str">
        <f t="shared" si="14"/>
        <v>No</v>
      </c>
    </row>
    <row r="59" spans="1:12" x14ac:dyDescent="0.25">
      <c r="A59" s="42" t="s">
        <v>1425</v>
      </c>
      <c r="B59" s="33" t="s">
        <v>213</v>
      </c>
      <c r="C59" s="43">
        <v>12054.166667</v>
      </c>
      <c r="D59" s="11" t="str">
        <f t="shared" si="11"/>
        <v>N/A</v>
      </c>
      <c r="E59" s="43">
        <v>16505.125</v>
      </c>
      <c r="F59" s="11" t="str">
        <f t="shared" si="12"/>
        <v>N/A</v>
      </c>
      <c r="G59" s="43">
        <v>12404.153845999999</v>
      </c>
      <c r="H59" s="11" t="str">
        <f t="shared" si="13"/>
        <v>N/A</v>
      </c>
      <c r="I59" s="12">
        <v>36.92</v>
      </c>
      <c r="J59" s="12">
        <v>-24.8</v>
      </c>
      <c r="K59" s="41" t="s">
        <v>736</v>
      </c>
      <c r="L59" s="9" t="str">
        <f t="shared" si="14"/>
        <v>Yes</v>
      </c>
    </row>
    <row r="60" spans="1:12" ht="25" x14ac:dyDescent="0.25">
      <c r="A60" s="42" t="s">
        <v>599</v>
      </c>
      <c r="B60" s="33" t="s">
        <v>213</v>
      </c>
      <c r="C60" s="43">
        <v>34086</v>
      </c>
      <c r="D60" s="11" t="str">
        <f t="shared" si="11"/>
        <v>N/A</v>
      </c>
      <c r="E60" s="43">
        <v>92944</v>
      </c>
      <c r="F60" s="11" t="str">
        <f t="shared" si="12"/>
        <v>N/A</v>
      </c>
      <c r="G60" s="43">
        <v>408914</v>
      </c>
      <c r="H60" s="11" t="str">
        <f t="shared" si="13"/>
        <v>N/A</v>
      </c>
      <c r="I60" s="12">
        <v>172.7</v>
      </c>
      <c r="J60" s="12">
        <v>340</v>
      </c>
      <c r="K60" s="41" t="s">
        <v>736</v>
      </c>
      <c r="L60" s="9" t="str">
        <f t="shared" si="14"/>
        <v>No</v>
      </c>
    </row>
    <row r="61" spans="1:12" x14ac:dyDescent="0.25">
      <c r="A61" s="4" t="s">
        <v>600</v>
      </c>
      <c r="B61" s="41" t="s">
        <v>213</v>
      </c>
      <c r="C61" s="1">
        <v>11</v>
      </c>
      <c r="D61" s="11" t="str">
        <f t="shared" si="11"/>
        <v>N/A</v>
      </c>
      <c r="E61" s="1">
        <v>11</v>
      </c>
      <c r="F61" s="11" t="str">
        <f t="shared" si="12"/>
        <v>N/A</v>
      </c>
      <c r="G61" s="1">
        <v>11</v>
      </c>
      <c r="H61" s="11" t="str">
        <f t="shared" si="13"/>
        <v>N/A</v>
      </c>
      <c r="I61" s="12">
        <v>0</v>
      </c>
      <c r="J61" s="12">
        <v>-44.4</v>
      </c>
      <c r="K61" s="41" t="s">
        <v>736</v>
      </c>
      <c r="L61" s="9" t="str">
        <f t="shared" si="14"/>
        <v>No</v>
      </c>
    </row>
    <row r="62" spans="1:12" ht="25" x14ac:dyDescent="0.25">
      <c r="A62" s="4" t="s">
        <v>1426</v>
      </c>
      <c r="B62" s="41" t="s">
        <v>213</v>
      </c>
      <c r="C62" s="14">
        <v>3787.3333333</v>
      </c>
      <c r="D62" s="11" t="str">
        <f t="shared" si="11"/>
        <v>N/A</v>
      </c>
      <c r="E62" s="14">
        <v>10327.111111</v>
      </c>
      <c r="F62" s="11" t="str">
        <f t="shared" si="12"/>
        <v>N/A</v>
      </c>
      <c r="G62" s="14">
        <v>81782.8</v>
      </c>
      <c r="H62" s="11" t="str">
        <f t="shared" si="13"/>
        <v>N/A</v>
      </c>
      <c r="I62" s="12">
        <v>172.7</v>
      </c>
      <c r="J62" s="12">
        <v>691.9</v>
      </c>
      <c r="K62" s="41" t="s">
        <v>736</v>
      </c>
      <c r="L62" s="9" t="str">
        <f t="shared" si="14"/>
        <v>No</v>
      </c>
    </row>
    <row r="63" spans="1:12" x14ac:dyDescent="0.25">
      <c r="A63" s="4" t="s">
        <v>601</v>
      </c>
      <c r="B63" s="41" t="s">
        <v>213</v>
      </c>
      <c r="C63" s="14">
        <v>108031486</v>
      </c>
      <c r="D63" s="11" t="str">
        <f t="shared" si="11"/>
        <v>N/A</v>
      </c>
      <c r="E63" s="14">
        <v>73326353</v>
      </c>
      <c r="F63" s="11" t="str">
        <f t="shared" si="12"/>
        <v>N/A</v>
      </c>
      <c r="G63" s="14">
        <v>78655907</v>
      </c>
      <c r="H63" s="11" t="str">
        <f t="shared" si="13"/>
        <v>N/A</v>
      </c>
      <c r="I63" s="12">
        <v>-32.1</v>
      </c>
      <c r="J63" s="12">
        <v>7.2679999999999998</v>
      </c>
      <c r="K63" s="41" t="s">
        <v>736</v>
      </c>
      <c r="L63" s="9" t="str">
        <f t="shared" si="14"/>
        <v>Yes</v>
      </c>
    </row>
    <row r="64" spans="1:12" x14ac:dyDescent="0.25">
      <c r="A64" s="4" t="s">
        <v>602</v>
      </c>
      <c r="B64" s="41" t="s">
        <v>213</v>
      </c>
      <c r="C64" s="1">
        <v>1492</v>
      </c>
      <c r="D64" s="11" t="str">
        <f t="shared" si="11"/>
        <v>N/A</v>
      </c>
      <c r="E64" s="1">
        <v>991</v>
      </c>
      <c r="F64" s="11" t="str">
        <f t="shared" si="12"/>
        <v>N/A</v>
      </c>
      <c r="G64" s="1">
        <v>1016</v>
      </c>
      <c r="H64" s="11" t="str">
        <f t="shared" si="13"/>
        <v>N/A</v>
      </c>
      <c r="I64" s="12">
        <v>-33.6</v>
      </c>
      <c r="J64" s="12">
        <v>2.5230000000000001</v>
      </c>
      <c r="K64" s="41" t="s">
        <v>736</v>
      </c>
      <c r="L64" s="9" t="str">
        <f t="shared" si="14"/>
        <v>Yes</v>
      </c>
    </row>
    <row r="65" spans="1:12" x14ac:dyDescent="0.25">
      <c r="A65" s="4" t="s">
        <v>1427</v>
      </c>
      <c r="B65" s="41" t="s">
        <v>213</v>
      </c>
      <c r="C65" s="14">
        <v>72407.162198000005</v>
      </c>
      <c r="D65" s="11" t="str">
        <f t="shared" si="11"/>
        <v>N/A</v>
      </c>
      <c r="E65" s="14">
        <v>73992.283551999994</v>
      </c>
      <c r="F65" s="11" t="str">
        <f t="shared" si="12"/>
        <v>N/A</v>
      </c>
      <c r="G65" s="14">
        <v>77417.231299000006</v>
      </c>
      <c r="H65" s="11" t="str">
        <f t="shared" si="13"/>
        <v>N/A</v>
      </c>
      <c r="I65" s="12">
        <v>2.1890000000000001</v>
      </c>
      <c r="J65" s="12">
        <v>4.6289999999999996</v>
      </c>
      <c r="K65" s="41" t="s">
        <v>736</v>
      </c>
      <c r="L65" s="9" t="str">
        <f t="shared" si="14"/>
        <v>Yes</v>
      </c>
    </row>
    <row r="66" spans="1:12" x14ac:dyDescent="0.25">
      <c r="A66" s="4" t="s">
        <v>603</v>
      </c>
      <c r="B66" s="41" t="s">
        <v>213</v>
      </c>
      <c r="C66" s="14">
        <v>131076328</v>
      </c>
      <c r="D66" s="11" t="str">
        <f t="shared" si="11"/>
        <v>N/A</v>
      </c>
      <c r="E66" s="14">
        <v>101705896</v>
      </c>
      <c r="F66" s="11" t="str">
        <f t="shared" si="12"/>
        <v>N/A</v>
      </c>
      <c r="G66" s="14">
        <v>104434244</v>
      </c>
      <c r="H66" s="11" t="str">
        <f t="shared" si="13"/>
        <v>N/A</v>
      </c>
      <c r="I66" s="12">
        <v>-22.4</v>
      </c>
      <c r="J66" s="12">
        <v>2.6829999999999998</v>
      </c>
      <c r="K66" s="41" t="s">
        <v>736</v>
      </c>
      <c r="L66" s="9" t="str">
        <f t="shared" si="14"/>
        <v>Yes</v>
      </c>
    </row>
    <row r="67" spans="1:12" x14ac:dyDescent="0.25">
      <c r="A67" s="4" t="s">
        <v>604</v>
      </c>
      <c r="B67" s="41" t="s">
        <v>213</v>
      </c>
      <c r="C67" s="1">
        <v>5394</v>
      </c>
      <c r="D67" s="11" t="str">
        <f t="shared" si="11"/>
        <v>N/A</v>
      </c>
      <c r="E67" s="1">
        <v>4465</v>
      </c>
      <c r="F67" s="11" t="str">
        <f t="shared" si="12"/>
        <v>N/A</v>
      </c>
      <c r="G67" s="1">
        <v>4336</v>
      </c>
      <c r="H67" s="11" t="str">
        <f t="shared" si="13"/>
        <v>N/A</v>
      </c>
      <c r="I67" s="12">
        <v>-17.2</v>
      </c>
      <c r="J67" s="12">
        <v>-2.89</v>
      </c>
      <c r="K67" s="41" t="s">
        <v>736</v>
      </c>
      <c r="L67" s="9" t="str">
        <f t="shared" si="14"/>
        <v>Yes</v>
      </c>
    </row>
    <row r="68" spans="1:12" x14ac:dyDescent="0.25">
      <c r="A68" s="4" t="s">
        <v>1428</v>
      </c>
      <c r="B68" s="41" t="s">
        <v>213</v>
      </c>
      <c r="C68" s="14">
        <v>24300.394511999999</v>
      </c>
      <c r="D68" s="11" t="str">
        <f t="shared" si="11"/>
        <v>N/A</v>
      </c>
      <c r="E68" s="14">
        <v>22778.476148000002</v>
      </c>
      <c r="F68" s="11" t="str">
        <f t="shared" si="12"/>
        <v>N/A</v>
      </c>
      <c r="G68" s="14">
        <v>24085.388375999999</v>
      </c>
      <c r="H68" s="11" t="str">
        <f t="shared" si="13"/>
        <v>N/A</v>
      </c>
      <c r="I68" s="12">
        <v>-6.26</v>
      </c>
      <c r="J68" s="12">
        <v>5.7370000000000001</v>
      </c>
      <c r="K68" s="41" t="s">
        <v>736</v>
      </c>
      <c r="L68" s="9" t="str">
        <f t="shared" si="14"/>
        <v>Yes</v>
      </c>
    </row>
    <row r="69" spans="1:12" x14ac:dyDescent="0.25">
      <c r="A69" s="4" t="s">
        <v>605</v>
      </c>
      <c r="B69" s="41" t="s">
        <v>213</v>
      </c>
      <c r="C69" s="14">
        <v>36396289</v>
      </c>
      <c r="D69" s="11" t="str">
        <f t="shared" si="11"/>
        <v>N/A</v>
      </c>
      <c r="E69" s="14">
        <v>20255534</v>
      </c>
      <c r="F69" s="11" t="str">
        <f t="shared" si="12"/>
        <v>N/A</v>
      </c>
      <c r="G69" s="14">
        <v>15640247</v>
      </c>
      <c r="H69" s="11" t="str">
        <f t="shared" si="13"/>
        <v>N/A</v>
      </c>
      <c r="I69" s="12">
        <v>-44.3</v>
      </c>
      <c r="J69" s="12">
        <v>-22.8</v>
      </c>
      <c r="K69" s="41" t="s">
        <v>736</v>
      </c>
      <c r="L69" s="9" t="str">
        <f t="shared" si="14"/>
        <v>Yes</v>
      </c>
    </row>
    <row r="70" spans="1:12" x14ac:dyDescent="0.25">
      <c r="A70" s="4" t="s">
        <v>606</v>
      </c>
      <c r="B70" s="41" t="s">
        <v>213</v>
      </c>
      <c r="C70" s="1">
        <v>56295</v>
      </c>
      <c r="D70" s="11" t="str">
        <f t="shared" si="11"/>
        <v>N/A</v>
      </c>
      <c r="E70" s="1">
        <v>34700</v>
      </c>
      <c r="F70" s="11" t="str">
        <f t="shared" si="12"/>
        <v>N/A</v>
      </c>
      <c r="G70" s="1">
        <v>35812</v>
      </c>
      <c r="H70" s="11" t="str">
        <f t="shared" si="13"/>
        <v>N/A</v>
      </c>
      <c r="I70" s="12">
        <v>-38.4</v>
      </c>
      <c r="J70" s="12">
        <v>3.2050000000000001</v>
      </c>
      <c r="K70" s="41" t="s">
        <v>736</v>
      </c>
      <c r="L70" s="9" t="str">
        <f t="shared" si="14"/>
        <v>Yes</v>
      </c>
    </row>
    <row r="71" spans="1:12" x14ac:dyDescent="0.25">
      <c r="A71" s="4" t="s">
        <v>1429</v>
      </c>
      <c r="B71" s="41" t="s">
        <v>213</v>
      </c>
      <c r="C71" s="14">
        <v>646.52791545000002</v>
      </c>
      <c r="D71" s="11" t="str">
        <f t="shared" si="11"/>
        <v>N/A</v>
      </c>
      <c r="E71" s="14">
        <v>583.73296830000004</v>
      </c>
      <c r="F71" s="11" t="str">
        <f t="shared" si="12"/>
        <v>N/A</v>
      </c>
      <c r="G71" s="14">
        <v>436.73201719999997</v>
      </c>
      <c r="H71" s="11" t="str">
        <f t="shared" si="13"/>
        <v>N/A</v>
      </c>
      <c r="I71" s="12">
        <v>-9.7100000000000009</v>
      </c>
      <c r="J71" s="12">
        <v>-25.2</v>
      </c>
      <c r="K71" s="41" t="s">
        <v>736</v>
      </c>
      <c r="L71" s="9" t="str">
        <f t="shared" si="14"/>
        <v>Yes</v>
      </c>
    </row>
    <row r="72" spans="1:12" x14ac:dyDescent="0.25">
      <c r="A72" s="4" t="s">
        <v>607</v>
      </c>
      <c r="B72" s="41" t="s">
        <v>213</v>
      </c>
      <c r="C72" s="14">
        <v>8126176</v>
      </c>
      <c r="D72" s="11" t="str">
        <f t="shared" si="11"/>
        <v>N/A</v>
      </c>
      <c r="E72" s="14">
        <v>4659186</v>
      </c>
      <c r="F72" s="11" t="str">
        <f t="shared" si="12"/>
        <v>N/A</v>
      </c>
      <c r="G72" s="14">
        <v>5205672</v>
      </c>
      <c r="H72" s="11" t="str">
        <f t="shared" si="13"/>
        <v>N/A</v>
      </c>
      <c r="I72" s="12">
        <v>-42.7</v>
      </c>
      <c r="J72" s="12">
        <v>11.73</v>
      </c>
      <c r="K72" s="41" t="s">
        <v>736</v>
      </c>
      <c r="L72" s="9" t="str">
        <f t="shared" si="14"/>
        <v>Yes</v>
      </c>
    </row>
    <row r="73" spans="1:12" x14ac:dyDescent="0.25">
      <c r="A73" s="4" t="s">
        <v>608</v>
      </c>
      <c r="B73" s="41" t="s">
        <v>213</v>
      </c>
      <c r="C73" s="1">
        <v>28511</v>
      </c>
      <c r="D73" s="11" t="str">
        <f t="shared" si="11"/>
        <v>N/A</v>
      </c>
      <c r="E73" s="1">
        <v>17964</v>
      </c>
      <c r="F73" s="11" t="str">
        <f t="shared" si="12"/>
        <v>N/A</v>
      </c>
      <c r="G73" s="1">
        <v>18871</v>
      </c>
      <c r="H73" s="11" t="str">
        <f t="shared" si="13"/>
        <v>N/A</v>
      </c>
      <c r="I73" s="12">
        <v>-37</v>
      </c>
      <c r="J73" s="12">
        <v>5.0490000000000004</v>
      </c>
      <c r="K73" s="41" t="s">
        <v>736</v>
      </c>
      <c r="L73" s="9" t="str">
        <f t="shared" si="14"/>
        <v>Yes</v>
      </c>
    </row>
    <row r="74" spans="1:12" x14ac:dyDescent="0.25">
      <c r="A74" s="4" t="s">
        <v>1430</v>
      </c>
      <c r="B74" s="41" t="s">
        <v>213</v>
      </c>
      <c r="C74" s="14">
        <v>285.01897513</v>
      </c>
      <c r="D74" s="11" t="str">
        <f t="shared" si="11"/>
        <v>N/A</v>
      </c>
      <c r="E74" s="14">
        <v>259.36239145000002</v>
      </c>
      <c r="F74" s="11" t="str">
        <f t="shared" si="12"/>
        <v>N/A</v>
      </c>
      <c r="G74" s="14">
        <v>275.85565152999999</v>
      </c>
      <c r="H74" s="11" t="str">
        <f t="shared" si="13"/>
        <v>N/A</v>
      </c>
      <c r="I74" s="12">
        <v>-9</v>
      </c>
      <c r="J74" s="12">
        <v>6.359</v>
      </c>
      <c r="K74" s="41" t="s">
        <v>736</v>
      </c>
      <c r="L74" s="9" t="str">
        <f t="shared" si="14"/>
        <v>Yes</v>
      </c>
    </row>
    <row r="75" spans="1:12" ht="25" x14ac:dyDescent="0.25">
      <c r="A75" s="4" t="s">
        <v>609</v>
      </c>
      <c r="B75" s="41" t="s">
        <v>213</v>
      </c>
      <c r="C75" s="14">
        <v>7897400</v>
      </c>
      <c r="D75" s="11" t="str">
        <f t="shared" si="11"/>
        <v>N/A</v>
      </c>
      <c r="E75" s="14">
        <v>4404165</v>
      </c>
      <c r="F75" s="11" t="str">
        <f t="shared" si="12"/>
        <v>N/A</v>
      </c>
      <c r="G75" s="14">
        <v>3573824</v>
      </c>
      <c r="H75" s="11" t="str">
        <f t="shared" si="13"/>
        <v>N/A</v>
      </c>
      <c r="I75" s="12">
        <v>-44.2</v>
      </c>
      <c r="J75" s="12">
        <v>-18.899999999999999</v>
      </c>
      <c r="K75" s="41" t="s">
        <v>736</v>
      </c>
      <c r="L75" s="9" t="str">
        <f t="shared" si="14"/>
        <v>Yes</v>
      </c>
    </row>
    <row r="76" spans="1:12" x14ac:dyDescent="0.25">
      <c r="A76" s="42" t="s">
        <v>610</v>
      </c>
      <c r="B76" s="33" t="s">
        <v>213</v>
      </c>
      <c r="C76" s="34">
        <v>35685</v>
      </c>
      <c r="D76" s="11" t="str">
        <f t="shared" si="11"/>
        <v>N/A</v>
      </c>
      <c r="E76" s="34">
        <v>22180</v>
      </c>
      <c r="F76" s="11" t="str">
        <f t="shared" si="12"/>
        <v>N/A</v>
      </c>
      <c r="G76" s="34">
        <v>21245</v>
      </c>
      <c r="H76" s="11" t="str">
        <f t="shared" si="13"/>
        <v>N/A</v>
      </c>
      <c r="I76" s="12">
        <v>-37.799999999999997</v>
      </c>
      <c r="J76" s="12">
        <v>-4.22</v>
      </c>
      <c r="K76" s="41" t="s">
        <v>736</v>
      </c>
      <c r="L76" s="9" t="str">
        <f t="shared" si="14"/>
        <v>Yes</v>
      </c>
    </row>
    <row r="77" spans="1:12" ht="25" x14ac:dyDescent="0.25">
      <c r="A77" s="42" t="s">
        <v>1431</v>
      </c>
      <c r="B77" s="33" t="s">
        <v>213</v>
      </c>
      <c r="C77" s="43">
        <v>221.30867311</v>
      </c>
      <c r="D77" s="11" t="str">
        <f t="shared" si="11"/>
        <v>N/A</v>
      </c>
      <c r="E77" s="43">
        <v>198.56469792999999</v>
      </c>
      <c r="F77" s="11" t="str">
        <f t="shared" si="12"/>
        <v>N/A</v>
      </c>
      <c r="G77" s="43">
        <v>168.21953400999999</v>
      </c>
      <c r="H77" s="11" t="str">
        <f t="shared" si="13"/>
        <v>N/A</v>
      </c>
      <c r="I77" s="12">
        <v>-10.3</v>
      </c>
      <c r="J77" s="12">
        <v>-15.3</v>
      </c>
      <c r="K77" s="41" t="s">
        <v>736</v>
      </c>
      <c r="L77" s="9" t="str">
        <f t="shared" si="14"/>
        <v>Yes</v>
      </c>
    </row>
    <row r="78" spans="1:12" ht="25" x14ac:dyDescent="0.25">
      <c r="A78" s="42" t="s">
        <v>611</v>
      </c>
      <c r="B78" s="33" t="s">
        <v>213</v>
      </c>
      <c r="C78" s="43">
        <v>22576264</v>
      </c>
      <c r="D78" s="11" t="str">
        <f t="shared" si="11"/>
        <v>N/A</v>
      </c>
      <c r="E78" s="43">
        <v>22110352</v>
      </c>
      <c r="F78" s="11" t="str">
        <f t="shared" si="12"/>
        <v>N/A</v>
      </c>
      <c r="G78" s="43">
        <v>15594895</v>
      </c>
      <c r="H78" s="11" t="str">
        <f t="shared" si="13"/>
        <v>N/A</v>
      </c>
      <c r="I78" s="12">
        <v>-2.06</v>
      </c>
      <c r="J78" s="12">
        <v>-29.5</v>
      </c>
      <c r="K78" s="41" t="s">
        <v>736</v>
      </c>
      <c r="L78" s="9" t="str">
        <f t="shared" si="14"/>
        <v>Yes</v>
      </c>
    </row>
    <row r="79" spans="1:12" x14ac:dyDescent="0.25">
      <c r="A79" s="42" t="s">
        <v>612</v>
      </c>
      <c r="B79" s="33" t="s">
        <v>213</v>
      </c>
      <c r="C79" s="34">
        <v>38995</v>
      </c>
      <c r="D79" s="11" t="str">
        <f t="shared" si="11"/>
        <v>N/A</v>
      </c>
      <c r="E79" s="34">
        <v>25823</v>
      </c>
      <c r="F79" s="11" t="str">
        <f t="shared" si="12"/>
        <v>N/A</v>
      </c>
      <c r="G79" s="34">
        <v>26670</v>
      </c>
      <c r="H79" s="11" t="str">
        <f t="shared" si="13"/>
        <v>N/A</v>
      </c>
      <c r="I79" s="12">
        <v>-33.799999999999997</v>
      </c>
      <c r="J79" s="12">
        <v>3.28</v>
      </c>
      <c r="K79" s="41" t="s">
        <v>736</v>
      </c>
      <c r="L79" s="9" t="str">
        <f t="shared" si="14"/>
        <v>Yes</v>
      </c>
    </row>
    <row r="80" spans="1:12" x14ac:dyDescent="0.25">
      <c r="A80" s="42" t="s">
        <v>1432</v>
      </c>
      <c r="B80" s="33" t="s">
        <v>213</v>
      </c>
      <c r="C80" s="43">
        <v>578.95278882000002</v>
      </c>
      <c r="D80" s="11" t="str">
        <f t="shared" si="11"/>
        <v>N/A</v>
      </c>
      <c r="E80" s="43">
        <v>856.22708437999995</v>
      </c>
      <c r="F80" s="11" t="str">
        <f t="shared" si="12"/>
        <v>N/A</v>
      </c>
      <c r="G80" s="43">
        <v>584.73547056999996</v>
      </c>
      <c r="H80" s="11" t="str">
        <f t="shared" si="13"/>
        <v>N/A</v>
      </c>
      <c r="I80" s="12">
        <v>47.89</v>
      </c>
      <c r="J80" s="12">
        <v>-31.7</v>
      </c>
      <c r="K80" s="41" t="s">
        <v>736</v>
      </c>
      <c r="L80" s="9" t="str">
        <f t="shared" si="14"/>
        <v>No</v>
      </c>
    </row>
    <row r="81" spans="1:12" x14ac:dyDescent="0.25">
      <c r="A81" s="42" t="s">
        <v>613</v>
      </c>
      <c r="B81" s="33" t="s">
        <v>213</v>
      </c>
      <c r="C81" s="43">
        <v>8251368</v>
      </c>
      <c r="D81" s="11" t="str">
        <f t="shared" si="11"/>
        <v>N/A</v>
      </c>
      <c r="E81" s="43">
        <v>7981897</v>
      </c>
      <c r="F81" s="11" t="str">
        <f t="shared" si="12"/>
        <v>N/A</v>
      </c>
      <c r="G81" s="43">
        <v>6874663</v>
      </c>
      <c r="H81" s="11" t="str">
        <f t="shared" si="13"/>
        <v>N/A</v>
      </c>
      <c r="I81" s="12">
        <v>-3.27</v>
      </c>
      <c r="J81" s="12">
        <v>-13.9</v>
      </c>
      <c r="K81" s="41" t="s">
        <v>736</v>
      </c>
      <c r="L81" s="9" t="str">
        <f t="shared" si="14"/>
        <v>Yes</v>
      </c>
    </row>
    <row r="82" spans="1:12" x14ac:dyDescent="0.25">
      <c r="A82" s="42" t="s">
        <v>614</v>
      </c>
      <c r="B82" s="33" t="s">
        <v>213</v>
      </c>
      <c r="C82" s="34">
        <v>4157</v>
      </c>
      <c r="D82" s="11" t="str">
        <f t="shared" si="11"/>
        <v>N/A</v>
      </c>
      <c r="E82" s="34">
        <v>3789</v>
      </c>
      <c r="F82" s="11" t="str">
        <f t="shared" si="12"/>
        <v>N/A</v>
      </c>
      <c r="G82" s="34">
        <v>3760</v>
      </c>
      <c r="H82" s="11" t="str">
        <f t="shared" si="13"/>
        <v>N/A</v>
      </c>
      <c r="I82" s="12">
        <v>-8.85</v>
      </c>
      <c r="J82" s="12">
        <v>-0.76500000000000001</v>
      </c>
      <c r="K82" s="41" t="s">
        <v>736</v>
      </c>
      <c r="L82" s="9" t="str">
        <f t="shared" si="14"/>
        <v>Yes</v>
      </c>
    </row>
    <row r="83" spans="1:12" x14ac:dyDescent="0.25">
      <c r="A83" s="42" t="s">
        <v>1433</v>
      </c>
      <c r="B83" s="33" t="s">
        <v>213</v>
      </c>
      <c r="C83" s="43">
        <v>1984.9333654</v>
      </c>
      <c r="D83" s="11" t="str">
        <f t="shared" si="11"/>
        <v>N/A</v>
      </c>
      <c r="E83" s="43">
        <v>2106.5972551999998</v>
      </c>
      <c r="F83" s="11" t="str">
        <f t="shared" si="12"/>
        <v>N/A</v>
      </c>
      <c r="G83" s="43">
        <v>1828.3678190999999</v>
      </c>
      <c r="H83" s="11" t="str">
        <f t="shared" si="13"/>
        <v>N/A</v>
      </c>
      <c r="I83" s="12">
        <v>6.1289999999999996</v>
      </c>
      <c r="J83" s="12">
        <v>-13.2</v>
      </c>
      <c r="K83" s="41" t="s">
        <v>736</v>
      </c>
      <c r="L83" s="9" t="str">
        <f t="shared" si="14"/>
        <v>Yes</v>
      </c>
    </row>
    <row r="84" spans="1:12" ht="25" x14ac:dyDescent="0.25">
      <c r="A84" s="42" t="s">
        <v>615</v>
      </c>
      <c r="B84" s="33" t="s">
        <v>213</v>
      </c>
      <c r="C84" s="43">
        <v>21675342</v>
      </c>
      <c r="D84" s="11" t="str">
        <f t="shared" si="11"/>
        <v>N/A</v>
      </c>
      <c r="E84" s="43">
        <v>14181316</v>
      </c>
      <c r="F84" s="11" t="str">
        <f t="shared" si="12"/>
        <v>N/A</v>
      </c>
      <c r="G84" s="43">
        <v>15520080</v>
      </c>
      <c r="H84" s="11" t="str">
        <f t="shared" si="13"/>
        <v>N/A</v>
      </c>
      <c r="I84" s="12">
        <v>-34.6</v>
      </c>
      <c r="J84" s="12">
        <v>9.44</v>
      </c>
      <c r="K84" s="41" t="s">
        <v>736</v>
      </c>
      <c r="L84" s="9" t="str">
        <f t="shared" si="14"/>
        <v>Yes</v>
      </c>
    </row>
    <row r="85" spans="1:12" x14ac:dyDescent="0.25">
      <c r="A85" s="42" t="s">
        <v>616</v>
      </c>
      <c r="B85" s="33" t="s">
        <v>213</v>
      </c>
      <c r="C85" s="34">
        <v>25718</v>
      </c>
      <c r="D85" s="11" t="str">
        <f t="shared" si="11"/>
        <v>N/A</v>
      </c>
      <c r="E85" s="34">
        <v>17795</v>
      </c>
      <c r="F85" s="11" t="str">
        <f t="shared" si="12"/>
        <v>N/A</v>
      </c>
      <c r="G85" s="34">
        <v>19238</v>
      </c>
      <c r="H85" s="11" t="str">
        <f t="shared" si="13"/>
        <v>N/A</v>
      </c>
      <c r="I85" s="12">
        <v>-30.8</v>
      </c>
      <c r="J85" s="12">
        <v>8.109</v>
      </c>
      <c r="K85" s="41" t="s">
        <v>736</v>
      </c>
      <c r="L85" s="9" t="str">
        <f t="shared" si="14"/>
        <v>Yes</v>
      </c>
    </row>
    <row r="86" spans="1:12" x14ac:dyDescent="0.25">
      <c r="A86" s="42" t="s">
        <v>1434</v>
      </c>
      <c r="B86" s="33" t="s">
        <v>213</v>
      </c>
      <c r="C86" s="43">
        <v>842.80822769999997</v>
      </c>
      <c r="D86" s="11" t="str">
        <f t="shared" si="11"/>
        <v>N/A</v>
      </c>
      <c r="E86" s="43">
        <v>796.92700196999999</v>
      </c>
      <c r="F86" s="11" t="str">
        <f t="shared" si="12"/>
        <v>N/A</v>
      </c>
      <c r="G86" s="43">
        <v>806.74082544999999</v>
      </c>
      <c r="H86" s="11" t="str">
        <f t="shared" si="13"/>
        <v>N/A</v>
      </c>
      <c r="I86" s="12">
        <v>-5.44</v>
      </c>
      <c r="J86" s="12">
        <v>1.2310000000000001</v>
      </c>
      <c r="K86" s="41" t="s">
        <v>736</v>
      </c>
      <c r="L86" s="9" t="str">
        <f t="shared" si="14"/>
        <v>Yes</v>
      </c>
    </row>
    <row r="87" spans="1:12" x14ac:dyDescent="0.25">
      <c r="A87" s="42" t="s">
        <v>617</v>
      </c>
      <c r="B87" s="33" t="s">
        <v>213</v>
      </c>
      <c r="C87" s="43">
        <v>9676885</v>
      </c>
      <c r="D87" s="11" t="str">
        <f t="shared" si="11"/>
        <v>N/A</v>
      </c>
      <c r="E87" s="43">
        <v>8645209</v>
      </c>
      <c r="F87" s="11" t="str">
        <f t="shared" si="12"/>
        <v>N/A</v>
      </c>
      <c r="G87" s="43">
        <v>5286321</v>
      </c>
      <c r="H87" s="11" t="str">
        <f t="shared" si="13"/>
        <v>N/A</v>
      </c>
      <c r="I87" s="12">
        <v>-10.7</v>
      </c>
      <c r="J87" s="12">
        <v>-38.9</v>
      </c>
      <c r="K87" s="41" t="s">
        <v>736</v>
      </c>
      <c r="L87" s="9" t="str">
        <f t="shared" si="14"/>
        <v>No</v>
      </c>
    </row>
    <row r="88" spans="1:12" x14ac:dyDescent="0.25">
      <c r="A88" s="42" t="s">
        <v>618</v>
      </c>
      <c r="B88" s="33" t="s">
        <v>213</v>
      </c>
      <c r="C88" s="34">
        <v>36782</v>
      </c>
      <c r="D88" s="11" t="str">
        <f t="shared" si="11"/>
        <v>N/A</v>
      </c>
      <c r="E88" s="34">
        <v>22309</v>
      </c>
      <c r="F88" s="11" t="str">
        <f t="shared" si="12"/>
        <v>N/A</v>
      </c>
      <c r="G88" s="34">
        <v>21280</v>
      </c>
      <c r="H88" s="11" t="str">
        <f t="shared" si="13"/>
        <v>N/A</v>
      </c>
      <c r="I88" s="12">
        <v>-39.299999999999997</v>
      </c>
      <c r="J88" s="12">
        <v>-4.6100000000000003</v>
      </c>
      <c r="K88" s="41" t="s">
        <v>736</v>
      </c>
      <c r="L88" s="9" t="str">
        <f t="shared" si="14"/>
        <v>Yes</v>
      </c>
    </row>
    <row r="89" spans="1:12" x14ac:dyDescent="0.25">
      <c r="A89" s="42" t="s">
        <v>1435</v>
      </c>
      <c r="B89" s="33" t="s">
        <v>213</v>
      </c>
      <c r="C89" s="43">
        <v>263.08751562999998</v>
      </c>
      <c r="D89" s="11" t="str">
        <f t="shared" si="11"/>
        <v>N/A</v>
      </c>
      <c r="E89" s="43">
        <v>387.52113496999999</v>
      </c>
      <c r="F89" s="11" t="str">
        <f t="shared" si="12"/>
        <v>N/A</v>
      </c>
      <c r="G89" s="43">
        <v>248.41734023000001</v>
      </c>
      <c r="H89" s="11" t="str">
        <f t="shared" si="13"/>
        <v>N/A</v>
      </c>
      <c r="I89" s="12">
        <v>47.3</v>
      </c>
      <c r="J89" s="12">
        <v>-35.9</v>
      </c>
      <c r="K89" s="41" t="s">
        <v>736</v>
      </c>
      <c r="L89" s="9" t="str">
        <f t="shared" si="14"/>
        <v>No</v>
      </c>
    </row>
    <row r="90" spans="1:12" x14ac:dyDescent="0.25">
      <c r="A90" s="42" t="s">
        <v>619</v>
      </c>
      <c r="B90" s="33" t="s">
        <v>213</v>
      </c>
      <c r="C90" s="43">
        <v>13910600</v>
      </c>
      <c r="D90" s="11" t="str">
        <f t="shared" si="11"/>
        <v>N/A</v>
      </c>
      <c r="E90" s="43">
        <v>8422036</v>
      </c>
      <c r="F90" s="11" t="str">
        <f t="shared" si="12"/>
        <v>N/A</v>
      </c>
      <c r="G90" s="43">
        <v>7117961</v>
      </c>
      <c r="H90" s="11" t="str">
        <f t="shared" si="13"/>
        <v>N/A</v>
      </c>
      <c r="I90" s="12">
        <v>-39.5</v>
      </c>
      <c r="J90" s="12">
        <v>-15.5</v>
      </c>
      <c r="K90" s="41" t="s">
        <v>736</v>
      </c>
      <c r="L90" s="9" t="str">
        <f t="shared" si="14"/>
        <v>Yes</v>
      </c>
    </row>
    <row r="91" spans="1:12" x14ac:dyDescent="0.25">
      <c r="A91" s="42" t="s">
        <v>620</v>
      </c>
      <c r="B91" s="33" t="s">
        <v>213</v>
      </c>
      <c r="C91" s="34">
        <v>37474</v>
      </c>
      <c r="D91" s="11" t="str">
        <f t="shared" si="11"/>
        <v>N/A</v>
      </c>
      <c r="E91" s="34">
        <v>23926</v>
      </c>
      <c r="F91" s="11" t="str">
        <f t="shared" si="12"/>
        <v>N/A</v>
      </c>
      <c r="G91" s="34">
        <v>21868</v>
      </c>
      <c r="H91" s="11" t="str">
        <f t="shared" si="13"/>
        <v>N/A</v>
      </c>
      <c r="I91" s="12">
        <v>-36.200000000000003</v>
      </c>
      <c r="J91" s="12">
        <v>-8.6</v>
      </c>
      <c r="K91" s="41" t="s">
        <v>736</v>
      </c>
      <c r="L91" s="9" t="str">
        <f t="shared" si="14"/>
        <v>Yes</v>
      </c>
    </row>
    <row r="92" spans="1:12" x14ac:dyDescent="0.25">
      <c r="A92" s="42" t="s">
        <v>1436</v>
      </c>
      <c r="B92" s="33" t="s">
        <v>213</v>
      </c>
      <c r="C92" s="43">
        <v>371.20670331000002</v>
      </c>
      <c r="D92" s="11" t="str">
        <f t="shared" si="11"/>
        <v>N/A</v>
      </c>
      <c r="E92" s="43">
        <v>352.00351082999998</v>
      </c>
      <c r="F92" s="11" t="str">
        <f t="shared" si="12"/>
        <v>N/A</v>
      </c>
      <c r="G92" s="43">
        <v>325.49666179000002</v>
      </c>
      <c r="H92" s="11" t="str">
        <f t="shared" si="13"/>
        <v>N/A</v>
      </c>
      <c r="I92" s="12">
        <v>-5.17</v>
      </c>
      <c r="J92" s="12">
        <v>-7.53</v>
      </c>
      <c r="K92" s="41" t="s">
        <v>736</v>
      </c>
      <c r="L92" s="9" t="str">
        <f t="shared" si="14"/>
        <v>Yes</v>
      </c>
    </row>
    <row r="93" spans="1:12" ht="25" x14ac:dyDescent="0.25">
      <c r="A93" s="42" t="s">
        <v>621</v>
      </c>
      <c r="B93" s="33" t="s">
        <v>213</v>
      </c>
      <c r="C93" s="43">
        <v>34583445</v>
      </c>
      <c r="D93" s="11" t="str">
        <f t="shared" si="11"/>
        <v>N/A</v>
      </c>
      <c r="E93" s="43">
        <v>23147792</v>
      </c>
      <c r="F93" s="11" t="str">
        <f t="shared" si="12"/>
        <v>N/A</v>
      </c>
      <c r="G93" s="43">
        <v>25002512</v>
      </c>
      <c r="H93" s="11" t="str">
        <f t="shared" si="13"/>
        <v>N/A</v>
      </c>
      <c r="I93" s="12">
        <v>-33.1</v>
      </c>
      <c r="J93" s="12">
        <v>8.0129999999999999</v>
      </c>
      <c r="K93" s="41" t="s">
        <v>736</v>
      </c>
      <c r="L93" s="9" t="str">
        <f t="shared" si="14"/>
        <v>Yes</v>
      </c>
    </row>
    <row r="94" spans="1:12" x14ac:dyDescent="0.25">
      <c r="A94" s="44" t="s">
        <v>622</v>
      </c>
      <c r="B94" s="34" t="s">
        <v>213</v>
      </c>
      <c r="C94" s="34">
        <v>22520</v>
      </c>
      <c r="D94" s="11" t="str">
        <f t="shared" si="11"/>
        <v>N/A</v>
      </c>
      <c r="E94" s="34">
        <v>14116</v>
      </c>
      <c r="F94" s="11" t="str">
        <f t="shared" si="12"/>
        <v>N/A</v>
      </c>
      <c r="G94" s="34">
        <v>14073</v>
      </c>
      <c r="H94" s="11" t="str">
        <f t="shared" si="13"/>
        <v>N/A</v>
      </c>
      <c r="I94" s="12">
        <v>-37.299999999999997</v>
      </c>
      <c r="J94" s="12">
        <v>-0.30499999999999999</v>
      </c>
      <c r="K94" s="1" t="s">
        <v>736</v>
      </c>
      <c r="L94" s="9" t="str">
        <f t="shared" si="14"/>
        <v>Yes</v>
      </c>
    </row>
    <row r="95" spans="1:12" x14ac:dyDescent="0.25">
      <c r="A95" s="42" t="s">
        <v>1437</v>
      </c>
      <c r="B95" s="33" t="s">
        <v>213</v>
      </c>
      <c r="C95" s="43">
        <v>1535.6769538000001</v>
      </c>
      <c r="D95" s="11" t="str">
        <f t="shared" si="11"/>
        <v>N/A</v>
      </c>
      <c r="E95" s="43">
        <v>1639.8265798</v>
      </c>
      <c r="F95" s="11" t="str">
        <f t="shared" si="12"/>
        <v>N/A</v>
      </c>
      <c r="G95" s="43">
        <v>1776.6298586</v>
      </c>
      <c r="H95" s="11" t="str">
        <f t="shared" si="13"/>
        <v>N/A</v>
      </c>
      <c r="I95" s="12">
        <v>6.782</v>
      </c>
      <c r="J95" s="12">
        <v>8.343</v>
      </c>
      <c r="K95" s="41" t="s">
        <v>736</v>
      </c>
      <c r="L95" s="9" t="str">
        <f t="shared" si="14"/>
        <v>Yes</v>
      </c>
    </row>
    <row r="96" spans="1:12" ht="25" x14ac:dyDescent="0.25">
      <c r="A96" s="42" t="s">
        <v>623</v>
      </c>
      <c r="B96" s="33" t="s">
        <v>213</v>
      </c>
      <c r="C96" s="43">
        <v>9377575</v>
      </c>
      <c r="D96" s="11" t="str">
        <f t="shared" si="11"/>
        <v>N/A</v>
      </c>
      <c r="E96" s="43">
        <v>7212415</v>
      </c>
      <c r="F96" s="11" t="str">
        <f t="shared" si="12"/>
        <v>N/A</v>
      </c>
      <c r="G96" s="43">
        <v>6512032</v>
      </c>
      <c r="H96" s="11" t="str">
        <f t="shared" si="13"/>
        <v>N/A</v>
      </c>
      <c r="I96" s="12">
        <v>-23.1</v>
      </c>
      <c r="J96" s="12">
        <v>-9.7100000000000009</v>
      </c>
      <c r="K96" s="41" t="s">
        <v>736</v>
      </c>
      <c r="L96" s="9" t="str">
        <f t="shared" si="14"/>
        <v>Yes</v>
      </c>
    </row>
    <row r="97" spans="1:12" x14ac:dyDescent="0.25">
      <c r="A97" s="42" t="s">
        <v>624</v>
      </c>
      <c r="B97" s="33" t="s">
        <v>213</v>
      </c>
      <c r="C97" s="34">
        <v>15153</v>
      </c>
      <c r="D97" s="11" t="str">
        <f t="shared" si="11"/>
        <v>N/A</v>
      </c>
      <c r="E97" s="34">
        <v>10041</v>
      </c>
      <c r="F97" s="11" t="str">
        <f t="shared" si="12"/>
        <v>N/A</v>
      </c>
      <c r="G97" s="34">
        <v>10987</v>
      </c>
      <c r="H97" s="11" t="str">
        <f t="shared" si="13"/>
        <v>N/A</v>
      </c>
      <c r="I97" s="12">
        <v>-33.700000000000003</v>
      </c>
      <c r="J97" s="12">
        <v>9.4209999999999994</v>
      </c>
      <c r="K97" s="41" t="s">
        <v>736</v>
      </c>
      <c r="L97" s="9" t="str">
        <f t="shared" si="14"/>
        <v>Yes</v>
      </c>
    </row>
    <row r="98" spans="1:12" x14ac:dyDescent="0.25">
      <c r="A98" s="42" t="s">
        <v>1438</v>
      </c>
      <c r="B98" s="33" t="s">
        <v>213</v>
      </c>
      <c r="C98" s="43">
        <v>618.85930179000002</v>
      </c>
      <c r="D98" s="11" t="str">
        <f t="shared" si="11"/>
        <v>N/A</v>
      </c>
      <c r="E98" s="43">
        <v>718.29648440999995</v>
      </c>
      <c r="F98" s="11" t="str">
        <f t="shared" si="12"/>
        <v>N/A</v>
      </c>
      <c r="G98" s="43">
        <v>592.70337672000005</v>
      </c>
      <c r="H98" s="11" t="str">
        <f t="shared" si="13"/>
        <v>N/A</v>
      </c>
      <c r="I98" s="12">
        <v>16.07</v>
      </c>
      <c r="J98" s="12">
        <v>-17.5</v>
      </c>
      <c r="K98" s="41" t="s">
        <v>736</v>
      </c>
      <c r="L98" s="9" t="str">
        <f t="shared" si="14"/>
        <v>Yes</v>
      </c>
    </row>
    <row r="99" spans="1:12" ht="25" x14ac:dyDescent="0.25">
      <c r="A99" s="42" t="s">
        <v>625</v>
      </c>
      <c r="B99" s="33" t="s">
        <v>213</v>
      </c>
      <c r="C99" s="43">
        <v>401034345</v>
      </c>
      <c r="D99" s="11" t="str">
        <f t="shared" si="11"/>
        <v>N/A</v>
      </c>
      <c r="E99" s="43">
        <v>233026995</v>
      </c>
      <c r="F99" s="11" t="str">
        <f t="shared" si="12"/>
        <v>N/A</v>
      </c>
      <c r="G99" s="43">
        <v>266171279</v>
      </c>
      <c r="H99" s="11" t="str">
        <f t="shared" si="13"/>
        <v>N/A</v>
      </c>
      <c r="I99" s="12">
        <v>-41.9</v>
      </c>
      <c r="J99" s="12">
        <v>14.22</v>
      </c>
      <c r="K99" s="41" t="s">
        <v>736</v>
      </c>
      <c r="L99" s="9" t="str">
        <f t="shared" si="14"/>
        <v>Yes</v>
      </c>
    </row>
    <row r="100" spans="1:12" x14ac:dyDescent="0.25">
      <c r="A100" s="42" t="s">
        <v>626</v>
      </c>
      <c r="B100" s="33" t="s">
        <v>213</v>
      </c>
      <c r="C100" s="34">
        <v>16476</v>
      </c>
      <c r="D100" s="11" t="str">
        <f t="shared" si="11"/>
        <v>N/A</v>
      </c>
      <c r="E100" s="34">
        <v>8686</v>
      </c>
      <c r="F100" s="11" t="str">
        <f t="shared" si="12"/>
        <v>N/A</v>
      </c>
      <c r="G100" s="34">
        <v>11404</v>
      </c>
      <c r="H100" s="11" t="str">
        <f t="shared" si="13"/>
        <v>N/A</v>
      </c>
      <c r="I100" s="12">
        <v>-47.3</v>
      </c>
      <c r="J100" s="12">
        <v>31.29</v>
      </c>
      <c r="K100" s="41" t="s">
        <v>736</v>
      </c>
      <c r="L100" s="9" t="str">
        <f t="shared" si="14"/>
        <v>No</v>
      </c>
    </row>
    <row r="101" spans="1:12" ht="25" x14ac:dyDescent="0.25">
      <c r="A101" s="42" t="s">
        <v>1439</v>
      </c>
      <c r="B101" s="33" t="s">
        <v>213</v>
      </c>
      <c r="C101" s="43">
        <v>24340.516205</v>
      </c>
      <c r="D101" s="11" t="str">
        <f t="shared" si="11"/>
        <v>N/A</v>
      </c>
      <c r="E101" s="43">
        <v>26827.883376000002</v>
      </c>
      <c r="F101" s="11" t="str">
        <f t="shared" si="12"/>
        <v>N/A</v>
      </c>
      <c r="G101" s="43">
        <v>23340.168274</v>
      </c>
      <c r="H101" s="11" t="str">
        <f t="shared" si="13"/>
        <v>N/A</v>
      </c>
      <c r="I101" s="12">
        <v>10.220000000000001</v>
      </c>
      <c r="J101" s="12">
        <v>-13</v>
      </c>
      <c r="K101" s="41" t="s">
        <v>736</v>
      </c>
      <c r="L101" s="9" t="str">
        <f t="shared" si="14"/>
        <v>Yes</v>
      </c>
    </row>
    <row r="102" spans="1:12" ht="25" x14ac:dyDescent="0.25">
      <c r="A102" s="42" t="s">
        <v>627</v>
      </c>
      <c r="B102" s="33" t="s">
        <v>213</v>
      </c>
      <c r="C102" s="43">
        <v>60082005</v>
      </c>
      <c r="D102" s="11" t="str">
        <f t="shared" si="11"/>
        <v>N/A</v>
      </c>
      <c r="E102" s="43">
        <v>38483153</v>
      </c>
      <c r="F102" s="11" t="str">
        <f t="shared" si="12"/>
        <v>N/A</v>
      </c>
      <c r="G102" s="43">
        <v>43070411</v>
      </c>
      <c r="H102" s="11" t="str">
        <f t="shared" si="13"/>
        <v>N/A</v>
      </c>
      <c r="I102" s="12">
        <v>-35.9</v>
      </c>
      <c r="J102" s="12">
        <v>11.92</v>
      </c>
      <c r="K102" s="41" t="s">
        <v>736</v>
      </c>
      <c r="L102" s="9" t="str">
        <f t="shared" si="14"/>
        <v>Yes</v>
      </c>
    </row>
    <row r="103" spans="1:12" x14ac:dyDescent="0.25">
      <c r="A103" s="42" t="s">
        <v>628</v>
      </c>
      <c r="B103" s="33" t="s">
        <v>213</v>
      </c>
      <c r="C103" s="34">
        <v>27464</v>
      </c>
      <c r="D103" s="11" t="str">
        <f t="shared" si="11"/>
        <v>N/A</v>
      </c>
      <c r="E103" s="34">
        <v>18657</v>
      </c>
      <c r="F103" s="11" t="str">
        <f t="shared" si="12"/>
        <v>N/A</v>
      </c>
      <c r="G103" s="34">
        <v>22357</v>
      </c>
      <c r="H103" s="11" t="str">
        <f t="shared" si="13"/>
        <v>N/A</v>
      </c>
      <c r="I103" s="12">
        <v>-32.1</v>
      </c>
      <c r="J103" s="12">
        <v>19.829999999999998</v>
      </c>
      <c r="K103" s="41" t="s">
        <v>736</v>
      </c>
      <c r="L103" s="9" t="str">
        <f t="shared" si="14"/>
        <v>Yes</v>
      </c>
    </row>
    <row r="104" spans="1:12" ht="25" x14ac:dyDescent="0.25">
      <c r="A104" s="42" t="s">
        <v>1440</v>
      </c>
      <c r="B104" s="33" t="s">
        <v>213</v>
      </c>
      <c r="C104" s="43">
        <v>2187.6640329000002</v>
      </c>
      <c r="D104" s="11" t="str">
        <f t="shared" si="11"/>
        <v>N/A</v>
      </c>
      <c r="E104" s="43">
        <v>2062.6656483000002</v>
      </c>
      <c r="F104" s="11" t="str">
        <f t="shared" si="12"/>
        <v>N/A</v>
      </c>
      <c r="G104" s="43">
        <v>1926.4843673</v>
      </c>
      <c r="H104" s="11" t="str">
        <f t="shared" si="13"/>
        <v>N/A</v>
      </c>
      <c r="I104" s="12">
        <v>-5.71</v>
      </c>
      <c r="J104" s="12">
        <v>-6.6</v>
      </c>
      <c r="K104" s="41" t="s">
        <v>736</v>
      </c>
      <c r="L104" s="9" t="str">
        <f t="shared" si="14"/>
        <v>Yes</v>
      </c>
    </row>
    <row r="105" spans="1:12" ht="25" x14ac:dyDescent="0.25">
      <c r="A105" s="42" t="s">
        <v>629</v>
      </c>
      <c r="B105" s="33" t="s">
        <v>213</v>
      </c>
      <c r="C105" s="43">
        <v>32555753</v>
      </c>
      <c r="D105" s="11" t="str">
        <f t="shared" si="11"/>
        <v>N/A</v>
      </c>
      <c r="E105" s="43">
        <v>18669551</v>
      </c>
      <c r="F105" s="11" t="str">
        <f t="shared" si="12"/>
        <v>N/A</v>
      </c>
      <c r="G105" s="43">
        <v>22353680</v>
      </c>
      <c r="H105" s="11" t="str">
        <f t="shared" si="13"/>
        <v>N/A</v>
      </c>
      <c r="I105" s="12">
        <v>-42.7</v>
      </c>
      <c r="J105" s="12">
        <v>19.73</v>
      </c>
      <c r="K105" s="41" t="s">
        <v>736</v>
      </c>
      <c r="L105" s="9" t="str">
        <f t="shared" si="14"/>
        <v>Yes</v>
      </c>
    </row>
    <row r="106" spans="1:12" x14ac:dyDescent="0.25">
      <c r="A106" s="42" t="s">
        <v>630</v>
      </c>
      <c r="B106" s="33" t="s">
        <v>213</v>
      </c>
      <c r="C106" s="34">
        <v>8219</v>
      </c>
      <c r="D106" s="11" t="str">
        <f t="shared" si="11"/>
        <v>N/A</v>
      </c>
      <c r="E106" s="34">
        <v>5241</v>
      </c>
      <c r="F106" s="11" t="str">
        <f t="shared" si="12"/>
        <v>N/A</v>
      </c>
      <c r="G106" s="34">
        <v>6056</v>
      </c>
      <c r="H106" s="11" t="str">
        <f t="shared" si="13"/>
        <v>N/A</v>
      </c>
      <c r="I106" s="12">
        <v>-36.200000000000003</v>
      </c>
      <c r="J106" s="12">
        <v>15.55</v>
      </c>
      <c r="K106" s="41" t="s">
        <v>736</v>
      </c>
      <c r="L106" s="9" t="str">
        <f t="shared" si="14"/>
        <v>Yes</v>
      </c>
    </row>
    <row r="107" spans="1:12" ht="25" x14ac:dyDescent="0.25">
      <c r="A107" s="42" t="s">
        <v>1441</v>
      </c>
      <c r="B107" s="33" t="s">
        <v>213</v>
      </c>
      <c r="C107" s="43">
        <v>3961.0357708000001</v>
      </c>
      <c r="D107" s="11" t="str">
        <f t="shared" si="11"/>
        <v>N/A</v>
      </c>
      <c r="E107" s="43">
        <v>3562.2116007999998</v>
      </c>
      <c r="F107" s="11" t="str">
        <f t="shared" si="12"/>
        <v>N/A</v>
      </c>
      <c r="G107" s="43">
        <v>3691.1624834999998</v>
      </c>
      <c r="H107" s="11" t="str">
        <f t="shared" si="13"/>
        <v>N/A</v>
      </c>
      <c r="I107" s="12">
        <v>-10.1</v>
      </c>
      <c r="J107" s="12">
        <v>3.62</v>
      </c>
      <c r="K107" s="41" t="s">
        <v>736</v>
      </c>
      <c r="L107" s="9" t="str">
        <f t="shared" si="14"/>
        <v>Yes</v>
      </c>
    </row>
    <row r="108" spans="1:12" ht="25" x14ac:dyDescent="0.25">
      <c r="A108" s="42" t="s">
        <v>631</v>
      </c>
      <c r="B108" s="33" t="s">
        <v>213</v>
      </c>
      <c r="C108" s="43">
        <v>3023106</v>
      </c>
      <c r="D108" s="11" t="str">
        <f t="shared" si="11"/>
        <v>N/A</v>
      </c>
      <c r="E108" s="43">
        <v>1306615</v>
      </c>
      <c r="F108" s="11" t="str">
        <f t="shared" si="12"/>
        <v>N/A</v>
      </c>
      <c r="G108" s="43">
        <v>764842</v>
      </c>
      <c r="H108" s="11" t="str">
        <f t="shared" si="13"/>
        <v>N/A</v>
      </c>
      <c r="I108" s="12">
        <v>-56.8</v>
      </c>
      <c r="J108" s="12">
        <v>-41.5</v>
      </c>
      <c r="K108" s="41" t="s">
        <v>736</v>
      </c>
      <c r="L108" s="9" t="str">
        <f t="shared" si="14"/>
        <v>No</v>
      </c>
    </row>
    <row r="109" spans="1:12" x14ac:dyDescent="0.25">
      <c r="A109" s="42" t="s">
        <v>632</v>
      </c>
      <c r="B109" s="33" t="s">
        <v>213</v>
      </c>
      <c r="C109" s="34">
        <v>9382</v>
      </c>
      <c r="D109" s="11" t="str">
        <f t="shared" si="11"/>
        <v>N/A</v>
      </c>
      <c r="E109" s="34">
        <v>4915</v>
      </c>
      <c r="F109" s="11" t="str">
        <f t="shared" si="12"/>
        <v>N/A</v>
      </c>
      <c r="G109" s="34">
        <v>4825</v>
      </c>
      <c r="H109" s="11" t="str">
        <f t="shared" si="13"/>
        <v>N/A</v>
      </c>
      <c r="I109" s="12">
        <v>-47.6</v>
      </c>
      <c r="J109" s="12">
        <v>-1.83</v>
      </c>
      <c r="K109" s="41" t="s">
        <v>736</v>
      </c>
      <c r="L109" s="9" t="str">
        <f t="shared" si="14"/>
        <v>Yes</v>
      </c>
    </row>
    <row r="110" spans="1:12" ht="25" x14ac:dyDescent="0.25">
      <c r="A110" s="42" t="s">
        <v>1442</v>
      </c>
      <c r="B110" s="33" t="s">
        <v>213</v>
      </c>
      <c r="C110" s="43">
        <v>322.22404605000003</v>
      </c>
      <c r="D110" s="11" t="str">
        <f t="shared" si="11"/>
        <v>N/A</v>
      </c>
      <c r="E110" s="43">
        <v>265.84231942999998</v>
      </c>
      <c r="F110" s="11" t="str">
        <f t="shared" si="12"/>
        <v>N/A</v>
      </c>
      <c r="G110" s="43">
        <v>158.51647668000001</v>
      </c>
      <c r="H110" s="11" t="str">
        <f t="shared" si="13"/>
        <v>N/A</v>
      </c>
      <c r="I110" s="12">
        <v>-17.5</v>
      </c>
      <c r="J110" s="12">
        <v>-40.4</v>
      </c>
      <c r="K110" s="41" t="s">
        <v>736</v>
      </c>
      <c r="L110" s="9" t="str">
        <f t="shared" si="14"/>
        <v>No</v>
      </c>
    </row>
    <row r="111" spans="1:12" x14ac:dyDescent="0.25">
      <c r="A111" s="42" t="s">
        <v>633</v>
      </c>
      <c r="B111" s="33" t="s">
        <v>213</v>
      </c>
      <c r="C111" s="43">
        <v>7403646</v>
      </c>
      <c r="D111" s="11" t="str">
        <f t="shared" si="11"/>
        <v>N/A</v>
      </c>
      <c r="E111" s="43">
        <v>7164515</v>
      </c>
      <c r="F111" s="11" t="str">
        <f t="shared" si="12"/>
        <v>N/A</v>
      </c>
      <c r="G111" s="43">
        <v>7611986</v>
      </c>
      <c r="H111" s="11" t="str">
        <f t="shared" si="13"/>
        <v>N/A</v>
      </c>
      <c r="I111" s="12">
        <v>-3.23</v>
      </c>
      <c r="J111" s="12">
        <v>6.2460000000000004</v>
      </c>
      <c r="K111" s="41" t="s">
        <v>736</v>
      </c>
      <c r="L111" s="9" t="str">
        <f t="shared" si="14"/>
        <v>Yes</v>
      </c>
    </row>
    <row r="112" spans="1:12" x14ac:dyDescent="0.25">
      <c r="A112" s="42" t="s">
        <v>634</v>
      </c>
      <c r="B112" s="33" t="s">
        <v>213</v>
      </c>
      <c r="C112" s="34">
        <v>746</v>
      </c>
      <c r="D112" s="11" t="str">
        <f t="shared" si="11"/>
        <v>N/A</v>
      </c>
      <c r="E112" s="34">
        <v>763</v>
      </c>
      <c r="F112" s="11" t="str">
        <f t="shared" si="12"/>
        <v>N/A</v>
      </c>
      <c r="G112" s="34">
        <v>796</v>
      </c>
      <c r="H112" s="11" t="str">
        <f t="shared" si="13"/>
        <v>N/A</v>
      </c>
      <c r="I112" s="12">
        <v>2.2789999999999999</v>
      </c>
      <c r="J112" s="12">
        <v>4.3250000000000002</v>
      </c>
      <c r="K112" s="41" t="s">
        <v>736</v>
      </c>
      <c r="L112" s="9" t="str">
        <f t="shared" si="14"/>
        <v>Yes</v>
      </c>
    </row>
    <row r="113" spans="1:12" x14ac:dyDescent="0.25">
      <c r="A113" s="42" t="s">
        <v>1443</v>
      </c>
      <c r="B113" s="33" t="s">
        <v>213</v>
      </c>
      <c r="C113" s="43">
        <v>9924.4584450000002</v>
      </c>
      <c r="D113" s="11" t="str">
        <f t="shared" si="11"/>
        <v>N/A</v>
      </c>
      <c r="E113" s="43">
        <v>9389.9279160999995</v>
      </c>
      <c r="F113" s="11" t="str">
        <f t="shared" si="12"/>
        <v>N/A</v>
      </c>
      <c r="G113" s="43">
        <v>9562.7964823999991</v>
      </c>
      <c r="H113" s="11" t="str">
        <f t="shared" si="13"/>
        <v>N/A</v>
      </c>
      <c r="I113" s="12">
        <v>-5.39</v>
      </c>
      <c r="J113" s="12">
        <v>1.841</v>
      </c>
      <c r="K113" s="41" t="s">
        <v>736</v>
      </c>
      <c r="L113" s="9" t="str">
        <f t="shared" si="14"/>
        <v>Yes</v>
      </c>
    </row>
    <row r="114" spans="1:12" ht="25" x14ac:dyDescent="0.25">
      <c r="A114" s="42" t="s">
        <v>635</v>
      </c>
      <c r="B114" s="33" t="s">
        <v>213</v>
      </c>
      <c r="C114" s="43">
        <v>1350041</v>
      </c>
      <c r="D114" s="11" t="str">
        <f t="shared" si="11"/>
        <v>N/A</v>
      </c>
      <c r="E114" s="43">
        <v>781711</v>
      </c>
      <c r="F114" s="11" t="str">
        <f t="shared" si="12"/>
        <v>N/A</v>
      </c>
      <c r="G114" s="43">
        <v>708721</v>
      </c>
      <c r="H114" s="11" t="str">
        <f t="shared" si="13"/>
        <v>N/A</v>
      </c>
      <c r="I114" s="12">
        <v>-42.1</v>
      </c>
      <c r="J114" s="12">
        <v>-9.34</v>
      </c>
      <c r="K114" s="41" t="s">
        <v>736</v>
      </c>
      <c r="L114" s="9" t="str">
        <f>IF(J114="Div by 0", "N/A", IF(OR(J114="N/A",K114="N/A"),"N/A", IF(J114&gt;VALUE(MID(K114,1,2)), "No", IF(J114&lt;-1*VALUE(MID(K114,1,2)), "No", "Yes"))))</f>
        <v>Yes</v>
      </c>
    </row>
    <row r="115" spans="1:12" x14ac:dyDescent="0.25">
      <c r="A115" s="42" t="s">
        <v>636</v>
      </c>
      <c r="B115" s="33" t="s">
        <v>213</v>
      </c>
      <c r="C115" s="34">
        <v>17243</v>
      </c>
      <c r="D115" s="11" t="str">
        <f t="shared" si="11"/>
        <v>N/A</v>
      </c>
      <c r="E115" s="34">
        <v>10016</v>
      </c>
      <c r="F115" s="11" t="str">
        <f t="shared" si="12"/>
        <v>N/A</v>
      </c>
      <c r="G115" s="34">
        <v>7860</v>
      </c>
      <c r="H115" s="11" t="str">
        <f t="shared" si="13"/>
        <v>N/A</v>
      </c>
      <c r="I115" s="12">
        <v>-41.9</v>
      </c>
      <c r="J115" s="12">
        <v>-21.5</v>
      </c>
      <c r="K115" s="41" t="s">
        <v>736</v>
      </c>
      <c r="L115" s="9" t="str">
        <f t="shared" ref="L115:L119" si="15">IF(J115="Div by 0", "N/A", IF(OR(J115="N/A",K115="N/A"),"N/A", IF(J115&gt;VALUE(MID(K115,1,2)), "No", IF(J115&lt;-1*VALUE(MID(K115,1,2)), "No", "Yes"))))</f>
        <v>Yes</v>
      </c>
    </row>
    <row r="116" spans="1:12" ht="25" x14ac:dyDescent="0.25">
      <c r="A116" s="42" t="s">
        <v>1444</v>
      </c>
      <c r="B116" s="33" t="s">
        <v>213</v>
      </c>
      <c r="C116" s="43">
        <v>78.295018268000007</v>
      </c>
      <c r="D116" s="11" t="str">
        <f t="shared" si="11"/>
        <v>N/A</v>
      </c>
      <c r="E116" s="43">
        <v>78.046226038</v>
      </c>
      <c r="F116" s="11" t="str">
        <f t="shared" si="12"/>
        <v>N/A</v>
      </c>
      <c r="G116" s="43">
        <v>90.168066158000002</v>
      </c>
      <c r="H116" s="11" t="str">
        <f t="shared" si="13"/>
        <v>N/A</v>
      </c>
      <c r="I116" s="12">
        <v>-0.318</v>
      </c>
      <c r="J116" s="12">
        <v>15.53</v>
      </c>
      <c r="K116" s="41" t="s">
        <v>736</v>
      </c>
      <c r="L116" s="9" t="str">
        <f t="shared" si="15"/>
        <v>Yes</v>
      </c>
    </row>
    <row r="117" spans="1:12" ht="25" x14ac:dyDescent="0.25">
      <c r="A117" s="42" t="s">
        <v>637</v>
      </c>
      <c r="B117" s="33" t="s">
        <v>213</v>
      </c>
      <c r="C117" s="43">
        <v>28588203</v>
      </c>
      <c r="D117" s="11" t="str">
        <f t="shared" si="11"/>
        <v>N/A</v>
      </c>
      <c r="E117" s="43">
        <v>24836121</v>
      </c>
      <c r="F117" s="11" t="str">
        <f t="shared" si="12"/>
        <v>N/A</v>
      </c>
      <c r="G117" s="43">
        <v>29792904</v>
      </c>
      <c r="H117" s="11" t="str">
        <f t="shared" si="13"/>
        <v>N/A</v>
      </c>
      <c r="I117" s="12">
        <v>-13.1</v>
      </c>
      <c r="J117" s="12">
        <v>19.96</v>
      </c>
      <c r="K117" s="41" t="s">
        <v>736</v>
      </c>
      <c r="L117" s="9" t="str">
        <f t="shared" si="15"/>
        <v>Yes</v>
      </c>
    </row>
    <row r="118" spans="1:12" x14ac:dyDescent="0.25">
      <c r="A118" s="42" t="s">
        <v>638</v>
      </c>
      <c r="B118" s="33" t="s">
        <v>213</v>
      </c>
      <c r="C118" s="34">
        <v>245</v>
      </c>
      <c r="D118" s="11" t="str">
        <f t="shared" si="11"/>
        <v>N/A</v>
      </c>
      <c r="E118" s="34">
        <v>194</v>
      </c>
      <c r="F118" s="11" t="str">
        <f t="shared" si="12"/>
        <v>N/A</v>
      </c>
      <c r="G118" s="34">
        <v>288</v>
      </c>
      <c r="H118" s="11" t="str">
        <f t="shared" si="13"/>
        <v>N/A</v>
      </c>
      <c r="I118" s="12">
        <v>-20.8</v>
      </c>
      <c r="J118" s="12">
        <v>48.45</v>
      </c>
      <c r="K118" s="41" t="s">
        <v>736</v>
      </c>
      <c r="L118" s="9" t="str">
        <f t="shared" si="15"/>
        <v>No</v>
      </c>
    </row>
    <row r="119" spans="1:12" ht="25" x14ac:dyDescent="0.25">
      <c r="A119" s="42" t="s">
        <v>1445</v>
      </c>
      <c r="B119" s="33" t="s">
        <v>213</v>
      </c>
      <c r="C119" s="43">
        <v>116686.54286</v>
      </c>
      <c r="D119" s="11" t="str">
        <f t="shared" si="11"/>
        <v>N/A</v>
      </c>
      <c r="E119" s="43">
        <v>128021.24227</v>
      </c>
      <c r="F119" s="11" t="str">
        <f t="shared" si="12"/>
        <v>N/A</v>
      </c>
      <c r="G119" s="43">
        <v>103447.58332999999</v>
      </c>
      <c r="H119" s="11" t="str">
        <f t="shared" si="13"/>
        <v>N/A</v>
      </c>
      <c r="I119" s="12">
        <v>9.7140000000000004</v>
      </c>
      <c r="J119" s="12">
        <v>-19.2</v>
      </c>
      <c r="K119" s="41" t="s">
        <v>736</v>
      </c>
      <c r="L119" s="9" t="str">
        <f t="shared" si="15"/>
        <v>Yes</v>
      </c>
    </row>
    <row r="120" spans="1:12" ht="25" x14ac:dyDescent="0.25">
      <c r="A120" s="42" t="s">
        <v>639</v>
      </c>
      <c r="B120" s="33" t="s">
        <v>213</v>
      </c>
      <c r="C120" s="43">
        <v>35133268</v>
      </c>
      <c r="D120" s="11" t="str">
        <f t="shared" si="11"/>
        <v>N/A</v>
      </c>
      <c r="E120" s="43">
        <v>24365078</v>
      </c>
      <c r="F120" s="11" t="str">
        <f t="shared" si="12"/>
        <v>N/A</v>
      </c>
      <c r="G120" s="43">
        <v>29925014</v>
      </c>
      <c r="H120" s="11" t="str">
        <f t="shared" si="13"/>
        <v>N/A</v>
      </c>
      <c r="I120" s="12">
        <v>-30.6</v>
      </c>
      <c r="J120" s="12">
        <v>22.82</v>
      </c>
      <c r="K120" s="41" t="s">
        <v>736</v>
      </c>
      <c r="L120" s="9" t="str">
        <f t="shared" ref="L120:L131" si="16">IF(J120="Div by 0", "N/A", IF(K120="N/A","N/A", IF(J120&gt;VALUE(MID(K120,1,2)), "No", IF(J120&lt;-1*VALUE(MID(K120,1,2)), "No", "Yes"))))</f>
        <v>Yes</v>
      </c>
    </row>
    <row r="121" spans="1:12" x14ac:dyDescent="0.25">
      <c r="A121" s="42" t="s">
        <v>640</v>
      </c>
      <c r="B121" s="33" t="s">
        <v>213</v>
      </c>
      <c r="C121" s="34">
        <v>33548</v>
      </c>
      <c r="D121" s="11" t="str">
        <f t="shared" si="11"/>
        <v>N/A</v>
      </c>
      <c r="E121" s="34">
        <v>22285</v>
      </c>
      <c r="F121" s="11" t="str">
        <f t="shared" si="12"/>
        <v>N/A</v>
      </c>
      <c r="G121" s="34">
        <v>24713</v>
      </c>
      <c r="H121" s="11" t="str">
        <f t="shared" si="13"/>
        <v>N/A</v>
      </c>
      <c r="I121" s="12">
        <v>-33.6</v>
      </c>
      <c r="J121" s="12">
        <v>10.9</v>
      </c>
      <c r="K121" s="41" t="s">
        <v>736</v>
      </c>
      <c r="L121" s="9" t="str">
        <f t="shared" si="16"/>
        <v>Yes</v>
      </c>
    </row>
    <row r="122" spans="1:12" ht="25" x14ac:dyDescent="0.25">
      <c r="A122" s="42" t="s">
        <v>1446</v>
      </c>
      <c r="B122" s="33" t="s">
        <v>213</v>
      </c>
      <c r="C122" s="43">
        <v>1047.2537259999999</v>
      </c>
      <c r="D122" s="11" t="str">
        <f t="shared" si="11"/>
        <v>N/A</v>
      </c>
      <c r="E122" s="43">
        <v>1093.339825</v>
      </c>
      <c r="F122" s="11" t="str">
        <f t="shared" si="12"/>
        <v>N/A</v>
      </c>
      <c r="G122" s="43">
        <v>1210.9017116</v>
      </c>
      <c r="H122" s="11" t="str">
        <f t="shared" si="13"/>
        <v>N/A</v>
      </c>
      <c r="I122" s="12">
        <v>4.4009999999999998</v>
      </c>
      <c r="J122" s="12">
        <v>10.75</v>
      </c>
      <c r="K122" s="41" t="s">
        <v>736</v>
      </c>
      <c r="L122" s="9" t="str">
        <f t="shared" si="16"/>
        <v>Yes</v>
      </c>
    </row>
    <row r="123" spans="1:12" ht="25" x14ac:dyDescent="0.25">
      <c r="A123" s="42" t="s">
        <v>641</v>
      </c>
      <c r="B123" s="33" t="s">
        <v>213</v>
      </c>
      <c r="C123" s="43">
        <v>430470443</v>
      </c>
      <c r="D123" s="11" t="str">
        <f t="shared" ref="D123:D131" si="17">IF($B123="N/A","N/A",IF(C123&gt;10,"No",IF(C123&lt;-10,"No","Yes")))</f>
        <v>N/A</v>
      </c>
      <c r="E123" s="43">
        <v>345731536</v>
      </c>
      <c r="F123" s="11" t="str">
        <f t="shared" ref="F123:F131" si="18">IF($B123="N/A","N/A",IF(E123&gt;10,"No",IF(E123&lt;-10,"No","Yes")))</f>
        <v>N/A</v>
      </c>
      <c r="G123" s="43">
        <v>398766298</v>
      </c>
      <c r="H123" s="11" t="str">
        <f t="shared" ref="H123:H131" si="19">IF($B123="N/A","N/A",IF(G123&gt;10,"No",IF(G123&lt;-10,"No","Yes")))</f>
        <v>N/A</v>
      </c>
      <c r="I123" s="12">
        <v>-19.7</v>
      </c>
      <c r="J123" s="12">
        <v>15.34</v>
      </c>
      <c r="K123" s="41" t="s">
        <v>736</v>
      </c>
      <c r="L123" s="9" t="str">
        <f t="shared" si="16"/>
        <v>Yes</v>
      </c>
    </row>
    <row r="124" spans="1:12" x14ac:dyDescent="0.25">
      <c r="A124" s="42" t="s">
        <v>642</v>
      </c>
      <c r="B124" s="33" t="s">
        <v>213</v>
      </c>
      <c r="C124" s="34">
        <v>7033</v>
      </c>
      <c r="D124" s="11" t="str">
        <f t="shared" si="17"/>
        <v>N/A</v>
      </c>
      <c r="E124" s="34">
        <v>7908</v>
      </c>
      <c r="F124" s="11" t="str">
        <f t="shared" si="18"/>
        <v>N/A</v>
      </c>
      <c r="G124" s="34">
        <v>8795</v>
      </c>
      <c r="H124" s="11" t="str">
        <f t="shared" si="19"/>
        <v>N/A</v>
      </c>
      <c r="I124" s="12">
        <v>12.44</v>
      </c>
      <c r="J124" s="12">
        <v>11.22</v>
      </c>
      <c r="K124" s="41" t="s">
        <v>736</v>
      </c>
      <c r="L124" s="9" t="str">
        <f t="shared" si="16"/>
        <v>Yes</v>
      </c>
    </row>
    <row r="125" spans="1:12" ht="25" x14ac:dyDescent="0.25">
      <c r="A125" s="42" t="s">
        <v>1447</v>
      </c>
      <c r="B125" s="33" t="s">
        <v>213</v>
      </c>
      <c r="C125" s="43">
        <v>61207.229205000003</v>
      </c>
      <c r="D125" s="11" t="str">
        <f t="shared" si="17"/>
        <v>N/A</v>
      </c>
      <c r="E125" s="43">
        <v>43719.212949000001</v>
      </c>
      <c r="F125" s="11" t="str">
        <f t="shared" si="18"/>
        <v>N/A</v>
      </c>
      <c r="G125" s="43">
        <v>45340.113473999998</v>
      </c>
      <c r="H125" s="11" t="str">
        <f t="shared" si="19"/>
        <v>N/A</v>
      </c>
      <c r="I125" s="12">
        <v>-28.6</v>
      </c>
      <c r="J125" s="12">
        <v>3.7080000000000002</v>
      </c>
      <c r="K125" s="41" t="s">
        <v>736</v>
      </c>
      <c r="L125" s="9" t="str">
        <f t="shared" si="16"/>
        <v>Yes</v>
      </c>
    </row>
    <row r="126" spans="1:12" ht="25" x14ac:dyDescent="0.25">
      <c r="A126" s="42" t="s">
        <v>643</v>
      </c>
      <c r="B126" s="33" t="s">
        <v>213</v>
      </c>
      <c r="C126" s="43">
        <v>76762531</v>
      </c>
      <c r="D126" s="11" t="str">
        <f t="shared" si="17"/>
        <v>N/A</v>
      </c>
      <c r="E126" s="43">
        <v>51590122</v>
      </c>
      <c r="F126" s="11" t="str">
        <f t="shared" si="18"/>
        <v>N/A</v>
      </c>
      <c r="G126" s="43">
        <v>54465197</v>
      </c>
      <c r="H126" s="11" t="str">
        <f t="shared" si="19"/>
        <v>N/A</v>
      </c>
      <c r="I126" s="12">
        <v>-32.799999999999997</v>
      </c>
      <c r="J126" s="12">
        <v>5.5730000000000004</v>
      </c>
      <c r="K126" s="41" t="s">
        <v>736</v>
      </c>
      <c r="L126" s="9" t="str">
        <f t="shared" si="16"/>
        <v>Yes</v>
      </c>
    </row>
    <row r="127" spans="1:12" x14ac:dyDescent="0.25">
      <c r="A127" s="42" t="s">
        <v>644</v>
      </c>
      <c r="B127" s="33" t="s">
        <v>213</v>
      </c>
      <c r="C127" s="34">
        <v>18553</v>
      </c>
      <c r="D127" s="11" t="str">
        <f t="shared" si="17"/>
        <v>N/A</v>
      </c>
      <c r="E127" s="34">
        <v>11940</v>
      </c>
      <c r="F127" s="11" t="str">
        <f t="shared" si="18"/>
        <v>N/A</v>
      </c>
      <c r="G127" s="34">
        <v>11278</v>
      </c>
      <c r="H127" s="11" t="str">
        <f t="shared" si="19"/>
        <v>N/A</v>
      </c>
      <c r="I127" s="12">
        <v>-35.6</v>
      </c>
      <c r="J127" s="12">
        <v>-5.54</v>
      </c>
      <c r="K127" s="41" t="s">
        <v>736</v>
      </c>
      <c r="L127" s="9" t="str">
        <f t="shared" si="16"/>
        <v>Yes</v>
      </c>
    </row>
    <row r="128" spans="1:12" ht="25" x14ac:dyDescent="0.25">
      <c r="A128" s="42" t="s">
        <v>1448</v>
      </c>
      <c r="B128" s="33" t="s">
        <v>213</v>
      </c>
      <c r="C128" s="43">
        <v>4137.4726997999996</v>
      </c>
      <c r="D128" s="11" t="str">
        <f t="shared" si="17"/>
        <v>N/A</v>
      </c>
      <c r="E128" s="43">
        <v>4320.780737</v>
      </c>
      <c r="F128" s="11" t="str">
        <f t="shared" si="18"/>
        <v>N/A</v>
      </c>
      <c r="G128" s="43">
        <v>4829.3311757000001</v>
      </c>
      <c r="H128" s="11" t="str">
        <f t="shared" si="19"/>
        <v>N/A</v>
      </c>
      <c r="I128" s="12">
        <v>4.43</v>
      </c>
      <c r="J128" s="12">
        <v>11.77</v>
      </c>
      <c r="K128" s="41" t="s">
        <v>736</v>
      </c>
      <c r="L128" s="9" t="str">
        <f t="shared" si="16"/>
        <v>Yes</v>
      </c>
    </row>
    <row r="129" spans="1:12" ht="25" x14ac:dyDescent="0.25">
      <c r="A129" s="42" t="s">
        <v>645</v>
      </c>
      <c r="B129" s="33" t="s">
        <v>213</v>
      </c>
      <c r="C129" s="43">
        <v>98248186</v>
      </c>
      <c r="D129" s="11" t="str">
        <f t="shared" si="17"/>
        <v>N/A</v>
      </c>
      <c r="E129" s="43">
        <v>68693864</v>
      </c>
      <c r="F129" s="11" t="str">
        <f t="shared" si="18"/>
        <v>N/A</v>
      </c>
      <c r="G129" s="43">
        <v>77627107</v>
      </c>
      <c r="H129" s="11" t="str">
        <f t="shared" si="19"/>
        <v>N/A</v>
      </c>
      <c r="I129" s="12">
        <v>-30.1</v>
      </c>
      <c r="J129" s="12">
        <v>13</v>
      </c>
      <c r="K129" s="41" t="s">
        <v>736</v>
      </c>
      <c r="L129" s="9" t="str">
        <f t="shared" si="16"/>
        <v>Yes</v>
      </c>
    </row>
    <row r="130" spans="1:12" x14ac:dyDescent="0.25">
      <c r="A130" s="42" t="s">
        <v>646</v>
      </c>
      <c r="B130" s="33" t="s">
        <v>213</v>
      </c>
      <c r="C130" s="34">
        <v>7079</v>
      </c>
      <c r="D130" s="11" t="str">
        <f t="shared" si="17"/>
        <v>N/A</v>
      </c>
      <c r="E130" s="34">
        <v>5005</v>
      </c>
      <c r="F130" s="11" t="str">
        <f t="shared" si="18"/>
        <v>N/A</v>
      </c>
      <c r="G130" s="34">
        <v>5820</v>
      </c>
      <c r="H130" s="11" t="str">
        <f t="shared" si="19"/>
        <v>N/A</v>
      </c>
      <c r="I130" s="12">
        <v>-29.3</v>
      </c>
      <c r="J130" s="12">
        <v>16.28</v>
      </c>
      <c r="K130" s="41" t="s">
        <v>736</v>
      </c>
      <c r="L130" s="9" t="str">
        <f t="shared" si="16"/>
        <v>Yes</v>
      </c>
    </row>
    <row r="131" spans="1:12" ht="25" x14ac:dyDescent="0.25">
      <c r="A131" s="42" t="s">
        <v>1449</v>
      </c>
      <c r="B131" s="33" t="s">
        <v>213</v>
      </c>
      <c r="C131" s="43">
        <v>13878.822715</v>
      </c>
      <c r="D131" s="11" t="str">
        <f t="shared" si="17"/>
        <v>N/A</v>
      </c>
      <c r="E131" s="43">
        <v>13725.047752</v>
      </c>
      <c r="F131" s="11" t="str">
        <f t="shared" si="18"/>
        <v>N/A</v>
      </c>
      <c r="G131" s="43">
        <v>13337.990893</v>
      </c>
      <c r="H131" s="11" t="str">
        <f t="shared" si="19"/>
        <v>N/A</v>
      </c>
      <c r="I131" s="12">
        <v>-1.1100000000000001</v>
      </c>
      <c r="J131" s="12">
        <v>-2.82</v>
      </c>
      <c r="K131" s="41" t="s">
        <v>736</v>
      </c>
      <c r="L131" s="9" t="str">
        <f t="shared" si="16"/>
        <v>Yes</v>
      </c>
    </row>
    <row r="132" spans="1:12" x14ac:dyDescent="0.25">
      <c r="A132" s="42" t="s">
        <v>1450</v>
      </c>
      <c r="B132" s="33" t="s">
        <v>213</v>
      </c>
      <c r="C132" s="43">
        <v>352.21086968999998</v>
      </c>
      <c r="D132" s="11" t="str">
        <f t="shared" ref="D132:D143" si="20">IF($B132="N/A","N/A",IF(C132&gt;10,"No",IF(C132&lt;-10,"No","Yes")))</f>
        <v>N/A</v>
      </c>
      <c r="E132" s="43">
        <v>337.78370302000002</v>
      </c>
      <c r="F132" s="11" t="str">
        <f t="shared" ref="F132:F143" si="21">IF($B132="N/A","N/A",IF(E132&gt;10,"No",IF(E132&lt;-10,"No","Yes")))</f>
        <v>N/A</v>
      </c>
      <c r="G132" s="43">
        <v>274.56385499999999</v>
      </c>
      <c r="H132" s="11" t="str">
        <f t="shared" ref="H132:H143" si="22">IF($B132="N/A","N/A",IF(G132&gt;10,"No",IF(G132&lt;-10,"No","Yes")))</f>
        <v>N/A</v>
      </c>
      <c r="I132" s="12">
        <v>-4.0999999999999996</v>
      </c>
      <c r="J132" s="12">
        <v>-18.7</v>
      </c>
      <c r="K132" s="41" t="s">
        <v>736</v>
      </c>
      <c r="L132" s="9" t="str">
        <f t="shared" ref="L132:L143" si="23">IF(J132="Div by 0", "N/A", IF(K132="N/A","N/A", IF(J132&gt;VALUE(MID(K132,1,2)), "No", IF(J132&lt;-1*VALUE(MID(K132,1,2)), "No", "Yes"))))</f>
        <v>Yes</v>
      </c>
    </row>
    <row r="133" spans="1:12" x14ac:dyDescent="0.25">
      <c r="A133" s="42" t="s">
        <v>1451</v>
      </c>
      <c r="B133" s="33" t="s">
        <v>213</v>
      </c>
      <c r="C133" s="43">
        <v>79.732119505</v>
      </c>
      <c r="D133" s="11" t="str">
        <f t="shared" si="20"/>
        <v>N/A</v>
      </c>
      <c r="E133" s="43">
        <v>87.643887543000005</v>
      </c>
      <c r="F133" s="11" t="str">
        <f t="shared" si="21"/>
        <v>N/A</v>
      </c>
      <c r="G133" s="43">
        <v>80.722421666000002</v>
      </c>
      <c r="H133" s="11" t="str">
        <f t="shared" si="22"/>
        <v>N/A</v>
      </c>
      <c r="I133" s="12">
        <v>9.923</v>
      </c>
      <c r="J133" s="12">
        <v>-7.9</v>
      </c>
      <c r="K133" s="41" t="s">
        <v>736</v>
      </c>
      <c r="L133" s="9" t="str">
        <f t="shared" si="23"/>
        <v>Yes</v>
      </c>
    </row>
    <row r="134" spans="1:12" x14ac:dyDescent="0.25">
      <c r="A134" s="42" t="s">
        <v>1452</v>
      </c>
      <c r="B134" s="33" t="s">
        <v>213</v>
      </c>
      <c r="C134" s="43">
        <v>499.44001328000002</v>
      </c>
      <c r="D134" s="11" t="str">
        <f t="shared" si="20"/>
        <v>N/A</v>
      </c>
      <c r="E134" s="43">
        <v>534.58243815000003</v>
      </c>
      <c r="F134" s="11" t="str">
        <f t="shared" si="21"/>
        <v>N/A</v>
      </c>
      <c r="G134" s="43">
        <v>456.77401972000001</v>
      </c>
      <c r="H134" s="11" t="str">
        <f t="shared" si="22"/>
        <v>N/A</v>
      </c>
      <c r="I134" s="12">
        <v>7.0359999999999996</v>
      </c>
      <c r="J134" s="12">
        <v>-14.6</v>
      </c>
      <c r="K134" s="41" t="s">
        <v>736</v>
      </c>
      <c r="L134" s="9" t="str">
        <f t="shared" si="23"/>
        <v>Yes</v>
      </c>
    </row>
    <row r="135" spans="1:12" x14ac:dyDescent="0.25">
      <c r="A135" s="42" t="s">
        <v>1453</v>
      </c>
      <c r="B135" s="33" t="s">
        <v>213</v>
      </c>
      <c r="C135" s="43">
        <v>2686.1403065999998</v>
      </c>
      <c r="D135" s="11" t="str">
        <f t="shared" si="20"/>
        <v>N/A</v>
      </c>
      <c r="E135" s="43">
        <v>2605.5131124999998</v>
      </c>
      <c r="F135" s="11" t="str">
        <f t="shared" si="21"/>
        <v>N/A</v>
      </c>
      <c r="G135" s="43">
        <v>2445.804067</v>
      </c>
      <c r="H135" s="11" t="str">
        <f t="shared" si="22"/>
        <v>N/A</v>
      </c>
      <c r="I135" s="12">
        <v>-3</v>
      </c>
      <c r="J135" s="12">
        <v>-6.13</v>
      </c>
      <c r="K135" s="41" t="s">
        <v>736</v>
      </c>
      <c r="L135" s="9" t="str">
        <f t="shared" si="23"/>
        <v>Yes</v>
      </c>
    </row>
    <row r="136" spans="1:12" x14ac:dyDescent="0.25">
      <c r="A136" s="42" t="s">
        <v>1454</v>
      </c>
      <c r="B136" s="33" t="s">
        <v>213</v>
      </c>
      <c r="C136" s="43">
        <v>2371.3668309999998</v>
      </c>
      <c r="D136" s="11" t="str">
        <f t="shared" si="20"/>
        <v>N/A</v>
      </c>
      <c r="E136" s="43">
        <v>2338.1980625000001</v>
      </c>
      <c r="F136" s="11" t="str">
        <f t="shared" si="21"/>
        <v>N/A</v>
      </c>
      <c r="G136" s="43">
        <v>1953.6986703</v>
      </c>
      <c r="H136" s="11" t="str">
        <f t="shared" si="22"/>
        <v>N/A</v>
      </c>
      <c r="I136" s="12">
        <v>-1.4</v>
      </c>
      <c r="J136" s="12">
        <v>-16.399999999999999</v>
      </c>
      <c r="K136" s="41" t="s">
        <v>736</v>
      </c>
      <c r="L136" s="9" t="str">
        <f t="shared" si="23"/>
        <v>Yes</v>
      </c>
    </row>
    <row r="137" spans="1:12" x14ac:dyDescent="0.25">
      <c r="A137" s="42" t="s">
        <v>1455</v>
      </c>
      <c r="B137" s="33" t="s">
        <v>213</v>
      </c>
      <c r="C137" s="43">
        <v>2942.0308318000002</v>
      </c>
      <c r="D137" s="11" t="str">
        <f t="shared" si="20"/>
        <v>N/A</v>
      </c>
      <c r="E137" s="43">
        <v>2944.9787597999998</v>
      </c>
      <c r="F137" s="11" t="str">
        <f t="shared" si="21"/>
        <v>N/A</v>
      </c>
      <c r="G137" s="43">
        <v>3022.5922467</v>
      </c>
      <c r="H137" s="11" t="str">
        <f t="shared" si="22"/>
        <v>N/A</v>
      </c>
      <c r="I137" s="12">
        <v>0.1002</v>
      </c>
      <c r="J137" s="12">
        <v>2.6349999999999998</v>
      </c>
      <c r="K137" s="41" t="s">
        <v>736</v>
      </c>
      <c r="L137" s="9" t="str">
        <f t="shared" si="23"/>
        <v>Yes</v>
      </c>
    </row>
    <row r="138" spans="1:12" x14ac:dyDescent="0.25">
      <c r="A138" s="42" t="s">
        <v>1456</v>
      </c>
      <c r="B138" s="33" t="s">
        <v>213</v>
      </c>
      <c r="C138" s="43">
        <v>156.20234686000001</v>
      </c>
      <c r="D138" s="11" t="str">
        <f t="shared" si="20"/>
        <v>N/A</v>
      </c>
      <c r="E138" s="43">
        <v>125.20867031</v>
      </c>
      <c r="F138" s="11" t="str">
        <f t="shared" si="21"/>
        <v>N/A</v>
      </c>
      <c r="G138" s="43">
        <v>94.789871090999995</v>
      </c>
      <c r="H138" s="11" t="str">
        <f t="shared" si="22"/>
        <v>N/A</v>
      </c>
      <c r="I138" s="12">
        <v>-19.8</v>
      </c>
      <c r="J138" s="12">
        <v>-24.3</v>
      </c>
      <c r="K138" s="41" t="s">
        <v>736</v>
      </c>
      <c r="L138" s="9" t="str">
        <f t="shared" si="23"/>
        <v>Yes</v>
      </c>
    </row>
    <row r="139" spans="1:12" x14ac:dyDescent="0.25">
      <c r="A139" s="42" t="s">
        <v>1457</v>
      </c>
      <c r="B139" s="33" t="s">
        <v>213</v>
      </c>
      <c r="C139" s="43">
        <v>43.395868960000001</v>
      </c>
      <c r="D139" s="11" t="str">
        <f t="shared" si="20"/>
        <v>N/A</v>
      </c>
      <c r="E139" s="43">
        <v>47.089501947999999</v>
      </c>
      <c r="F139" s="11" t="str">
        <f t="shared" si="21"/>
        <v>N/A</v>
      </c>
      <c r="G139" s="43">
        <v>39.034722422000002</v>
      </c>
      <c r="H139" s="11" t="str">
        <f t="shared" si="22"/>
        <v>N/A</v>
      </c>
      <c r="I139" s="12">
        <v>8.5109999999999992</v>
      </c>
      <c r="J139" s="12">
        <v>-17.100000000000001</v>
      </c>
      <c r="K139" s="41" t="s">
        <v>736</v>
      </c>
      <c r="L139" s="9" t="str">
        <f t="shared" si="23"/>
        <v>Yes</v>
      </c>
    </row>
    <row r="140" spans="1:12" x14ac:dyDescent="0.25">
      <c r="A140" s="42" t="s">
        <v>1458</v>
      </c>
      <c r="B140" s="33" t="s">
        <v>213</v>
      </c>
      <c r="C140" s="43">
        <v>213.68680781</v>
      </c>
      <c r="D140" s="11" t="str">
        <f t="shared" si="20"/>
        <v>N/A</v>
      </c>
      <c r="E140" s="43">
        <v>187.20651584000001</v>
      </c>
      <c r="F140" s="11" t="str">
        <f t="shared" si="21"/>
        <v>N/A</v>
      </c>
      <c r="G140" s="43">
        <v>146.50045777</v>
      </c>
      <c r="H140" s="11" t="str">
        <f t="shared" si="22"/>
        <v>N/A</v>
      </c>
      <c r="I140" s="12">
        <v>-12.4</v>
      </c>
      <c r="J140" s="12">
        <v>-21.7</v>
      </c>
      <c r="K140" s="41" t="s">
        <v>736</v>
      </c>
      <c r="L140" s="9" t="str">
        <f t="shared" si="23"/>
        <v>Yes</v>
      </c>
    </row>
    <row r="141" spans="1:12" x14ac:dyDescent="0.25">
      <c r="A141" s="42" t="s">
        <v>1459</v>
      </c>
      <c r="B141" s="33" t="s">
        <v>213</v>
      </c>
      <c r="C141" s="43">
        <v>14971.526304000001</v>
      </c>
      <c r="D141" s="11" t="str">
        <f t="shared" si="20"/>
        <v>N/A</v>
      </c>
      <c r="E141" s="43">
        <v>13785.925606999999</v>
      </c>
      <c r="F141" s="11" t="str">
        <f t="shared" si="21"/>
        <v>N/A</v>
      </c>
      <c r="G141" s="43">
        <v>13723.605004999999</v>
      </c>
      <c r="H141" s="11" t="str">
        <f t="shared" si="22"/>
        <v>N/A</v>
      </c>
      <c r="I141" s="12">
        <v>-7.92</v>
      </c>
      <c r="J141" s="12">
        <v>-0.45200000000000001</v>
      </c>
      <c r="K141" s="41" t="s">
        <v>736</v>
      </c>
      <c r="L141" s="9" t="str">
        <f t="shared" si="23"/>
        <v>Yes</v>
      </c>
    </row>
    <row r="142" spans="1:12" x14ac:dyDescent="0.25">
      <c r="A142" s="42" t="s">
        <v>1460</v>
      </c>
      <c r="B142" s="33" t="s">
        <v>213</v>
      </c>
      <c r="C142" s="43">
        <v>2822.1265801999998</v>
      </c>
      <c r="D142" s="11" t="str">
        <f t="shared" si="20"/>
        <v>N/A</v>
      </c>
      <c r="E142" s="43">
        <v>2999.6233547000002</v>
      </c>
      <c r="F142" s="11" t="str">
        <f t="shared" si="21"/>
        <v>N/A</v>
      </c>
      <c r="G142" s="43">
        <v>2751.5394181000001</v>
      </c>
      <c r="H142" s="11" t="str">
        <f t="shared" si="22"/>
        <v>N/A</v>
      </c>
      <c r="I142" s="12">
        <v>6.2889999999999997</v>
      </c>
      <c r="J142" s="12">
        <v>-8.27</v>
      </c>
      <c r="K142" s="41" t="s">
        <v>736</v>
      </c>
      <c r="L142" s="9" t="str">
        <f t="shared" si="23"/>
        <v>Yes</v>
      </c>
    </row>
    <row r="143" spans="1:12" x14ac:dyDescent="0.25">
      <c r="A143" s="42" t="s">
        <v>1461</v>
      </c>
      <c r="B143" s="33" t="s">
        <v>213</v>
      </c>
      <c r="C143" s="43">
        <v>21701.395415999999</v>
      </c>
      <c r="D143" s="11" t="str">
        <f t="shared" si="20"/>
        <v>N/A</v>
      </c>
      <c r="E143" s="43">
        <v>22670.033609999999</v>
      </c>
      <c r="F143" s="11" t="str">
        <f t="shared" si="21"/>
        <v>N/A</v>
      </c>
      <c r="G143" s="43">
        <v>24305.805540000001</v>
      </c>
      <c r="H143" s="11" t="str">
        <f t="shared" si="22"/>
        <v>N/A</v>
      </c>
      <c r="I143" s="12">
        <v>4.4630000000000001</v>
      </c>
      <c r="J143" s="12">
        <v>7.2160000000000002</v>
      </c>
      <c r="K143" s="41" t="s">
        <v>736</v>
      </c>
      <c r="L143" s="9" t="str">
        <f t="shared" si="23"/>
        <v>Yes</v>
      </c>
    </row>
    <row r="144" spans="1:12" x14ac:dyDescent="0.25">
      <c r="A144" s="42" t="s">
        <v>89</v>
      </c>
      <c r="B144" s="33" t="s">
        <v>213</v>
      </c>
      <c r="C144" s="8">
        <v>14.610072427</v>
      </c>
      <c r="D144" s="11" t="str">
        <f t="shared" ref="D144:D161" si="24">IF($B144="N/A","N/A",IF(C144&gt;10,"No",IF(C144&lt;-10,"No","Yes")))</f>
        <v>N/A</v>
      </c>
      <c r="E144" s="8">
        <v>12.919243578</v>
      </c>
      <c r="F144" s="11" t="str">
        <f t="shared" ref="F144:F161" si="25">IF($B144="N/A","N/A",IF(E144&gt;10,"No",IF(E144&lt;-10,"No","Yes")))</f>
        <v>N/A</v>
      </c>
      <c r="G144" s="8">
        <v>11.415330528</v>
      </c>
      <c r="H144" s="11" t="str">
        <f t="shared" ref="H144:H161" si="26">IF($B144="N/A","N/A",IF(G144&gt;10,"No",IF(G144&lt;-10,"No","Yes")))</f>
        <v>N/A</v>
      </c>
      <c r="I144" s="12">
        <v>-11.6</v>
      </c>
      <c r="J144" s="12">
        <v>-11.6</v>
      </c>
      <c r="K144" s="41" t="s">
        <v>736</v>
      </c>
      <c r="L144" s="9" t="str">
        <f t="shared" ref="L144:L161" si="27">IF(J144="Div by 0", "N/A", IF(K144="N/A","N/A", IF(J144&gt;VALUE(MID(K144,1,2)), "No", IF(J144&lt;-1*VALUE(MID(K144,1,2)), "No", "Yes"))))</f>
        <v>Yes</v>
      </c>
    </row>
    <row r="145" spans="1:12" x14ac:dyDescent="0.25">
      <c r="A145" s="42" t="s">
        <v>475</v>
      </c>
      <c r="B145" s="33" t="s">
        <v>213</v>
      </c>
      <c r="C145" s="8">
        <v>5.4186366227000002</v>
      </c>
      <c r="D145" s="11" t="str">
        <f t="shared" si="24"/>
        <v>N/A</v>
      </c>
      <c r="E145" s="8">
        <v>5.5912393387000003</v>
      </c>
      <c r="F145" s="11" t="str">
        <f t="shared" si="25"/>
        <v>N/A</v>
      </c>
      <c r="G145" s="8">
        <v>4.3051207674</v>
      </c>
      <c r="H145" s="11" t="str">
        <f t="shared" si="26"/>
        <v>N/A</v>
      </c>
      <c r="I145" s="12">
        <v>3.1850000000000001</v>
      </c>
      <c r="J145" s="12">
        <v>-23</v>
      </c>
      <c r="K145" s="41" t="s">
        <v>736</v>
      </c>
      <c r="L145" s="9" t="str">
        <f t="shared" si="27"/>
        <v>Yes</v>
      </c>
    </row>
    <row r="146" spans="1:12" x14ac:dyDescent="0.25">
      <c r="A146" s="42" t="s">
        <v>476</v>
      </c>
      <c r="B146" s="33" t="s">
        <v>213</v>
      </c>
      <c r="C146" s="8">
        <v>19.557698353999999</v>
      </c>
      <c r="D146" s="11" t="str">
        <f t="shared" si="24"/>
        <v>N/A</v>
      </c>
      <c r="E146" s="8">
        <v>18.687608507</v>
      </c>
      <c r="F146" s="11" t="str">
        <f t="shared" si="25"/>
        <v>N/A</v>
      </c>
      <c r="G146" s="8">
        <v>18.007271966000001</v>
      </c>
      <c r="H146" s="11" t="str">
        <f t="shared" si="26"/>
        <v>N/A</v>
      </c>
      <c r="I146" s="12">
        <v>-4.45</v>
      </c>
      <c r="J146" s="12">
        <v>-3.64</v>
      </c>
      <c r="K146" s="41" t="s">
        <v>736</v>
      </c>
      <c r="L146" s="9" t="str">
        <f t="shared" si="27"/>
        <v>Yes</v>
      </c>
    </row>
    <row r="147" spans="1:12" x14ac:dyDescent="0.25">
      <c r="A147" s="42" t="s">
        <v>1462</v>
      </c>
      <c r="B147" s="33" t="s">
        <v>213</v>
      </c>
      <c r="C147" s="8">
        <v>7.7300544606999999</v>
      </c>
      <c r="D147" s="11" t="str">
        <f t="shared" si="24"/>
        <v>N/A</v>
      </c>
      <c r="E147" s="8">
        <v>8.1261893435000001</v>
      </c>
      <c r="F147" s="11" t="str">
        <f t="shared" si="25"/>
        <v>N/A</v>
      </c>
      <c r="G147" s="8">
        <v>7.13391573</v>
      </c>
      <c r="H147" s="11" t="str">
        <f t="shared" si="26"/>
        <v>N/A</v>
      </c>
      <c r="I147" s="12">
        <v>5.125</v>
      </c>
      <c r="J147" s="12">
        <v>-12.2</v>
      </c>
      <c r="K147" s="41" t="s">
        <v>736</v>
      </c>
      <c r="L147" s="9" t="str">
        <f t="shared" si="27"/>
        <v>Yes</v>
      </c>
    </row>
    <row r="148" spans="1:12" x14ac:dyDescent="0.25">
      <c r="A148" s="42" t="s">
        <v>1463</v>
      </c>
      <c r="B148" s="33" t="s">
        <v>213</v>
      </c>
      <c r="C148" s="8">
        <v>10.921101164</v>
      </c>
      <c r="D148" s="11" t="str">
        <f t="shared" si="24"/>
        <v>N/A</v>
      </c>
      <c r="E148" s="8">
        <v>10.796391843</v>
      </c>
      <c r="F148" s="11" t="str">
        <f t="shared" si="25"/>
        <v>N/A</v>
      </c>
      <c r="G148" s="8">
        <v>8.4953617278000007</v>
      </c>
      <c r="H148" s="11" t="str">
        <f t="shared" si="26"/>
        <v>N/A</v>
      </c>
      <c r="I148" s="12">
        <v>-1.1399999999999999</v>
      </c>
      <c r="J148" s="12">
        <v>-21.3</v>
      </c>
      <c r="K148" s="41" t="s">
        <v>736</v>
      </c>
      <c r="L148" s="9" t="str">
        <f t="shared" si="27"/>
        <v>Yes</v>
      </c>
    </row>
    <row r="149" spans="1:12" x14ac:dyDescent="0.25">
      <c r="A149" s="42" t="s">
        <v>1464</v>
      </c>
      <c r="B149" s="33" t="s">
        <v>213</v>
      </c>
      <c r="C149" s="8">
        <v>6.3218390805000002</v>
      </c>
      <c r="D149" s="11" t="str">
        <f t="shared" si="24"/>
        <v>N/A</v>
      </c>
      <c r="E149" s="8">
        <v>6.4507378472000001</v>
      </c>
      <c r="F149" s="11" t="str">
        <f t="shared" si="25"/>
        <v>N/A</v>
      </c>
      <c r="G149" s="8">
        <v>6.2517983729999997</v>
      </c>
      <c r="H149" s="11" t="str">
        <f t="shared" si="26"/>
        <v>N/A</v>
      </c>
      <c r="I149" s="12">
        <v>2.0390000000000001</v>
      </c>
      <c r="J149" s="12">
        <v>-3.08</v>
      </c>
      <c r="K149" s="41" t="s">
        <v>736</v>
      </c>
      <c r="L149" s="9" t="str">
        <f t="shared" si="27"/>
        <v>Yes</v>
      </c>
    </row>
    <row r="150" spans="1:12" x14ac:dyDescent="0.25">
      <c r="A150" s="42" t="s">
        <v>90</v>
      </c>
      <c r="B150" s="33" t="s">
        <v>213</v>
      </c>
      <c r="C150" s="8">
        <v>42.079613721999998</v>
      </c>
      <c r="D150" s="11" t="str">
        <f t="shared" si="24"/>
        <v>N/A</v>
      </c>
      <c r="E150" s="8">
        <v>35.570290200000002</v>
      </c>
      <c r="F150" s="11" t="str">
        <f t="shared" si="25"/>
        <v>N/A</v>
      </c>
      <c r="G150" s="8">
        <v>29.121610824000001</v>
      </c>
      <c r="H150" s="11" t="str">
        <f t="shared" si="26"/>
        <v>N/A</v>
      </c>
      <c r="I150" s="12">
        <v>-15.5</v>
      </c>
      <c r="J150" s="12">
        <v>-18.100000000000001</v>
      </c>
      <c r="K150" s="41" t="s">
        <v>736</v>
      </c>
      <c r="L150" s="9" t="str">
        <f t="shared" si="27"/>
        <v>Yes</v>
      </c>
    </row>
    <row r="151" spans="1:12" x14ac:dyDescent="0.25">
      <c r="A151" s="42" t="s">
        <v>477</v>
      </c>
      <c r="B151" s="33" t="s">
        <v>213</v>
      </c>
      <c r="C151" s="8">
        <v>14.331220869999999</v>
      </c>
      <c r="D151" s="11" t="str">
        <f t="shared" si="24"/>
        <v>N/A</v>
      </c>
      <c r="E151" s="8">
        <v>14.372959882</v>
      </c>
      <c r="F151" s="11" t="str">
        <f t="shared" si="25"/>
        <v>N/A</v>
      </c>
      <c r="G151" s="8">
        <v>11.157701254999999</v>
      </c>
      <c r="H151" s="11" t="str">
        <f t="shared" si="26"/>
        <v>N/A</v>
      </c>
      <c r="I151" s="12">
        <v>0.29120000000000001</v>
      </c>
      <c r="J151" s="12">
        <v>-22.4</v>
      </c>
      <c r="K151" s="41" t="s">
        <v>736</v>
      </c>
      <c r="L151" s="9" t="str">
        <f t="shared" si="27"/>
        <v>Yes</v>
      </c>
    </row>
    <row r="152" spans="1:12" x14ac:dyDescent="0.25">
      <c r="A152" s="42" t="s">
        <v>478</v>
      </c>
      <c r="B152" s="33" t="s">
        <v>213</v>
      </c>
      <c r="C152" s="8">
        <v>57.039793173</v>
      </c>
      <c r="D152" s="11" t="str">
        <f t="shared" si="24"/>
        <v>N/A</v>
      </c>
      <c r="E152" s="8">
        <v>52.490234375</v>
      </c>
      <c r="F152" s="11" t="str">
        <f t="shared" si="25"/>
        <v>N/A</v>
      </c>
      <c r="G152" s="8">
        <v>46.085432525000002</v>
      </c>
      <c r="H152" s="11" t="str">
        <f t="shared" si="26"/>
        <v>N/A</v>
      </c>
      <c r="I152" s="12">
        <v>-7.98</v>
      </c>
      <c r="J152" s="12">
        <v>-12.2</v>
      </c>
      <c r="K152" s="41" t="s">
        <v>736</v>
      </c>
      <c r="L152" s="9" t="str">
        <f t="shared" si="27"/>
        <v>Yes</v>
      </c>
    </row>
    <row r="153" spans="1:12" x14ac:dyDescent="0.25">
      <c r="A153" s="42" t="s">
        <v>117</v>
      </c>
      <c r="B153" s="33" t="s">
        <v>213</v>
      </c>
      <c r="C153" s="8">
        <v>71.584975576999994</v>
      </c>
      <c r="D153" s="11" t="str">
        <f t="shared" si="24"/>
        <v>N/A</v>
      </c>
      <c r="E153" s="8">
        <v>64.117507136</v>
      </c>
      <c r="F153" s="11" t="str">
        <f t="shared" si="25"/>
        <v>N/A</v>
      </c>
      <c r="G153" s="8">
        <v>62.478026954000001</v>
      </c>
      <c r="H153" s="11" t="str">
        <f t="shared" si="26"/>
        <v>N/A</v>
      </c>
      <c r="I153" s="12">
        <v>-10.4</v>
      </c>
      <c r="J153" s="12">
        <v>-2.56</v>
      </c>
      <c r="K153" s="41" t="s">
        <v>736</v>
      </c>
      <c r="L153" s="9" t="str">
        <f t="shared" si="27"/>
        <v>Yes</v>
      </c>
    </row>
    <row r="154" spans="1:12" x14ac:dyDescent="0.25">
      <c r="A154" s="42" t="s">
        <v>479</v>
      </c>
      <c r="B154" s="33" t="s">
        <v>213</v>
      </c>
      <c r="C154" s="8">
        <v>27.505616471</v>
      </c>
      <c r="D154" s="11" t="str">
        <f t="shared" si="24"/>
        <v>N/A</v>
      </c>
      <c r="E154" s="8">
        <v>26.973430206</v>
      </c>
      <c r="F154" s="11" t="str">
        <f t="shared" si="25"/>
        <v>N/A</v>
      </c>
      <c r="G154" s="8">
        <v>29.205318935000001</v>
      </c>
      <c r="H154" s="11" t="str">
        <f t="shared" si="26"/>
        <v>N/A</v>
      </c>
      <c r="I154" s="12">
        <v>-1.93</v>
      </c>
      <c r="J154" s="12">
        <v>8.2739999999999991</v>
      </c>
      <c r="K154" s="41" t="s">
        <v>736</v>
      </c>
      <c r="L154" s="9" t="str">
        <f t="shared" si="27"/>
        <v>Yes</v>
      </c>
    </row>
    <row r="155" spans="1:12" x14ac:dyDescent="0.25">
      <c r="A155" s="42" t="s">
        <v>480</v>
      </c>
      <c r="B155" s="33" t="s">
        <v>213</v>
      </c>
      <c r="C155" s="8">
        <v>94.860776298999994</v>
      </c>
      <c r="D155" s="11" t="str">
        <f t="shared" si="24"/>
        <v>N/A</v>
      </c>
      <c r="E155" s="8">
        <v>93.109809028000001</v>
      </c>
      <c r="F155" s="11" t="str">
        <f t="shared" si="25"/>
        <v>N/A</v>
      </c>
      <c r="G155" s="8">
        <v>93.366292604999998</v>
      </c>
      <c r="H155" s="11" t="str">
        <f t="shared" si="26"/>
        <v>N/A</v>
      </c>
      <c r="I155" s="12">
        <v>-1.85</v>
      </c>
      <c r="J155" s="12">
        <v>0.27550000000000002</v>
      </c>
      <c r="K155" s="41" t="s">
        <v>736</v>
      </c>
      <c r="L155" s="9" t="str">
        <f t="shared" si="27"/>
        <v>Yes</v>
      </c>
    </row>
    <row r="156" spans="1:12" x14ac:dyDescent="0.25">
      <c r="A156" s="42" t="s">
        <v>1465</v>
      </c>
      <c r="B156" s="33" t="s">
        <v>213</v>
      </c>
      <c r="C156" s="34">
        <v>0.61563292599999997</v>
      </c>
      <c r="D156" s="11" t="str">
        <f t="shared" si="24"/>
        <v>N/A</v>
      </c>
      <c r="E156" s="34">
        <v>0.69436133489999996</v>
      </c>
      <c r="F156" s="11" t="str">
        <f t="shared" si="25"/>
        <v>N/A</v>
      </c>
      <c r="G156" s="34">
        <v>0.58131124590000005</v>
      </c>
      <c r="H156" s="11" t="str">
        <f t="shared" si="26"/>
        <v>N/A</v>
      </c>
      <c r="I156" s="12">
        <v>12.79</v>
      </c>
      <c r="J156" s="12">
        <v>-16.3</v>
      </c>
      <c r="K156" s="41" t="s">
        <v>736</v>
      </c>
      <c r="L156" s="9" t="str">
        <f t="shared" si="27"/>
        <v>Yes</v>
      </c>
    </row>
    <row r="157" spans="1:12" x14ac:dyDescent="0.25">
      <c r="A157" s="42" t="s">
        <v>1466</v>
      </c>
      <c r="B157" s="33" t="s">
        <v>213</v>
      </c>
      <c r="C157" s="34">
        <v>0.24814356439999999</v>
      </c>
      <c r="D157" s="11" t="str">
        <f t="shared" si="24"/>
        <v>N/A</v>
      </c>
      <c r="E157" s="34">
        <v>0.2485875706</v>
      </c>
      <c r="F157" s="11" t="str">
        <f t="shared" si="25"/>
        <v>N/A</v>
      </c>
      <c r="G157" s="34">
        <v>0.64976651100000005</v>
      </c>
      <c r="H157" s="11" t="str">
        <f t="shared" si="26"/>
        <v>N/A</v>
      </c>
      <c r="I157" s="12">
        <v>0.1789</v>
      </c>
      <c r="J157" s="12">
        <v>161.4</v>
      </c>
      <c r="K157" s="41" t="s">
        <v>736</v>
      </c>
      <c r="L157" s="9" t="str">
        <f t="shared" si="27"/>
        <v>No</v>
      </c>
    </row>
    <row r="158" spans="1:12" x14ac:dyDescent="0.25">
      <c r="A158" s="42" t="s">
        <v>1467</v>
      </c>
      <c r="B158" s="33" t="s">
        <v>213</v>
      </c>
      <c r="C158" s="34">
        <v>0.66845301889999997</v>
      </c>
      <c r="D158" s="11" t="str">
        <f t="shared" si="24"/>
        <v>N/A</v>
      </c>
      <c r="E158" s="34">
        <v>0.80214835240000004</v>
      </c>
      <c r="F158" s="11" t="str">
        <f t="shared" si="25"/>
        <v>N/A</v>
      </c>
      <c r="G158" s="34">
        <v>0.57088901800000003</v>
      </c>
      <c r="H158" s="11" t="str">
        <f t="shared" si="26"/>
        <v>N/A</v>
      </c>
      <c r="I158" s="12">
        <v>20</v>
      </c>
      <c r="J158" s="12">
        <v>-28.8</v>
      </c>
      <c r="K158" s="41" t="s">
        <v>736</v>
      </c>
      <c r="L158" s="9" t="str">
        <f t="shared" si="27"/>
        <v>Yes</v>
      </c>
    </row>
    <row r="159" spans="1:12" x14ac:dyDescent="0.25">
      <c r="A159" s="42" t="s">
        <v>1468</v>
      </c>
      <c r="B159" s="33" t="s">
        <v>213</v>
      </c>
      <c r="C159" s="34">
        <v>174.84950610000001</v>
      </c>
      <c r="D159" s="11" t="str">
        <f t="shared" si="24"/>
        <v>N/A</v>
      </c>
      <c r="E159" s="34">
        <v>164.97969265</v>
      </c>
      <c r="F159" s="11" t="str">
        <f t="shared" si="25"/>
        <v>N/A</v>
      </c>
      <c r="G159" s="34">
        <v>167.11312301999999</v>
      </c>
      <c r="H159" s="11" t="str">
        <f t="shared" si="26"/>
        <v>N/A</v>
      </c>
      <c r="I159" s="12">
        <v>-5.64</v>
      </c>
      <c r="J159" s="12">
        <v>1.2929999999999999</v>
      </c>
      <c r="K159" s="41" t="s">
        <v>736</v>
      </c>
      <c r="L159" s="9" t="str">
        <f t="shared" si="27"/>
        <v>Yes</v>
      </c>
    </row>
    <row r="160" spans="1:12" x14ac:dyDescent="0.25">
      <c r="A160" s="42" t="s">
        <v>1469</v>
      </c>
      <c r="B160" s="33" t="s">
        <v>213</v>
      </c>
      <c r="C160" s="34">
        <v>143.96377034</v>
      </c>
      <c r="D160" s="11" t="str">
        <f t="shared" si="24"/>
        <v>N/A</v>
      </c>
      <c r="E160" s="34">
        <v>138.13459037999999</v>
      </c>
      <c r="F160" s="11" t="str">
        <f t="shared" si="25"/>
        <v>N/A</v>
      </c>
      <c r="G160" s="34">
        <v>137.82150100999999</v>
      </c>
      <c r="H160" s="11" t="str">
        <f t="shared" si="26"/>
        <v>N/A</v>
      </c>
      <c r="I160" s="12">
        <v>-4.05</v>
      </c>
      <c r="J160" s="12">
        <v>-0.22700000000000001</v>
      </c>
      <c r="K160" s="41" t="s">
        <v>736</v>
      </c>
      <c r="L160" s="9" t="str">
        <f t="shared" si="27"/>
        <v>Yes</v>
      </c>
    </row>
    <row r="161" spans="1:12" x14ac:dyDescent="0.25">
      <c r="A161" s="42" t="s">
        <v>1470</v>
      </c>
      <c r="B161" s="33" t="s">
        <v>213</v>
      </c>
      <c r="C161" s="34">
        <v>202.93147278000001</v>
      </c>
      <c r="D161" s="11" t="str">
        <f t="shared" si="24"/>
        <v>N/A</v>
      </c>
      <c r="E161" s="34">
        <v>200.33851976</v>
      </c>
      <c r="F161" s="11" t="str">
        <f t="shared" si="25"/>
        <v>N/A</v>
      </c>
      <c r="G161" s="34">
        <v>203.79456067000001</v>
      </c>
      <c r="H161" s="11" t="str">
        <f t="shared" si="26"/>
        <v>N/A</v>
      </c>
      <c r="I161" s="12">
        <v>-1.28</v>
      </c>
      <c r="J161" s="12">
        <v>1.7250000000000001</v>
      </c>
      <c r="K161" s="41" t="s">
        <v>736</v>
      </c>
      <c r="L161" s="9" t="str">
        <f t="shared" si="27"/>
        <v>Yes</v>
      </c>
    </row>
    <row r="162" spans="1:12" x14ac:dyDescent="0.25">
      <c r="A162" s="42" t="s">
        <v>1603</v>
      </c>
      <c r="B162" s="33" t="s">
        <v>213</v>
      </c>
      <c r="C162" s="34">
        <v>0</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t="s">
        <v>1745</v>
      </c>
      <c r="J162" s="12" t="s">
        <v>1745</v>
      </c>
      <c r="K162" s="14" t="s">
        <v>213</v>
      </c>
      <c r="L162" s="9" t="str">
        <f t="shared" ref="L162:L172" si="31">IF(J162="Div by 0", "N/A", IF(K162="N/A","N/A", IF(J162&gt;VALUE(MID(K162,1,2)), "No", IF(J162&lt;-1*VALUE(MID(K162,1,2)), "No", "Yes"))))</f>
        <v>N/A</v>
      </c>
    </row>
    <row r="163" spans="1:12" x14ac:dyDescent="0.25">
      <c r="A163" s="42" t="s">
        <v>126</v>
      </c>
      <c r="B163" s="33" t="s">
        <v>213</v>
      </c>
      <c r="C163" s="34">
        <v>11</v>
      </c>
      <c r="D163" s="11" t="str">
        <f t="shared" si="28"/>
        <v>N/A</v>
      </c>
      <c r="E163" s="34">
        <v>11</v>
      </c>
      <c r="F163" s="11" t="str">
        <f t="shared" si="29"/>
        <v>N/A</v>
      </c>
      <c r="G163" s="34">
        <v>11</v>
      </c>
      <c r="H163" s="11" t="str">
        <f t="shared" si="30"/>
        <v>N/A</v>
      </c>
      <c r="I163" s="12">
        <v>0</v>
      </c>
      <c r="J163" s="12">
        <v>-50</v>
      </c>
      <c r="K163" s="14" t="s">
        <v>213</v>
      </c>
      <c r="L163" s="9" t="str">
        <f t="shared" si="31"/>
        <v>N/A</v>
      </c>
    </row>
    <row r="164" spans="1:12" ht="25" x14ac:dyDescent="0.25">
      <c r="A164" s="42" t="s">
        <v>1604</v>
      </c>
      <c r="B164" s="33" t="s">
        <v>213</v>
      </c>
      <c r="C164" s="34">
        <v>11</v>
      </c>
      <c r="D164" s="11" t="str">
        <f t="shared" si="28"/>
        <v>N/A</v>
      </c>
      <c r="E164" s="34">
        <v>11</v>
      </c>
      <c r="F164" s="11" t="str">
        <f t="shared" si="29"/>
        <v>N/A</v>
      </c>
      <c r="G164" s="34">
        <v>11</v>
      </c>
      <c r="H164" s="11" t="str">
        <f t="shared" si="30"/>
        <v>N/A</v>
      </c>
      <c r="I164" s="12">
        <v>-50</v>
      </c>
      <c r="J164" s="12">
        <v>0</v>
      </c>
      <c r="K164" s="14" t="s">
        <v>213</v>
      </c>
      <c r="L164" s="9" t="str">
        <f t="shared" si="31"/>
        <v>N/A</v>
      </c>
    </row>
    <row r="165" spans="1:12" ht="25" x14ac:dyDescent="0.25">
      <c r="A165" s="42" t="s">
        <v>1471</v>
      </c>
      <c r="B165" s="33" t="s">
        <v>213</v>
      </c>
      <c r="C165" s="34">
        <v>11</v>
      </c>
      <c r="D165" s="11" t="str">
        <f t="shared" si="28"/>
        <v>N/A</v>
      </c>
      <c r="E165" s="34">
        <v>11</v>
      </c>
      <c r="F165" s="11" t="str">
        <f t="shared" si="29"/>
        <v>N/A</v>
      </c>
      <c r="G165" s="34">
        <v>11</v>
      </c>
      <c r="H165" s="11" t="str">
        <f t="shared" si="30"/>
        <v>N/A</v>
      </c>
      <c r="I165" s="12">
        <v>-75</v>
      </c>
      <c r="J165" s="12">
        <v>100</v>
      </c>
      <c r="K165" s="14" t="s">
        <v>213</v>
      </c>
      <c r="L165" s="9" t="str">
        <f t="shared" si="31"/>
        <v>N/A</v>
      </c>
    </row>
    <row r="166" spans="1:12" x14ac:dyDescent="0.25">
      <c r="A166" s="42" t="s">
        <v>1605</v>
      </c>
      <c r="B166" s="33" t="s">
        <v>213</v>
      </c>
      <c r="C166" s="34">
        <v>0</v>
      </c>
      <c r="D166" s="11" t="str">
        <f t="shared" si="28"/>
        <v>N/A</v>
      </c>
      <c r="E166" s="34">
        <v>0</v>
      </c>
      <c r="F166" s="11" t="str">
        <f t="shared" si="29"/>
        <v>N/A</v>
      </c>
      <c r="G166" s="34">
        <v>0</v>
      </c>
      <c r="H166" s="11" t="str">
        <f t="shared" si="30"/>
        <v>N/A</v>
      </c>
      <c r="I166" s="12" t="s">
        <v>1745</v>
      </c>
      <c r="J166" s="12" t="s">
        <v>1745</v>
      </c>
      <c r="K166" s="14" t="s">
        <v>213</v>
      </c>
      <c r="L166" s="9" t="str">
        <f t="shared" si="31"/>
        <v>N/A</v>
      </c>
    </row>
    <row r="167" spans="1:12" x14ac:dyDescent="0.25">
      <c r="A167" s="42" t="s">
        <v>1606</v>
      </c>
      <c r="B167" s="33" t="s">
        <v>213</v>
      </c>
      <c r="C167" s="34">
        <v>143</v>
      </c>
      <c r="D167" s="11" t="str">
        <f t="shared" si="28"/>
        <v>N/A</v>
      </c>
      <c r="E167" s="34">
        <v>121</v>
      </c>
      <c r="F167" s="11" t="str">
        <f t="shared" si="29"/>
        <v>N/A</v>
      </c>
      <c r="G167" s="34">
        <v>143</v>
      </c>
      <c r="H167" s="11" t="str">
        <f t="shared" si="30"/>
        <v>N/A</v>
      </c>
      <c r="I167" s="12">
        <v>-15.4</v>
      </c>
      <c r="J167" s="12">
        <v>18.18</v>
      </c>
      <c r="K167" s="14" t="s">
        <v>213</v>
      </c>
      <c r="L167" s="9" t="str">
        <f t="shared" si="31"/>
        <v>N/A</v>
      </c>
    </row>
    <row r="168" spans="1:12" x14ac:dyDescent="0.25">
      <c r="A168" s="42" t="s">
        <v>125</v>
      </c>
      <c r="B168" s="33" t="s">
        <v>213</v>
      </c>
      <c r="C168" s="43">
        <v>666178</v>
      </c>
      <c r="D168" s="11" t="str">
        <f t="shared" si="28"/>
        <v>N/A</v>
      </c>
      <c r="E168" s="43">
        <v>752302</v>
      </c>
      <c r="F168" s="11" t="str">
        <f t="shared" si="29"/>
        <v>N/A</v>
      </c>
      <c r="G168" s="43">
        <v>686584</v>
      </c>
      <c r="H168" s="11" t="str">
        <f t="shared" si="30"/>
        <v>N/A</v>
      </c>
      <c r="I168" s="12">
        <v>12.93</v>
      </c>
      <c r="J168" s="12">
        <v>-8.74</v>
      </c>
      <c r="K168" s="14" t="s">
        <v>213</v>
      </c>
      <c r="L168" s="9" t="str">
        <f t="shared" si="31"/>
        <v>N/A</v>
      </c>
    </row>
    <row r="169" spans="1:12" x14ac:dyDescent="0.25">
      <c r="A169" s="42" t="s">
        <v>1607</v>
      </c>
      <c r="B169" s="33" t="s">
        <v>213</v>
      </c>
      <c r="C169" s="43">
        <v>653557</v>
      </c>
      <c r="D169" s="11" t="str">
        <f t="shared" si="28"/>
        <v>N/A</v>
      </c>
      <c r="E169" s="43">
        <v>663804</v>
      </c>
      <c r="F169" s="11" t="str">
        <f t="shared" si="29"/>
        <v>N/A</v>
      </c>
      <c r="G169" s="43">
        <v>570816</v>
      </c>
      <c r="H169" s="11" t="str">
        <f t="shared" si="30"/>
        <v>N/A</v>
      </c>
      <c r="I169" s="12">
        <v>1.5680000000000001</v>
      </c>
      <c r="J169" s="12">
        <v>-14</v>
      </c>
      <c r="K169" s="14" t="s">
        <v>213</v>
      </c>
      <c r="L169" s="9" t="str">
        <f t="shared" si="31"/>
        <v>N/A</v>
      </c>
    </row>
    <row r="170" spans="1:12" x14ac:dyDescent="0.25">
      <c r="A170" s="42" t="s">
        <v>1364</v>
      </c>
      <c r="B170" s="33" t="s">
        <v>213</v>
      </c>
      <c r="C170" s="43">
        <v>265111</v>
      </c>
      <c r="D170" s="11" t="str">
        <f t="shared" si="28"/>
        <v>N/A</v>
      </c>
      <c r="E170" s="43">
        <v>201008</v>
      </c>
      <c r="F170" s="11" t="str">
        <f t="shared" si="29"/>
        <v>N/A</v>
      </c>
      <c r="G170" s="43">
        <v>240086</v>
      </c>
      <c r="H170" s="11" t="str">
        <f t="shared" si="30"/>
        <v>N/A</v>
      </c>
      <c r="I170" s="12">
        <v>-24.2</v>
      </c>
      <c r="J170" s="12">
        <v>19.440000000000001</v>
      </c>
      <c r="K170" s="14" t="s">
        <v>213</v>
      </c>
      <c r="L170" s="9" t="str">
        <f t="shared" si="31"/>
        <v>N/A</v>
      </c>
    </row>
    <row r="171" spans="1:12" x14ac:dyDescent="0.25">
      <c r="A171" s="42" t="s">
        <v>1601</v>
      </c>
      <c r="B171" s="33" t="s">
        <v>213</v>
      </c>
      <c r="C171" s="43">
        <v>105896</v>
      </c>
      <c r="D171" s="11" t="str">
        <f t="shared" si="28"/>
        <v>N/A</v>
      </c>
      <c r="E171" s="43">
        <v>175050</v>
      </c>
      <c r="F171" s="11" t="str">
        <f t="shared" si="29"/>
        <v>N/A</v>
      </c>
      <c r="G171" s="43">
        <v>66508</v>
      </c>
      <c r="H171" s="11" t="str">
        <f t="shared" si="30"/>
        <v>N/A</v>
      </c>
      <c r="I171" s="12">
        <v>65.3</v>
      </c>
      <c r="J171" s="12">
        <v>-62</v>
      </c>
      <c r="K171" s="14" t="s">
        <v>213</v>
      </c>
      <c r="L171" s="9" t="str">
        <f t="shared" si="31"/>
        <v>N/A</v>
      </c>
    </row>
    <row r="172" spans="1:12" x14ac:dyDescent="0.25">
      <c r="A172" s="42" t="s">
        <v>1602</v>
      </c>
      <c r="B172" s="33" t="s">
        <v>213</v>
      </c>
      <c r="C172" s="43">
        <v>456685</v>
      </c>
      <c r="D172" s="11" t="str">
        <f t="shared" si="28"/>
        <v>N/A</v>
      </c>
      <c r="E172" s="43">
        <v>439681</v>
      </c>
      <c r="F172" s="11" t="str">
        <f t="shared" si="29"/>
        <v>N/A</v>
      </c>
      <c r="G172" s="43">
        <v>433279</v>
      </c>
      <c r="H172" s="11" t="str">
        <f t="shared" si="30"/>
        <v>N/A</v>
      </c>
      <c r="I172" s="12">
        <v>-3.72</v>
      </c>
      <c r="J172" s="12">
        <v>-1.46</v>
      </c>
      <c r="K172" s="14" t="s">
        <v>213</v>
      </c>
      <c r="L172" s="9" t="str">
        <f t="shared" si="31"/>
        <v>N/A</v>
      </c>
    </row>
    <row r="173" spans="1:12" ht="25" x14ac:dyDescent="0.25">
      <c r="A173" s="42" t="s">
        <v>1365</v>
      </c>
      <c r="B173" s="33" t="s">
        <v>213</v>
      </c>
      <c r="C173" s="43">
        <v>415262</v>
      </c>
      <c r="D173" s="11" t="str">
        <f t="shared" ref="D173:D187" si="32">IF($B173="N/A","N/A",IF(C173&gt;10,"No",IF(C173&lt;-10,"No","Yes")))</f>
        <v>N/A</v>
      </c>
      <c r="E173" s="43">
        <v>250683</v>
      </c>
      <c r="F173" s="11" t="str">
        <f t="shared" ref="F173:F187" si="33">IF($B173="N/A","N/A",IF(E173&gt;10,"No",IF(E173&lt;-10,"No","Yes")))</f>
        <v>N/A</v>
      </c>
      <c r="G173" s="43">
        <v>232175</v>
      </c>
      <c r="H173" s="11" t="str">
        <f t="shared" ref="H173:H187" si="34">IF($B173="N/A","N/A",IF(G173&gt;10,"No",IF(G173&lt;-10,"No","Yes")))</f>
        <v>N/A</v>
      </c>
      <c r="I173" s="12">
        <v>-39.6</v>
      </c>
      <c r="J173" s="12">
        <v>-7.38</v>
      </c>
      <c r="K173" s="41" t="s">
        <v>736</v>
      </c>
      <c r="L173" s="9" t="str">
        <f t="shared" ref="L173:L187" si="35">IF(J173="Div by 0", "N/A", IF(K173="N/A","N/A", IF(J173&gt;VALUE(MID(K173,1,2)), "No", IF(J173&lt;-1*VALUE(MID(K173,1,2)), "No", "Yes"))))</f>
        <v>Yes</v>
      </c>
    </row>
    <row r="174" spans="1:12" x14ac:dyDescent="0.25">
      <c r="A174" s="42" t="s">
        <v>647</v>
      </c>
      <c r="B174" s="33" t="s">
        <v>213</v>
      </c>
      <c r="C174" s="34">
        <v>1670</v>
      </c>
      <c r="D174" s="11" t="str">
        <f t="shared" si="32"/>
        <v>N/A</v>
      </c>
      <c r="E174" s="34">
        <v>1068</v>
      </c>
      <c r="F174" s="11" t="str">
        <f t="shared" si="33"/>
        <v>N/A</v>
      </c>
      <c r="G174" s="34">
        <v>903</v>
      </c>
      <c r="H174" s="11" t="str">
        <f t="shared" si="34"/>
        <v>N/A</v>
      </c>
      <c r="I174" s="12">
        <v>-36</v>
      </c>
      <c r="J174" s="12">
        <v>-15.4</v>
      </c>
      <c r="K174" s="41" t="s">
        <v>736</v>
      </c>
      <c r="L174" s="9" t="str">
        <f t="shared" si="35"/>
        <v>Yes</v>
      </c>
    </row>
    <row r="175" spans="1:12" x14ac:dyDescent="0.25">
      <c r="A175" s="42" t="s">
        <v>1366</v>
      </c>
      <c r="B175" s="33" t="s">
        <v>213</v>
      </c>
      <c r="C175" s="43">
        <v>248.65988024000001</v>
      </c>
      <c r="D175" s="11" t="str">
        <f t="shared" si="32"/>
        <v>N/A</v>
      </c>
      <c r="E175" s="43">
        <v>234.72191011000001</v>
      </c>
      <c r="F175" s="11" t="str">
        <f t="shared" si="33"/>
        <v>N/A</v>
      </c>
      <c r="G175" s="43">
        <v>257.11517164999998</v>
      </c>
      <c r="H175" s="11" t="str">
        <f t="shared" si="34"/>
        <v>N/A</v>
      </c>
      <c r="I175" s="12">
        <v>-5.61</v>
      </c>
      <c r="J175" s="12">
        <v>9.5399999999999991</v>
      </c>
      <c r="K175" s="41" t="s">
        <v>736</v>
      </c>
      <c r="L175" s="9" t="str">
        <f t="shared" si="35"/>
        <v>Yes</v>
      </c>
    </row>
    <row r="176" spans="1:12" ht="25" x14ac:dyDescent="0.25">
      <c r="A176" s="42" t="s">
        <v>1367</v>
      </c>
      <c r="B176" s="33" t="s">
        <v>213</v>
      </c>
      <c r="C176" s="43">
        <v>589354</v>
      </c>
      <c r="D176" s="11" t="str">
        <f t="shared" si="32"/>
        <v>N/A</v>
      </c>
      <c r="E176" s="43">
        <v>584188</v>
      </c>
      <c r="F176" s="11" t="str">
        <f t="shared" si="33"/>
        <v>N/A</v>
      </c>
      <c r="G176" s="43">
        <v>421806</v>
      </c>
      <c r="H176" s="11" t="str">
        <f t="shared" si="34"/>
        <v>N/A</v>
      </c>
      <c r="I176" s="12">
        <v>-0.877</v>
      </c>
      <c r="J176" s="12">
        <v>-27.8</v>
      </c>
      <c r="K176" s="41" t="s">
        <v>736</v>
      </c>
      <c r="L176" s="9" t="str">
        <f t="shared" si="35"/>
        <v>Yes</v>
      </c>
    </row>
    <row r="177" spans="1:12" x14ac:dyDescent="0.25">
      <c r="A177" s="42" t="s">
        <v>514</v>
      </c>
      <c r="B177" s="33" t="s">
        <v>213</v>
      </c>
      <c r="C177" s="34">
        <v>2896</v>
      </c>
      <c r="D177" s="11" t="str">
        <f t="shared" si="32"/>
        <v>N/A</v>
      </c>
      <c r="E177" s="34">
        <v>1851</v>
      </c>
      <c r="F177" s="11" t="str">
        <f t="shared" si="33"/>
        <v>N/A</v>
      </c>
      <c r="G177" s="34">
        <v>1796</v>
      </c>
      <c r="H177" s="11" t="str">
        <f t="shared" si="34"/>
        <v>N/A</v>
      </c>
      <c r="I177" s="12">
        <v>-36.1</v>
      </c>
      <c r="J177" s="12">
        <v>-2.97</v>
      </c>
      <c r="K177" s="41" t="s">
        <v>736</v>
      </c>
      <c r="L177" s="9" t="str">
        <f t="shared" si="35"/>
        <v>Yes</v>
      </c>
    </row>
    <row r="178" spans="1:12" x14ac:dyDescent="0.25">
      <c r="A178" s="42" t="s">
        <v>1368</v>
      </c>
      <c r="B178" s="33" t="s">
        <v>213</v>
      </c>
      <c r="C178" s="43">
        <v>203.50621547</v>
      </c>
      <c r="D178" s="11" t="str">
        <f t="shared" si="32"/>
        <v>N/A</v>
      </c>
      <c r="E178" s="43">
        <v>315.60669908</v>
      </c>
      <c r="F178" s="11" t="str">
        <f t="shared" si="33"/>
        <v>N/A</v>
      </c>
      <c r="G178" s="43">
        <v>234.85857461000001</v>
      </c>
      <c r="H178" s="11" t="str">
        <f t="shared" si="34"/>
        <v>N/A</v>
      </c>
      <c r="I178" s="12">
        <v>55.08</v>
      </c>
      <c r="J178" s="12">
        <v>-25.6</v>
      </c>
      <c r="K178" s="41" t="s">
        <v>736</v>
      </c>
      <c r="L178" s="9" t="str">
        <f t="shared" si="35"/>
        <v>Yes</v>
      </c>
    </row>
    <row r="179" spans="1:12" ht="25" x14ac:dyDescent="0.25">
      <c r="A179" s="42" t="s">
        <v>1369</v>
      </c>
      <c r="B179" s="33" t="s">
        <v>213</v>
      </c>
      <c r="C179" s="43">
        <v>626381</v>
      </c>
      <c r="D179" s="11" t="str">
        <f t="shared" si="32"/>
        <v>N/A</v>
      </c>
      <c r="E179" s="43">
        <v>318810</v>
      </c>
      <c r="F179" s="11" t="str">
        <f t="shared" si="33"/>
        <v>N/A</v>
      </c>
      <c r="G179" s="43">
        <v>192191</v>
      </c>
      <c r="H179" s="11" t="str">
        <f t="shared" si="34"/>
        <v>N/A</v>
      </c>
      <c r="I179" s="12">
        <v>-49.1</v>
      </c>
      <c r="J179" s="12">
        <v>-39.700000000000003</v>
      </c>
      <c r="K179" s="41" t="s">
        <v>736</v>
      </c>
      <c r="L179" s="9" t="str">
        <f t="shared" si="35"/>
        <v>No</v>
      </c>
    </row>
    <row r="180" spans="1:12" x14ac:dyDescent="0.25">
      <c r="A180" s="42" t="s">
        <v>515</v>
      </c>
      <c r="B180" s="33" t="s">
        <v>213</v>
      </c>
      <c r="C180" s="34">
        <v>2247</v>
      </c>
      <c r="D180" s="11" t="str">
        <f t="shared" si="32"/>
        <v>N/A</v>
      </c>
      <c r="E180" s="34">
        <v>1134</v>
      </c>
      <c r="F180" s="11" t="str">
        <f t="shared" si="33"/>
        <v>N/A</v>
      </c>
      <c r="G180" s="34">
        <v>515</v>
      </c>
      <c r="H180" s="11" t="str">
        <f t="shared" si="34"/>
        <v>N/A</v>
      </c>
      <c r="I180" s="12">
        <v>-49.5</v>
      </c>
      <c r="J180" s="12">
        <v>-54.6</v>
      </c>
      <c r="K180" s="41" t="s">
        <v>736</v>
      </c>
      <c r="L180" s="9" t="str">
        <f t="shared" si="35"/>
        <v>No</v>
      </c>
    </row>
    <row r="181" spans="1:12" ht="25" x14ac:dyDescent="0.25">
      <c r="A181" s="42" t="s">
        <v>1370</v>
      </c>
      <c r="B181" s="33" t="s">
        <v>213</v>
      </c>
      <c r="C181" s="43">
        <v>278.76323988000001</v>
      </c>
      <c r="D181" s="11" t="str">
        <f t="shared" si="32"/>
        <v>N/A</v>
      </c>
      <c r="E181" s="43">
        <v>281.13756613999999</v>
      </c>
      <c r="F181" s="11" t="str">
        <f t="shared" si="33"/>
        <v>N/A</v>
      </c>
      <c r="G181" s="43">
        <v>373.18640777000002</v>
      </c>
      <c r="H181" s="11" t="str">
        <f t="shared" si="34"/>
        <v>N/A</v>
      </c>
      <c r="I181" s="12">
        <v>0.85170000000000001</v>
      </c>
      <c r="J181" s="12">
        <v>32.74</v>
      </c>
      <c r="K181" s="41" t="s">
        <v>736</v>
      </c>
      <c r="L181" s="9" t="str">
        <f t="shared" si="35"/>
        <v>No</v>
      </c>
    </row>
    <row r="182" spans="1:12" ht="25" x14ac:dyDescent="0.25">
      <c r="A182" s="42" t="s">
        <v>1371</v>
      </c>
      <c r="B182" s="33" t="s">
        <v>213</v>
      </c>
      <c r="C182" s="43">
        <v>4589799</v>
      </c>
      <c r="D182" s="11" t="str">
        <f t="shared" si="32"/>
        <v>N/A</v>
      </c>
      <c r="E182" s="43">
        <v>7043536</v>
      </c>
      <c r="F182" s="11" t="str">
        <f t="shared" si="33"/>
        <v>N/A</v>
      </c>
      <c r="G182" s="43">
        <v>6594016</v>
      </c>
      <c r="H182" s="11" t="str">
        <f t="shared" si="34"/>
        <v>N/A</v>
      </c>
      <c r="I182" s="12">
        <v>53.46</v>
      </c>
      <c r="J182" s="12">
        <v>-6.38</v>
      </c>
      <c r="K182" s="41" t="s">
        <v>736</v>
      </c>
      <c r="L182" s="9" t="str">
        <f t="shared" si="35"/>
        <v>Yes</v>
      </c>
    </row>
    <row r="183" spans="1:12" x14ac:dyDescent="0.25">
      <c r="A183" s="42" t="s">
        <v>516</v>
      </c>
      <c r="B183" s="33" t="s">
        <v>213</v>
      </c>
      <c r="C183" s="34">
        <v>927</v>
      </c>
      <c r="D183" s="11" t="str">
        <f t="shared" si="32"/>
        <v>N/A</v>
      </c>
      <c r="E183" s="34">
        <v>831</v>
      </c>
      <c r="F183" s="11" t="str">
        <f t="shared" si="33"/>
        <v>N/A</v>
      </c>
      <c r="G183" s="34">
        <v>660</v>
      </c>
      <c r="H183" s="11" t="str">
        <f t="shared" si="34"/>
        <v>N/A</v>
      </c>
      <c r="I183" s="12">
        <v>-10.4</v>
      </c>
      <c r="J183" s="12">
        <v>-20.6</v>
      </c>
      <c r="K183" s="41" t="s">
        <v>736</v>
      </c>
      <c r="L183" s="9" t="str">
        <f t="shared" si="35"/>
        <v>Yes</v>
      </c>
    </row>
    <row r="184" spans="1:12" x14ac:dyDescent="0.25">
      <c r="A184" s="42" t="s">
        <v>1372</v>
      </c>
      <c r="B184" s="33" t="s">
        <v>213</v>
      </c>
      <c r="C184" s="43">
        <v>4951.2394821999997</v>
      </c>
      <c r="D184" s="11" t="str">
        <f t="shared" si="32"/>
        <v>N/A</v>
      </c>
      <c r="E184" s="43">
        <v>8475.9759326000003</v>
      </c>
      <c r="F184" s="11" t="str">
        <f t="shared" si="33"/>
        <v>N/A</v>
      </c>
      <c r="G184" s="43">
        <v>9990.9333332999995</v>
      </c>
      <c r="H184" s="11" t="str">
        <f t="shared" si="34"/>
        <v>N/A</v>
      </c>
      <c r="I184" s="12">
        <v>71.19</v>
      </c>
      <c r="J184" s="12">
        <v>17.87</v>
      </c>
      <c r="K184" s="41" t="s">
        <v>736</v>
      </c>
      <c r="L184" s="9" t="str">
        <f t="shared" si="35"/>
        <v>Yes</v>
      </c>
    </row>
    <row r="185" spans="1:12" ht="25" x14ac:dyDescent="0.25">
      <c r="A185" s="42" t="s">
        <v>1373</v>
      </c>
      <c r="B185" s="33" t="s">
        <v>213</v>
      </c>
      <c r="C185" s="43">
        <v>938146592</v>
      </c>
      <c r="D185" s="11" t="str">
        <f t="shared" si="32"/>
        <v>N/A</v>
      </c>
      <c r="E185" s="43">
        <v>650644088</v>
      </c>
      <c r="F185" s="11" t="str">
        <f t="shared" si="33"/>
        <v>N/A</v>
      </c>
      <c r="G185" s="43">
        <v>749022381</v>
      </c>
      <c r="H185" s="11" t="str">
        <f t="shared" si="34"/>
        <v>N/A</v>
      </c>
      <c r="I185" s="12">
        <v>-30.6</v>
      </c>
      <c r="J185" s="12">
        <v>15.12</v>
      </c>
      <c r="K185" s="41" t="s">
        <v>736</v>
      </c>
      <c r="L185" s="9" t="str">
        <f t="shared" si="35"/>
        <v>Yes</v>
      </c>
    </row>
    <row r="186" spans="1:12" ht="25" x14ac:dyDescent="0.25">
      <c r="A186" s="42" t="s">
        <v>517</v>
      </c>
      <c r="B186" s="33" t="s">
        <v>213</v>
      </c>
      <c r="C186" s="34">
        <v>21503</v>
      </c>
      <c r="D186" s="11" t="str">
        <f t="shared" si="32"/>
        <v>N/A</v>
      </c>
      <c r="E186" s="34">
        <v>15106</v>
      </c>
      <c r="F186" s="11" t="str">
        <f t="shared" si="33"/>
        <v>N/A</v>
      </c>
      <c r="G186" s="34">
        <v>16777</v>
      </c>
      <c r="H186" s="11" t="str">
        <f t="shared" si="34"/>
        <v>N/A</v>
      </c>
      <c r="I186" s="12">
        <v>-29.7</v>
      </c>
      <c r="J186" s="12">
        <v>11.06</v>
      </c>
      <c r="K186" s="41" t="s">
        <v>736</v>
      </c>
      <c r="L186" s="9" t="str">
        <f t="shared" si="35"/>
        <v>Yes</v>
      </c>
    </row>
    <row r="187" spans="1:12" ht="25" x14ac:dyDescent="0.25">
      <c r="A187" s="42" t="s">
        <v>1374</v>
      </c>
      <c r="B187" s="33" t="s">
        <v>213</v>
      </c>
      <c r="C187" s="43">
        <v>43628.637492000002</v>
      </c>
      <c r="D187" s="11" t="str">
        <f t="shared" si="32"/>
        <v>N/A</v>
      </c>
      <c r="E187" s="43">
        <v>43071.897789000002</v>
      </c>
      <c r="F187" s="11" t="str">
        <f t="shared" si="33"/>
        <v>N/A</v>
      </c>
      <c r="G187" s="43">
        <v>44645.787745000001</v>
      </c>
      <c r="H187" s="11" t="str">
        <f t="shared" si="34"/>
        <v>N/A</v>
      </c>
      <c r="I187" s="12">
        <v>-1.28</v>
      </c>
      <c r="J187" s="12">
        <v>3.6539999999999999</v>
      </c>
      <c r="K187" s="41" t="s">
        <v>736</v>
      </c>
      <c r="L187" s="9" t="str">
        <f t="shared" si="35"/>
        <v>Yes</v>
      </c>
    </row>
    <row r="188" spans="1:12" x14ac:dyDescent="0.25">
      <c r="A188" s="4" t="s">
        <v>1375</v>
      </c>
      <c r="B188" s="33" t="s">
        <v>213</v>
      </c>
      <c r="C188" s="43">
        <v>1115862202</v>
      </c>
      <c r="D188" s="11" t="str">
        <f t="shared" ref="D188:D203" si="36">IF($B188="N/A","N/A",IF(C188&gt;10,"No",IF(C188&lt;-10,"No","Yes")))</f>
        <v>N/A</v>
      </c>
      <c r="E188" s="43">
        <v>773388273</v>
      </c>
      <c r="F188" s="11" t="str">
        <f t="shared" ref="F188:F203" si="37">IF($B188="N/A","N/A",IF(E188&gt;10,"No",IF(E188&lt;-10,"No","Yes")))</f>
        <v>N/A</v>
      </c>
      <c r="G188" s="43">
        <v>890664128</v>
      </c>
      <c r="H188" s="11" t="str">
        <f t="shared" ref="H188:H203" si="38">IF($B188="N/A","N/A",IF(G188&gt;10,"No",IF(G188&lt;-10,"No","Yes")))</f>
        <v>N/A</v>
      </c>
      <c r="I188" s="12">
        <v>-30.7</v>
      </c>
      <c r="J188" s="12">
        <v>15.16</v>
      </c>
      <c r="K188" s="41" t="s">
        <v>736</v>
      </c>
      <c r="L188" s="9" t="str">
        <f t="shared" ref="L188:L203" si="39">IF(J188="Div by 0", "N/A", IF(K188="N/A","N/A", IF(J188&gt;VALUE(MID(K188,1,2)), "No", IF(J188&lt;-1*VALUE(MID(K188,1,2)), "No", "Yes"))))</f>
        <v>Yes</v>
      </c>
    </row>
    <row r="189" spans="1:12" x14ac:dyDescent="0.25">
      <c r="A189" s="4" t="s">
        <v>1472</v>
      </c>
      <c r="B189" s="33" t="s">
        <v>213</v>
      </c>
      <c r="C189" s="34">
        <v>36807</v>
      </c>
      <c r="D189" s="11" t="str">
        <f t="shared" si="36"/>
        <v>N/A</v>
      </c>
      <c r="E189" s="34">
        <v>25309</v>
      </c>
      <c r="F189" s="11" t="str">
        <f t="shared" si="37"/>
        <v>N/A</v>
      </c>
      <c r="G189" s="34">
        <v>28690</v>
      </c>
      <c r="H189" s="11" t="str">
        <f t="shared" si="38"/>
        <v>N/A</v>
      </c>
      <c r="I189" s="12">
        <v>-31.2</v>
      </c>
      <c r="J189" s="12">
        <v>13.36</v>
      </c>
      <c r="K189" s="41" t="s">
        <v>736</v>
      </c>
      <c r="L189" s="9" t="str">
        <f t="shared" si="39"/>
        <v>Yes</v>
      </c>
    </row>
    <row r="190" spans="1:12" x14ac:dyDescent="0.25">
      <c r="A190" s="4" t="s">
        <v>1473</v>
      </c>
      <c r="B190" s="33" t="s">
        <v>213</v>
      </c>
      <c r="C190" s="43">
        <v>30316.575706</v>
      </c>
      <c r="D190" s="11" t="str">
        <f t="shared" si="36"/>
        <v>N/A</v>
      </c>
      <c r="E190" s="43">
        <v>30557.836066</v>
      </c>
      <c r="F190" s="11" t="str">
        <f t="shared" si="37"/>
        <v>N/A</v>
      </c>
      <c r="G190" s="43">
        <v>31044.410177999998</v>
      </c>
      <c r="H190" s="11" t="str">
        <f t="shared" si="38"/>
        <v>N/A</v>
      </c>
      <c r="I190" s="12">
        <v>0.79579999999999995</v>
      </c>
      <c r="J190" s="12">
        <v>1.5920000000000001</v>
      </c>
      <c r="K190" s="41" t="s">
        <v>736</v>
      </c>
      <c r="L190" s="9" t="str">
        <f t="shared" si="39"/>
        <v>Yes</v>
      </c>
    </row>
    <row r="191" spans="1:12" x14ac:dyDescent="0.25">
      <c r="A191" s="4" t="s">
        <v>1474</v>
      </c>
      <c r="B191" s="33" t="s">
        <v>213</v>
      </c>
      <c r="C191" s="43">
        <v>13592.51367</v>
      </c>
      <c r="D191" s="11" t="str">
        <f t="shared" si="36"/>
        <v>N/A</v>
      </c>
      <c r="E191" s="43">
        <v>14151.529508</v>
      </c>
      <c r="F191" s="11" t="str">
        <f t="shared" si="37"/>
        <v>N/A</v>
      </c>
      <c r="G191" s="43">
        <v>11423.458248999999</v>
      </c>
      <c r="H191" s="11" t="str">
        <f t="shared" si="38"/>
        <v>N/A</v>
      </c>
      <c r="I191" s="12">
        <v>4.1130000000000004</v>
      </c>
      <c r="J191" s="12">
        <v>-19.3</v>
      </c>
      <c r="K191" s="41" t="s">
        <v>736</v>
      </c>
      <c r="L191" s="9" t="str">
        <f t="shared" si="39"/>
        <v>Yes</v>
      </c>
    </row>
    <row r="192" spans="1:12" x14ac:dyDescent="0.25">
      <c r="A192" s="4" t="s">
        <v>1475</v>
      </c>
      <c r="B192" s="33" t="s">
        <v>213</v>
      </c>
      <c r="C192" s="43">
        <v>33188.621578999999</v>
      </c>
      <c r="D192" s="11" t="str">
        <f t="shared" si="36"/>
        <v>N/A</v>
      </c>
      <c r="E192" s="43">
        <v>34820.652825999998</v>
      </c>
      <c r="F192" s="11" t="str">
        <f t="shared" si="37"/>
        <v>N/A</v>
      </c>
      <c r="G192" s="43">
        <v>37644.543387999998</v>
      </c>
      <c r="H192" s="11" t="str">
        <f t="shared" si="38"/>
        <v>N/A</v>
      </c>
      <c r="I192" s="12">
        <v>4.9169999999999998</v>
      </c>
      <c r="J192" s="12">
        <v>8.11</v>
      </c>
      <c r="K192" s="41" t="s">
        <v>736</v>
      </c>
      <c r="L192" s="9" t="str">
        <f t="shared" si="39"/>
        <v>Yes</v>
      </c>
    </row>
    <row r="193" spans="1:12" x14ac:dyDescent="0.25">
      <c r="A193" s="42" t="s">
        <v>1476</v>
      </c>
      <c r="B193" s="33" t="s">
        <v>213</v>
      </c>
      <c r="C193" s="9">
        <v>41.330638370000003</v>
      </c>
      <c r="D193" s="11" t="str">
        <f t="shared" si="36"/>
        <v>N/A</v>
      </c>
      <c r="E193" s="9">
        <v>37.626367745000003</v>
      </c>
      <c r="F193" s="11" t="str">
        <f t="shared" si="37"/>
        <v>N/A</v>
      </c>
      <c r="G193" s="9">
        <v>38.206466734000003</v>
      </c>
      <c r="H193" s="11" t="str">
        <f t="shared" si="38"/>
        <v>N/A</v>
      </c>
      <c r="I193" s="12">
        <v>-8.9600000000000009</v>
      </c>
      <c r="J193" s="12">
        <v>1.542</v>
      </c>
      <c r="K193" s="41" t="s">
        <v>736</v>
      </c>
      <c r="L193" s="9" t="str">
        <f t="shared" si="39"/>
        <v>Yes</v>
      </c>
    </row>
    <row r="194" spans="1:12" x14ac:dyDescent="0.25">
      <c r="A194" s="42" t="s">
        <v>1477</v>
      </c>
      <c r="B194" s="33" t="s">
        <v>213</v>
      </c>
      <c r="C194" s="9">
        <v>16.802467893999999</v>
      </c>
      <c r="D194" s="11" t="str">
        <f t="shared" si="36"/>
        <v>N/A</v>
      </c>
      <c r="E194" s="9">
        <v>17.128215927999999</v>
      </c>
      <c r="F194" s="11" t="str">
        <f t="shared" si="37"/>
        <v>N/A</v>
      </c>
      <c r="G194" s="9">
        <v>19.948878486000002</v>
      </c>
      <c r="H194" s="11" t="str">
        <f t="shared" si="38"/>
        <v>N/A</v>
      </c>
      <c r="I194" s="12">
        <v>1.9390000000000001</v>
      </c>
      <c r="J194" s="12">
        <v>16.47</v>
      </c>
      <c r="K194" s="41" t="s">
        <v>736</v>
      </c>
      <c r="L194" s="9" t="str">
        <f t="shared" si="39"/>
        <v>Yes</v>
      </c>
    </row>
    <row r="195" spans="1:12" x14ac:dyDescent="0.25">
      <c r="A195" s="42" t="s">
        <v>1478</v>
      </c>
      <c r="B195" s="33" t="s">
        <v>213</v>
      </c>
      <c r="C195" s="9">
        <v>54.950564231999998</v>
      </c>
      <c r="D195" s="11" t="str">
        <f t="shared" si="36"/>
        <v>N/A</v>
      </c>
      <c r="E195" s="9">
        <v>54.616970486</v>
      </c>
      <c r="F195" s="11" t="str">
        <f t="shared" si="37"/>
        <v>N/A</v>
      </c>
      <c r="G195" s="9">
        <v>56.158936933</v>
      </c>
      <c r="H195" s="11" t="str">
        <f t="shared" si="38"/>
        <v>N/A</v>
      </c>
      <c r="I195" s="12">
        <v>-0.60699999999999998</v>
      </c>
      <c r="J195" s="12">
        <v>2.823</v>
      </c>
      <c r="K195" s="41" t="s">
        <v>736</v>
      </c>
      <c r="L195" s="9" t="str">
        <f t="shared" si="39"/>
        <v>Yes</v>
      </c>
    </row>
    <row r="196" spans="1:12" x14ac:dyDescent="0.25">
      <c r="A196" s="4" t="s">
        <v>1387</v>
      </c>
      <c r="B196" s="33" t="s">
        <v>213</v>
      </c>
      <c r="C196" s="43">
        <v>938146592</v>
      </c>
      <c r="D196" s="11" t="str">
        <f t="shared" si="36"/>
        <v>N/A</v>
      </c>
      <c r="E196" s="43">
        <v>650644088</v>
      </c>
      <c r="F196" s="11" t="str">
        <f t="shared" si="37"/>
        <v>N/A</v>
      </c>
      <c r="G196" s="43">
        <v>749022381</v>
      </c>
      <c r="H196" s="11" t="str">
        <f t="shared" si="38"/>
        <v>N/A</v>
      </c>
      <c r="I196" s="12">
        <v>-30.6</v>
      </c>
      <c r="J196" s="12">
        <v>15.12</v>
      </c>
      <c r="K196" s="41" t="s">
        <v>736</v>
      </c>
      <c r="L196" s="9" t="str">
        <f t="shared" si="39"/>
        <v>Yes</v>
      </c>
    </row>
    <row r="197" spans="1:12" x14ac:dyDescent="0.25">
      <c r="A197" s="4" t="s">
        <v>1479</v>
      </c>
      <c r="B197" s="33" t="s">
        <v>213</v>
      </c>
      <c r="C197" s="34">
        <v>21503</v>
      </c>
      <c r="D197" s="11" t="str">
        <f t="shared" si="36"/>
        <v>N/A</v>
      </c>
      <c r="E197" s="34">
        <v>15106</v>
      </c>
      <c r="F197" s="11" t="str">
        <f t="shared" si="37"/>
        <v>N/A</v>
      </c>
      <c r="G197" s="34">
        <v>16777</v>
      </c>
      <c r="H197" s="11" t="str">
        <f t="shared" si="38"/>
        <v>N/A</v>
      </c>
      <c r="I197" s="12">
        <v>-29.7</v>
      </c>
      <c r="J197" s="12">
        <v>11.06</v>
      </c>
      <c r="K197" s="41" t="s">
        <v>736</v>
      </c>
      <c r="L197" s="9" t="str">
        <f t="shared" si="39"/>
        <v>Yes</v>
      </c>
    </row>
    <row r="198" spans="1:12" ht="25" x14ac:dyDescent="0.25">
      <c r="A198" s="4" t="s">
        <v>1480</v>
      </c>
      <c r="B198" s="33" t="s">
        <v>213</v>
      </c>
      <c r="C198" s="43">
        <v>43628.637492000002</v>
      </c>
      <c r="D198" s="11" t="str">
        <f t="shared" si="36"/>
        <v>N/A</v>
      </c>
      <c r="E198" s="43">
        <v>43071.897789000002</v>
      </c>
      <c r="F198" s="11" t="str">
        <f t="shared" si="37"/>
        <v>N/A</v>
      </c>
      <c r="G198" s="43">
        <v>44645.787745000001</v>
      </c>
      <c r="H198" s="11" t="str">
        <f t="shared" si="38"/>
        <v>N/A</v>
      </c>
      <c r="I198" s="12">
        <v>-1.28</v>
      </c>
      <c r="J198" s="12">
        <v>3.6539999999999999</v>
      </c>
      <c r="K198" s="41" t="s">
        <v>736</v>
      </c>
      <c r="L198" s="9" t="str">
        <f t="shared" si="39"/>
        <v>Yes</v>
      </c>
    </row>
    <row r="199" spans="1:12" ht="25" x14ac:dyDescent="0.25">
      <c r="A199" s="4" t="s">
        <v>1481</v>
      </c>
      <c r="B199" s="33" t="s">
        <v>213</v>
      </c>
      <c r="C199" s="43">
        <v>16847.185442999998</v>
      </c>
      <c r="D199" s="11" t="str">
        <f t="shared" si="36"/>
        <v>N/A</v>
      </c>
      <c r="E199" s="43">
        <v>16878.672795999999</v>
      </c>
      <c r="F199" s="11" t="str">
        <f t="shared" si="37"/>
        <v>N/A</v>
      </c>
      <c r="G199" s="43">
        <v>18662.414649999999</v>
      </c>
      <c r="H199" s="11" t="str">
        <f t="shared" si="38"/>
        <v>N/A</v>
      </c>
      <c r="I199" s="12">
        <v>0.18690000000000001</v>
      </c>
      <c r="J199" s="12">
        <v>10.57</v>
      </c>
      <c r="K199" s="41" t="s">
        <v>736</v>
      </c>
      <c r="L199" s="9" t="str">
        <f t="shared" si="39"/>
        <v>Yes</v>
      </c>
    </row>
    <row r="200" spans="1:12" ht="25" x14ac:dyDescent="0.25">
      <c r="A200" s="4" t="s">
        <v>1482</v>
      </c>
      <c r="B200" s="33" t="s">
        <v>213</v>
      </c>
      <c r="C200" s="43">
        <v>48315.123053000003</v>
      </c>
      <c r="D200" s="11" t="str">
        <f t="shared" si="36"/>
        <v>N/A</v>
      </c>
      <c r="E200" s="43">
        <v>50022.445329000002</v>
      </c>
      <c r="F200" s="11" t="str">
        <f t="shared" si="37"/>
        <v>N/A</v>
      </c>
      <c r="G200" s="43">
        <v>50689.537382000002</v>
      </c>
      <c r="H200" s="11" t="str">
        <f t="shared" si="38"/>
        <v>N/A</v>
      </c>
      <c r="I200" s="12">
        <v>3.5339999999999998</v>
      </c>
      <c r="J200" s="12">
        <v>1.3340000000000001</v>
      </c>
      <c r="K200" s="41" t="s">
        <v>736</v>
      </c>
      <c r="L200" s="9" t="str">
        <f t="shared" si="39"/>
        <v>Yes</v>
      </c>
    </row>
    <row r="201" spans="1:12" ht="25" x14ac:dyDescent="0.25">
      <c r="A201" s="4" t="s">
        <v>1483</v>
      </c>
      <c r="B201" s="33" t="s">
        <v>213</v>
      </c>
      <c r="C201" s="9">
        <v>24.145752625</v>
      </c>
      <c r="D201" s="11" t="str">
        <f t="shared" si="36"/>
        <v>N/A</v>
      </c>
      <c r="E201" s="9">
        <v>22.457778306000002</v>
      </c>
      <c r="F201" s="11" t="str">
        <f t="shared" si="37"/>
        <v>N/A</v>
      </c>
      <c r="G201" s="9">
        <v>22.341927236</v>
      </c>
      <c r="H201" s="11" t="str">
        <f t="shared" si="38"/>
        <v>N/A</v>
      </c>
      <c r="I201" s="12">
        <v>-6.99</v>
      </c>
      <c r="J201" s="12">
        <v>-0.51600000000000001</v>
      </c>
      <c r="K201" s="41" t="s">
        <v>736</v>
      </c>
      <c r="L201" s="9" t="str">
        <f t="shared" si="39"/>
        <v>Yes</v>
      </c>
    </row>
    <row r="202" spans="1:12" ht="25" x14ac:dyDescent="0.25">
      <c r="A202" s="4" t="s">
        <v>1484</v>
      </c>
      <c r="B202" s="33" t="s">
        <v>213</v>
      </c>
      <c r="C202" s="9">
        <v>10.595848841</v>
      </c>
      <c r="D202" s="11" t="str">
        <f t="shared" si="36"/>
        <v>N/A</v>
      </c>
      <c r="E202" s="9">
        <v>11.070162506999999</v>
      </c>
      <c r="F202" s="11" t="str">
        <f t="shared" si="37"/>
        <v>N/A</v>
      </c>
      <c r="G202" s="9">
        <v>9.0180648497</v>
      </c>
      <c r="H202" s="11" t="str">
        <f t="shared" si="38"/>
        <v>N/A</v>
      </c>
      <c r="I202" s="12">
        <v>4.476</v>
      </c>
      <c r="J202" s="12">
        <v>-18.5</v>
      </c>
      <c r="K202" s="41" t="s">
        <v>736</v>
      </c>
      <c r="L202" s="9" t="str">
        <f t="shared" si="39"/>
        <v>Yes</v>
      </c>
    </row>
    <row r="203" spans="1:12" ht="25" x14ac:dyDescent="0.25">
      <c r="A203" s="4" t="s">
        <v>1485</v>
      </c>
      <c r="B203" s="33" t="s">
        <v>213</v>
      </c>
      <c r="C203" s="9">
        <v>31.969045871999999</v>
      </c>
      <c r="D203" s="11" t="str">
        <f t="shared" si="36"/>
        <v>N/A</v>
      </c>
      <c r="E203" s="9">
        <v>32.375759549000001</v>
      </c>
      <c r="F203" s="11" t="str">
        <f t="shared" si="37"/>
        <v>N/A</v>
      </c>
      <c r="G203" s="9">
        <v>35.616940018999998</v>
      </c>
      <c r="H203" s="11" t="str">
        <f t="shared" si="38"/>
        <v>N/A</v>
      </c>
      <c r="I203" s="12">
        <v>1.272</v>
      </c>
      <c r="J203" s="12">
        <v>10.01</v>
      </c>
      <c r="K203" s="41" t="s">
        <v>736</v>
      </c>
      <c r="L203" s="9" t="str">
        <f t="shared" si="39"/>
        <v>Yes</v>
      </c>
    </row>
    <row r="204" spans="1:12" x14ac:dyDescent="0.25">
      <c r="A204" s="138" t="s">
        <v>1632</v>
      </c>
      <c r="B204" s="139"/>
      <c r="C204" s="139"/>
      <c r="D204" s="139"/>
      <c r="E204" s="139"/>
      <c r="F204" s="139"/>
      <c r="G204" s="139"/>
      <c r="H204" s="139"/>
      <c r="I204" s="139"/>
      <c r="J204" s="139"/>
      <c r="K204" s="139"/>
      <c r="L204" s="140"/>
    </row>
    <row r="205" spans="1:12" x14ac:dyDescent="0.25">
      <c r="A205" s="128" t="s">
        <v>1630</v>
      </c>
      <c r="B205" s="129"/>
      <c r="C205" s="129"/>
      <c r="D205" s="129"/>
      <c r="E205" s="129"/>
      <c r="F205" s="129"/>
      <c r="G205" s="129"/>
      <c r="H205" s="129"/>
      <c r="I205" s="129"/>
      <c r="J205" s="129"/>
      <c r="K205" s="129"/>
      <c r="L205" s="130"/>
    </row>
    <row r="206" spans="1:12" s="20" customFormat="1" x14ac:dyDescent="0.25">
      <c r="A206" s="131" t="s">
        <v>1731</v>
      </c>
      <c r="B206" s="131"/>
      <c r="C206" s="131"/>
      <c r="D206" s="131"/>
      <c r="E206" s="131"/>
      <c r="F206" s="131"/>
      <c r="G206" s="131"/>
      <c r="H206" s="131"/>
      <c r="I206" s="131"/>
      <c r="J206" s="131"/>
      <c r="K206" s="131"/>
      <c r="L206" s="132"/>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19" activePane="bottomRight" state="frozen"/>
      <selection activeCell="A11" sqref="A11"/>
      <selection pane="topRight" activeCell="A11" sqref="A11"/>
      <selection pane="bottomLeft" activeCell="A11" sqref="A11"/>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19" t="s">
        <v>1725</v>
      </c>
      <c r="B1" s="120"/>
      <c r="C1" s="120"/>
      <c r="D1" s="120"/>
      <c r="E1" s="120"/>
      <c r="F1" s="120"/>
      <c r="G1" s="120"/>
      <c r="H1" s="120"/>
      <c r="I1" s="120"/>
      <c r="J1" s="120"/>
      <c r="K1" s="120"/>
      <c r="L1" s="121"/>
    </row>
    <row r="2" spans="1:12" s="20" customFormat="1" ht="50.25" customHeight="1" x14ac:dyDescent="0.3">
      <c r="A2" s="146" t="s">
        <v>1595</v>
      </c>
      <c r="B2" s="147"/>
      <c r="C2" s="147"/>
      <c r="D2" s="147"/>
      <c r="E2" s="147"/>
      <c r="F2" s="147"/>
      <c r="G2" s="147"/>
      <c r="H2" s="147"/>
      <c r="I2" s="147"/>
      <c r="J2" s="147"/>
      <c r="K2" s="147"/>
      <c r="L2" s="148"/>
    </row>
    <row r="3" spans="1:12" s="20" customFormat="1" ht="13" x14ac:dyDescent="0.3">
      <c r="A3" s="125" t="s">
        <v>1744</v>
      </c>
      <c r="B3" s="144"/>
      <c r="C3" s="144"/>
      <c r="D3" s="144"/>
      <c r="E3" s="144"/>
      <c r="F3" s="144"/>
      <c r="G3" s="144"/>
      <c r="H3" s="144"/>
      <c r="I3" s="144"/>
      <c r="J3" s="144"/>
      <c r="K3" s="144"/>
      <c r="L3" s="145"/>
    </row>
    <row r="4" spans="1:12" s="20" customFormat="1" ht="13" x14ac:dyDescent="0.3">
      <c r="A4" s="141" t="s">
        <v>648</v>
      </c>
      <c r="B4" s="142"/>
      <c r="C4" s="142"/>
      <c r="D4" s="142"/>
      <c r="E4" s="142"/>
      <c r="F4" s="142"/>
      <c r="G4" s="142"/>
      <c r="H4" s="142"/>
      <c r="I4" s="142"/>
      <c r="J4" s="142"/>
      <c r="K4" s="142"/>
      <c r="L4" s="143"/>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3" t="s">
        <v>9</v>
      </c>
      <c r="B6" s="33" t="s">
        <v>213</v>
      </c>
      <c r="C6" s="34">
        <v>259120</v>
      </c>
      <c r="D6" s="11" t="str">
        <f>IF($B6="N/A","N/A",IF(C6&gt;10,"No",IF(C6&lt;-10,"No","Yes")))</f>
        <v>N/A</v>
      </c>
      <c r="E6" s="34">
        <v>213313</v>
      </c>
      <c r="F6" s="11" t="str">
        <f>IF($B6="N/A","N/A",IF(E6&gt;10,"No",IF(E6&lt;-10,"No","Yes")))</f>
        <v>N/A</v>
      </c>
      <c r="G6" s="34">
        <v>224278</v>
      </c>
      <c r="H6" s="11" t="str">
        <f>IF($B6="N/A","N/A",IF(G6&gt;10,"No",IF(G6&lt;-10,"No","Yes")))</f>
        <v>N/A</v>
      </c>
      <c r="I6" s="12">
        <v>-17.7</v>
      </c>
      <c r="J6" s="12">
        <v>5.14</v>
      </c>
      <c r="K6" s="41" t="s">
        <v>736</v>
      </c>
      <c r="L6" s="9" t="str">
        <f t="shared" ref="L6:L46" si="0">IF(J6="Div by 0", "N/A", IF(K6="N/A","N/A", IF(J6&gt;VALUE(MID(K6,1,2)), "No", IF(J6&lt;-1*VALUE(MID(K6,1,2)), "No", "Yes"))))</f>
        <v>Yes</v>
      </c>
    </row>
    <row r="7" spans="1:12" x14ac:dyDescent="0.25">
      <c r="A7" s="42" t="s">
        <v>10</v>
      </c>
      <c r="B7" s="33" t="s">
        <v>213</v>
      </c>
      <c r="C7" s="34">
        <v>192364</v>
      </c>
      <c r="D7" s="11" t="str">
        <f>IF($B7="N/A","N/A",IF(C7&gt;10,"No",IF(C7&lt;-10,"No","Yes")))</f>
        <v>N/A</v>
      </c>
      <c r="E7" s="34">
        <v>151084</v>
      </c>
      <c r="F7" s="11" t="str">
        <f>IF($B7="N/A","N/A",IF(E7&gt;10,"No",IF(E7&lt;-10,"No","Yes")))</f>
        <v>N/A</v>
      </c>
      <c r="G7" s="34">
        <v>156476</v>
      </c>
      <c r="H7" s="11" t="str">
        <f>IF($B7="N/A","N/A",IF(G7&gt;10,"No",IF(G7&lt;-10,"No","Yes")))</f>
        <v>N/A</v>
      </c>
      <c r="I7" s="12">
        <v>-21.5</v>
      </c>
      <c r="J7" s="12">
        <v>3.569</v>
      </c>
      <c r="K7" s="41" t="s">
        <v>736</v>
      </c>
      <c r="L7" s="9" t="str">
        <f t="shared" si="0"/>
        <v>Yes</v>
      </c>
    </row>
    <row r="8" spans="1:12" x14ac:dyDescent="0.25">
      <c r="A8" s="42" t="s">
        <v>91</v>
      </c>
      <c r="B8" s="9" t="s">
        <v>297</v>
      </c>
      <c r="C8" s="8">
        <v>74.237418955999999</v>
      </c>
      <c r="D8" s="11" t="str">
        <f>IF($B8="N/A","N/A",IF(C8&gt;90,"No",IF(C8&lt;65,"No","Yes")))</f>
        <v>Yes</v>
      </c>
      <c r="E8" s="8">
        <v>70.827375734</v>
      </c>
      <c r="F8" s="11" t="str">
        <f>IF($B8="N/A","N/A",IF(E8&gt;90,"No",IF(E8&lt;65,"No","Yes")))</f>
        <v>Yes</v>
      </c>
      <c r="G8" s="8">
        <v>69.768769117000005</v>
      </c>
      <c r="H8" s="11" t="str">
        <f>IF($B8="N/A","N/A",IF(G8&gt;90,"No",IF(G8&lt;65,"No","Yes")))</f>
        <v>Yes</v>
      </c>
      <c r="I8" s="12">
        <v>-4.59</v>
      </c>
      <c r="J8" s="12">
        <v>-1.49</v>
      </c>
      <c r="K8" s="41" t="s">
        <v>736</v>
      </c>
      <c r="L8" s="9" t="str">
        <f t="shared" si="0"/>
        <v>Yes</v>
      </c>
    </row>
    <row r="9" spans="1:12" x14ac:dyDescent="0.25">
      <c r="A9" s="42" t="s">
        <v>92</v>
      </c>
      <c r="B9" s="9" t="s">
        <v>298</v>
      </c>
      <c r="C9" s="8">
        <v>29.018676796000001</v>
      </c>
      <c r="D9" s="11" t="str">
        <f>IF($B9="N/A","N/A",IF(C9&gt;100,"No",IF(C9&lt;90,"No","Yes")))</f>
        <v>No</v>
      </c>
      <c r="E9" s="8">
        <v>28.958526567</v>
      </c>
      <c r="F9" s="11" t="str">
        <f>IF($B9="N/A","N/A",IF(E9&gt;100,"No",IF(E9&lt;90,"No","Yes")))</f>
        <v>No</v>
      </c>
      <c r="G9" s="8">
        <v>30.266796810999999</v>
      </c>
      <c r="H9" s="11" t="str">
        <f>IF($B9="N/A","N/A",IF(G9&gt;100,"No",IF(G9&lt;90,"No","Yes")))</f>
        <v>No</v>
      </c>
      <c r="I9" s="12">
        <v>-0.20699999999999999</v>
      </c>
      <c r="J9" s="12">
        <v>4.5179999999999998</v>
      </c>
      <c r="K9" s="41" t="s">
        <v>736</v>
      </c>
      <c r="L9" s="9" t="str">
        <f t="shared" si="0"/>
        <v>Yes</v>
      </c>
    </row>
    <row r="10" spans="1:12" x14ac:dyDescent="0.25">
      <c r="A10" s="42" t="s">
        <v>93</v>
      </c>
      <c r="B10" s="9" t="s">
        <v>299</v>
      </c>
      <c r="C10" s="8">
        <v>95.436780033000005</v>
      </c>
      <c r="D10" s="11" t="str">
        <f>IF($B10="N/A","N/A",IF(C10&gt;100,"No",IF(C10&lt;85,"No","Yes")))</f>
        <v>Yes</v>
      </c>
      <c r="E10" s="8">
        <v>94.311060777999998</v>
      </c>
      <c r="F10" s="11" t="str">
        <f>IF($B10="N/A","N/A",IF(E10&gt;100,"No",IF(E10&lt;85,"No","Yes")))</f>
        <v>Yes</v>
      </c>
      <c r="G10" s="8">
        <v>94.630739512000005</v>
      </c>
      <c r="H10" s="11" t="str">
        <f>IF($B10="N/A","N/A",IF(G10&gt;100,"No",IF(G10&lt;85,"No","Yes")))</f>
        <v>Yes</v>
      </c>
      <c r="I10" s="12">
        <v>-1.18</v>
      </c>
      <c r="J10" s="12">
        <v>0.33900000000000002</v>
      </c>
      <c r="K10" s="41" t="s">
        <v>736</v>
      </c>
      <c r="L10" s="9" t="str">
        <f t="shared" si="0"/>
        <v>Yes</v>
      </c>
    </row>
    <row r="11" spans="1:12" x14ac:dyDescent="0.25">
      <c r="A11" s="42" t="s">
        <v>94</v>
      </c>
      <c r="B11" s="9" t="s">
        <v>300</v>
      </c>
      <c r="C11" s="8">
        <v>67.757308979000001</v>
      </c>
      <c r="D11" s="11" t="str">
        <f>IF($B11="N/A","N/A",IF(C11&gt;100,"No",IF(C11&lt;80,"No","Yes")))</f>
        <v>No</v>
      </c>
      <c r="E11" s="8">
        <v>67.397916374999994</v>
      </c>
      <c r="F11" s="11" t="str">
        <f>IF($B11="N/A","N/A",IF(E11&gt;100,"No",IF(E11&lt;80,"No","Yes")))</f>
        <v>No</v>
      </c>
      <c r="G11" s="8">
        <v>67.761926833999993</v>
      </c>
      <c r="H11" s="11" t="str">
        <f>IF($B11="N/A","N/A",IF(G11&gt;100,"No",IF(G11&lt;80,"No","Yes")))</f>
        <v>No</v>
      </c>
      <c r="I11" s="12">
        <v>-0.53</v>
      </c>
      <c r="J11" s="12">
        <v>0.54010000000000002</v>
      </c>
      <c r="K11" s="41" t="s">
        <v>736</v>
      </c>
      <c r="L11" s="9" t="str">
        <f t="shared" si="0"/>
        <v>Yes</v>
      </c>
    </row>
    <row r="12" spans="1:12" x14ac:dyDescent="0.25">
      <c r="A12" s="42" t="s">
        <v>95</v>
      </c>
      <c r="B12" s="9" t="s">
        <v>300</v>
      </c>
      <c r="C12" s="8">
        <v>61.614147305000003</v>
      </c>
      <c r="D12" s="11" t="str">
        <f>IF($B12="N/A","N/A",IF(C12&gt;100,"No",IF(C12&lt;80,"No","Yes")))</f>
        <v>No</v>
      </c>
      <c r="E12" s="8">
        <v>62.083665252999999</v>
      </c>
      <c r="F12" s="11" t="str">
        <f>IF($B12="N/A","N/A",IF(E12&gt;100,"No",IF(E12&lt;80,"No","Yes")))</f>
        <v>No</v>
      </c>
      <c r="G12" s="8">
        <v>60.801008494000001</v>
      </c>
      <c r="H12" s="11" t="str">
        <f>IF($B12="N/A","N/A",IF(G12&gt;100,"No",IF(G12&lt;80,"No","Yes")))</f>
        <v>No</v>
      </c>
      <c r="I12" s="12">
        <v>0.76200000000000001</v>
      </c>
      <c r="J12" s="12">
        <v>-2.0699999999999998</v>
      </c>
      <c r="K12" s="41" t="s">
        <v>736</v>
      </c>
      <c r="L12" s="9" t="str">
        <f t="shared" si="0"/>
        <v>Yes</v>
      </c>
    </row>
    <row r="13" spans="1:12" x14ac:dyDescent="0.25">
      <c r="A13" s="3" t="s">
        <v>96</v>
      </c>
      <c r="B13" s="33" t="s">
        <v>213</v>
      </c>
      <c r="C13" s="34">
        <v>173307.39</v>
      </c>
      <c r="D13" s="11" t="str">
        <f t="shared" ref="D13:D44" si="1">IF($B13="N/A","N/A",IF(C13&gt;10,"No",IF(C13&lt;-10,"No","Yes")))</f>
        <v>N/A</v>
      </c>
      <c r="E13" s="34">
        <v>133771.53</v>
      </c>
      <c r="F13" s="11" t="str">
        <f t="shared" ref="F13:F44" si="2">IF($B13="N/A","N/A",IF(E13&gt;10,"No",IF(E13&lt;-10,"No","Yes")))</f>
        <v>N/A</v>
      </c>
      <c r="G13" s="34">
        <v>139605.53</v>
      </c>
      <c r="H13" s="11" t="str">
        <f t="shared" ref="H13:H44" si="3">IF($B13="N/A","N/A",IF(G13&gt;10,"No",IF(G13&lt;-10,"No","Yes")))</f>
        <v>N/A</v>
      </c>
      <c r="I13" s="12">
        <v>-22.8</v>
      </c>
      <c r="J13" s="12">
        <v>4.3609999999999998</v>
      </c>
      <c r="K13" s="41" t="s">
        <v>736</v>
      </c>
      <c r="L13" s="9" t="str">
        <f t="shared" si="0"/>
        <v>Yes</v>
      </c>
    </row>
    <row r="14" spans="1:12" x14ac:dyDescent="0.25">
      <c r="A14" s="3" t="s">
        <v>100</v>
      </c>
      <c r="B14" s="33" t="s">
        <v>213</v>
      </c>
      <c r="C14" s="34">
        <v>31590</v>
      </c>
      <c r="D14" s="11" t="str">
        <f t="shared" si="1"/>
        <v>N/A</v>
      </c>
      <c r="E14" s="34">
        <v>30188</v>
      </c>
      <c r="F14" s="11" t="str">
        <f t="shared" si="2"/>
        <v>N/A</v>
      </c>
      <c r="G14" s="34">
        <v>36882</v>
      </c>
      <c r="H14" s="11" t="str">
        <f t="shared" si="3"/>
        <v>N/A</v>
      </c>
      <c r="I14" s="12">
        <v>-4.4400000000000004</v>
      </c>
      <c r="J14" s="12">
        <v>22.17</v>
      </c>
      <c r="K14" s="41" t="s">
        <v>736</v>
      </c>
      <c r="L14" s="9" t="str">
        <f t="shared" si="0"/>
        <v>Yes</v>
      </c>
    </row>
    <row r="15" spans="1:12" x14ac:dyDescent="0.25">
      <c r="A15" s="3" t="s">
        <v>976</v>
      </c>
      <c r="B15" s="33" t="s">
        <v>213</v>
      </c>
      <c r="C15" s="34">
        <v>723</v>
      </c>
      <c r="D15" s="11" t="str">
        <f t="shared" si="1"/>
        <v>N/A</v>
      </c>
      <c r="E15" s="34">
        <v>626</v>
      </c>
      <c r="F15" s="11" t="str">
        <f t="shared" si="2"/>
        <v>N/A</v>
      </c>
      <c r="G15" s="34">
        <v>693</v>
      </c>
      <c r="H15" s="11" t="str">
        <f t="shared" si="3"/>
        <v>N/A</v>
      </c>
      <c r="I15" s="12">
        <v>-13.4</v>
      </c>
      <c r="J15" s="12">
        <v>10.7</v>
      </c>
      <c r="K15" s="41" t="s">
        <v>736</v>
      </c>
      <c r="L15" s="9" t="str">
        <f t="shared" si="0"/>
        <v>Yes</v>
      </c>
    </row>
    <row r="16" spans="1:12" x14ac:dyDescent="0.25">
      <c r="A16" s="3" t="s">
        <v>977</v>
      </c>
      <c r="B16" s="33" t="s">
        <v>213</v>
      </c>
      <c r="C16" s="34">
        <v>6573</v>
      </c>
      <c r="D16" s="11" t="str">
        <f t="shared" si="1"/>
        <v>N/A</v>
      </c>
      <c r="E16" s="34">
        <v>6480</v>
      </c>
      <c r="F16" s="11" t="str">
        <f t="shared" si="2"/>
        <v>N/A</v>
      </c>
      <c r="G16" s="34">
        <v>6515</v>
      </c>
      <c r="H16" s="11" t="str">
        <f t="shared" si="3"/>
        <v>N/A</v>
      </c>
      <c r="I16" s="12">
        <v>-1.41</v>
      </c>
      <c r="J16" s="12">
        <v>0.54010000000000002</v>
      </c>
      <c r="K16" s="41" t="s">
        <v>736</v>
      </c>
      <c r="L16" s="9" t="str">
        <f t="shared" si="0"/>
        <v>Yes</v>
      </c>
    </row>
    <row r="17" spans="1:12" x14ac:dyDescent="0.25">
      <c r="A17" s="3" t="s">
        <v>978</v>
      </c>
      <c r="B17" s="33" t="s">
        <v>213</v>
      </c>
      <c r="C17" s="34">
        <v>1686</v>
      </c>
      <c r="D17" s="11" t="str">
        <f t="shared" si="1"/>
        <v>N/A</v>
      </c>
      <c r="E17" s="34">
        <v>1560</v>
      </c>
      <c r="F17" s="11" t="str">
        <f t="shared" si="2"/>
        <v>N/A</v>
      </c>
      <c r="G17" s="34">
        <v>1556</v>
      </c>
      <c r="H17" s="11" t="str">
        <f t="shared" si="3"/>
        <v>N/A</v>
      </c>
      <c r="I17" s="12">
        <v>-7.47</v>
      </c>
      <c r="J17" s="12">
        <v>-0.25600000000000001</v>
      </c>
      <c r="K17" s="41" t="s">
        <v>736</v>
      </c>
      <c r="L17" s="9" t="str">
        <f t="shared" si="0"/>
        <v>Yes</v>
      </c>
    </row>
    <row r="18" spans="1:12" x14ac:dyDescent="0.25">
      <c r="A18" s="3" t="s">
        <v>979</v>
      </c>
      <c r="B18" s="33" t="s">
        <v>213</v>
      </c>
      <c r="C18" s="34">
        <v>22608</v>
      </c>
      <c r="D18" s="11" t="str">
        <f t="shared" si="1"/>
        <v>N/A</v>
      </c>
      <c r="E18" s="34">
        <v>21522</v>
      </c>
      <c r="F18" s="11" t="str">
        <f t="shared" si="2"/>
        <v>N/A</v>
      </c>
      <c r="G18" s="34">
        <v>25715</v>
      </c>
      <c r="H18" s="11" t="str">
        <f t="shared" si="3"/>
        <v>N/A</v>
      </c>
      <c r="I18" s="12">
        <v>-4.8</v>
      </c>
      <c r="J18" s="12">
        <v>19.48</v>
      </c>
      <c r="K18" s="41" t="s">
        <v>736</v>
      </c>
      <c r="L18" s="9" t="str">
        <f t="shared" si="0"/>
        <v>Yes</v>
      </c>
    </row>
    <row r="19" spans="1:12" x14ac:dyDescent="0.25">
      <c r="A19" s="3" t="s">
        <v>980</v>
      </c>
      <c r="B19" s="33" t="s">
        <v>213</v>
      </c>
      <c r="C19" s="34">
        <v>0</v>
      </c>
      <c r="D19" s="11" t="str">
        <f t="shared" si="1"/>
        <v>N/A</v>
      </c>
      <c r="E19" s="34">
        <v>0</v>
      </c>
      <c r="F19" s="11" t="str">
        <f t="shared" si="2"/>
        <v>N/A</v>
      </c>
      <c r="G19" s="34">
        <v>2403</v>
      </c>
      <c r="H19" s="11" t="str">
        <f t="shared" si="3"/>
        <v>N/A</v>
      </c>
      <c r="I19" s="12" t="s">
        <v>1745</v>
      </c>
      <c r="J19" s="12" t="s">
        <v>1745</v>
      </c>
      <c r="K19" s="41" t="s">
        <v>736</v>
      </c>
      <c r="L19" s="9" t="str">
        <f t="shared" si="0"/>
        <v>N/A</v>
      </c>
    </row>
    <row r="20" spans="1:12" x14ac:dyDescent="0.25">
      <c r="A20" s="3" t="s">
        <v>101</v>
      </c>
      <c r="B20" s="33" t="s">
        <v>213</v>
      </c>
      <c r="C20" s="34">
        <v>116672</v>
      </c>
      <c r="D20" s="11" t="str">
        <f t="shared" si="1"/>
        <v>N/A</v>
      </c>
      <c r="E20" s="34">
        <v>79470</v>
      </c>
      <c r="F20" s="11" t="str">
        <f t="shared" si="2"/>
        <v>N/A</v>
      </c>
      <c r="G20" s="34">
        <v>80756</v>
      </c>
      <c r="H20" s="11" t="str">
        <f t="shared" si="3"/>
        <v>N/A</v>
      </c>
      <c r="I20" s="12">
        <v>-31.9</v>
      </c>
      <c r="J20" s="12">
        <v>1.6180000000000001</v>
      </c>
      <c r="K20" s="41" t="s">
        <v>736</v>
      </c>
      <c r="L20" s="9" t="str">
        <f t="shared" si="0"/>
        <v>Yes</v>
      </c>
    </row>
    <row r="21" spans="1:12" x14ac:dyDescent="0.25">
      <c r="A21" s="3" t="s">
        <v>981</v>
      </c>
      <c r="B21" s="33" t="s">
        <v>213</v>
      </c>
      <c r="C21" s="34">
        <v>65275</v>
      </c>
      <c r="D21" s="11" t="str">
        <f t="shared" si="1"/>
        <v>N/A</v>
      </c>
      <c r="E21" s="34">
        <v>40656</v>
      </c>
      <c r="F21" s="11" t="str">
        <f t="shared" si="2"/>
        <v>N/A</v>
      </c>
      <c r="G21" s="34">
        <v>41876</v>
      </c>
      <c r="H21" s="11" t="str">
        <f t="shared" si="3"/>
        <v>N/A</v>
      </c>
      <c r="I21" s="12">
        <v>-37.700000000000003</v>
      </c>
      <c r="J21" s="12">
        <v>3.0009999999999999</v>
      </c>
      <c r="K21" s="41" t="s">
        <v>736</v>
      </c>
      <c r="L21" s="9" t="str">
        <f t="shared" si="0"/>
        <v>Yes</v>
      </c>
    </row>
    <row r="22" spans="1:12" x14ac:dyDescent="0.25">
      <c r="A22" s="3" t="s">
        <v>982</v>
      </c>
      <c r="B22" s="33" t="s">
        <v>213</v>
      </c>
      <c r="C22" s="34">
        <v>10037</v>
      </c>
      <c r="D22" s="11" t="str">
        <f t="shared" si="1"/>
        <v>N/A</v>
      </c>
      <c r="E22" s="34">
        <v>9331</v>
      </c>
      <c r="F22" s="11" t="str">
        <f t="shared" si="2"/>
        <v>N/A</v>
      </c>
      <c r="G22" s="34">
        <v>9194</v>
      </c>
      <c r="H22" s="11" t="str">
        <f t="shared" si="3"/>
        <v>N/A</v>
      </c>
      <c r="I22" s="12">
        <v>-7.03</v>
      </c>
      <c r="J22" s="12">
        <v>-1.47</v>
      </c>
      <c r="K22" s="41" t="s">
        <v>736</v>
      </c>
      <c r="L22" s="9" t="str">
        <f t="shared" si="0"/>
        <v>Yes</v>
      </c>
    </row>
    <row r="23" spans="1:12" x14ac:dyDescent="0.25">
      <c r="A23" s="3" t="s">
        <v>983</v>
      </c>
      <c r="B23" s="33" t="s">
        <v>213</v>
      </c>
      <c r="C23" s="34">
        <v>16281</v>
      </c>
      <c r="D23" s="11" t="str">
        <f>IF($B23="N/A","N/A",IF(C23&gt;10,"No",IF(C23&lt;-10,"No","Yes")))</f>
        <v>N/A</v>
      </c>
      <c r="E23" s="34">
        <v>10235</v>
      </c>
      <c r="F23" s="11" t="str">
        <f t="shared" si="2"/>
        <v>N/A</v>
      </c>
      <c r="G23" s="34">
        <v>10414</v>
      </c>
      <c r="H23" s="11" t="str">
        <f t="shared" si="3"/>
        <v>N/A</v>
      </c>
      <c r="I23" s="12">
        <v>-37.1</v>
      </c>
      <c r="J23" s="12">
        <v>1.7490000000000001</v>
      </c>
      <c r="K23" s="41" t="s">
        <v>736</v>
      </c>
      <c r="L23" s="9" t="str">
        <f t="shared" si="0"/>
        <v>Yes</v>
      </c>
    </row>
    <row r="24" spans="1:12" x14ac:dyDescent="0.25">
      <c r="A24" s="3" t="s">
        <v>984</v>
      </c>
      <c r="B24" s="33" t="s">
        <v>213</v>
      </c>
      <c r="C24" s="34">
        <v>25079</v>
      </c>
      <c r="D24" s="11" t="str">
        <f t="shared" si="1"/>
        <v>N/A</v>
      </c>
      <c r="E24" s="34">
        <v>19248</v>
      </c>
      <c r="F24" s="11" t="str">
        <f t="shared" si="2"/>
        <v>N/A</v>
      </c>
      <c r="G24" s="34">
        <v>19272</v>
      </c>
      <c r="H24" s="11" t="str">
        <f t="shared" si="3"/>
        <v>N/A</v>
      </c>
      <c r="I24" s="12">
        <v>-23.3</v>
      </c>
      <c r="J24" s="12">
        <v>0.12470000000000001</v>
      </c>
      <c r="K24" s="41" t="s">
        <v>736</v>
      </c>
      <c r="L24" s="9" t="str">
        <f t="shared" si="0"/>
        <v>Yes</v>
      </c>
    </row>
    <row r="25" spans="1:12" x14ac:dyDescent="0.25">
      <c r="A25" s="3" t="s">
        <v>985</v>
      </c>
      <c r="B25" s="33" t="s">
        <v>213</v>
      </c>
      <c r="C25" s="34">
        <v>0</v>
      </c>
      <c r="D25" s="11" t="str">
        <f t="shared" si="1"/>
        <v>N/A</v>
      </c>
      <c r="E25" s="34">
        <v>0</v>
      </c>
      <c r="F25" s="11" t="str">
        <f t="shared" si="2"/>
        <v>N/A</v>
      </c>
      <c r="G25" s="34">
        <v>0</v>
      </c>
      <c r="H25" s="11" t="str">
        <f t="shared" si="3"/>
        <v>N/A</v>
      </c>
      <c r="I25" s="12" t="s">
        <v>1745</v>
      </c>
      <c r="J25" s="12" t="s">
        <v>1745</v>
      </c>
      <c r="K25" s="41" t="s">
        <v>736</v>
      </c>
      <c r="L25" s="9" t="str">
        <f t="shared" si="0"/>
        <v>N/A</v>
      </c>
    </row>
    <row r="26" spans="1:12" x14ac:dyDescent="0.25">
      <c r="A26" s="3" t="s">
        <v>104</v>
      </c>
      <c r="B26" s="33" t="s">
        <v>213</v>
      </c>
      <c r="C26" s="34">
        <v>57703</v>
      </c>
      <c r="D26" s="11" t="str">
        <f t="shared" si="1"/>
        <v>N/A</v>
      </c>
      <c r="E26" s="34">
        <v>57208</v>
      </c>
      <c r="F26" s="11" t="str">
        <f t="shared" si="2"/>
        <v>N/A</v>
      </c>
      <c r="G26" s="34">
        <v>58251</v>
      </c>
      <c r="H26" s="11" t="str">
        <f t="shared" si="3"/>
        <v>N/A</v>
      </c>
      <c r="I26" s="12">
        <v>-0.85799999999999998</v>
      </c>
      <c r="J26" s="12">
        <v>1.823</v>
      </c>
      <c r="K26" s="41" t="s">
        <v>736</v>
      </c>
      <c r="L26" s="9" t="str">
        <f t="shared" si="0"/>
        <v>Yes</v>
      </c>
    </row>
    <row r="27" spans="1:12" x14ac:dyDescent="0.25">
      <c r="A27" s="3" t="s">
        <v>986</v>
      </c>
      <c r="B27" s="33" t="s">
        <v>213</v>
      </c>
      <c r="C27" s="34">
        <v>30522</v>
      </c>
      <c r="D27" s="11" t="str">
        <f t="shared" si="1"/>
        <v>N/A</v>
      </c>
      <c r="E27" s="34">
        <v>29936</v>
      </c>
      <c r="F27" s="11" t="str">
        <f t="shared" si="2"/>
        <v>N/A</v>
      </c>
      <c r="G27" s="34">
        <v>30355</v>
      </c>
      <c r="H27" s="11" t="str">
        <f t="shared" si="3"/>
        <v>N/A</v>
      </c>
      <c r="I27" s="12">
        <v>-1.92</v>
      </c>
      <c r="J27" s="12">
        <v>1.4</v>
      </c>
      <c r="K27" s="41" t="s">
        <v>736</v>
      </c>
      <c r="L27" s="9" t="str">
        <f t="shared" si="0"/>
        <v>Yes</v>
      </c>
    </row>
    <row r="28" spans="1:12" x14ac:dyDescent="0.25">
      <c r="A28" s="3" t="s">
        <v>987</v>
      </c>
      <c r="B28" s="33" t="s">
        <v>213</v>
      </c>
      <c r="C28" s="34">
        <v>0</v>
      </c>
      <c r="D28" s="11" t="str">
        <f t="shared" si="1"/>
        <v>N/A</v>
      </c>
      <c r="E28" s="34">
        <v>0</v>
      </c>
      <c r="F28" s="11" t="str">
        <f t="shared" si="2"/>
        <v>N/A</v>
      </c>
      <c r="G28" s="34">
        <v>0</v>
      </c>
      <c r="H28" s="11" t="str">
        <f t="shared" si="3"/>
        <v>N/A</v>
      </c>
      <c r="I28" s="12" t="s">
        <v>1745</v>
      </c>
      <c r="J28" s="12" t="s">
        <v>1745</v>
      </c>
      <c r="K28" s="41" t="s">
        <v>736</v>
      </c>
      <c r="L28" s="9" t="str">
        <f t="shared" si="0"/>
        <v>N/A</v>
      </c>
    </row>
    <row r="29" spans="1:12" x14ac:dyDescent="0.25">
      <c r="A29" s="3" t="s">
        <v>988</v>
      </c>
      <c r="B29" s="33" t="s">
        <v>213</v>
      </c>
      <c r="C29" s="34">
        <v>2967</v>
      </c>
      <c r="D29" s="11" t="str">
        <f t="shared" si="1"/>
        <v>N/A</v>
      </c>
      <c r="E29" s="34">
        <v>2946</v>
      </c>
      <c r="F29" s="11" t="str">
        <f t="shared" si="2"/>
        <v>N/A</v>
      </c>
      <c r="G29" s="34">
        <v>2409</v>
      </c>
      <c r="H29" s="11" t="str">
        <f t="shared" si="3"/>
        <v>N/A</v>
      </c>
      <c r="I29" s="12">
        <v>-0.70799999999999996</v>
      </c>
      <c r="J29" s="12">
        <v>-18.2</v>
      </c>
      <c r="K29" s="41" t="s">
        <v>736</v>
      </c>
      <c r="L29" s="9" t="str">
        <f t="shared" si="0"/>
        <v>Yes</v>
      </c>
    </row>
    <row r="30" spans="1:12" x14ac:dyDescent="0.25">
      <c r="A30" s="3" t="s">
        <v>989</v>
      </c>
      <c r="B30" s="33" t="s">
        <v>213</v>
      </c>
      <c r="C30" s="34">
        <v>11606</v>
      </c>
      <c r="D30" s="11" t="str">
        <f t="shared" si="1"/>
        <v>N/A</v>
      </c>
      <c r="E30" s="34">
        <v>11477</v>
      </c>
      <c r="F30" s="11" t="str">
        <f t="shared" si="2"/>
        <v>N/A</v>
      </c>
      <c r="G30" s="34">
        <v>12073</v>
      </c>
      <c r="H30" s="11" t="str">
        <f t="shared" si="3"/>
        <v>N/A</v>
      </c>
      <c r="I30" s="12">
        <v>-1.1100000000000001</v>
      </c>
      <c r="J30" s="12">
        <v>5.1929999999999996</v>
      </c>
      <c r="K30" s="41" t="s">
        <v>736</v>
      </c>
      <c r="L30" s="9" t="str">
        <f t="shared" si="0"/>
        <v>Yes</v>
      </c>
    </row>
    <row r="31" spans="1:12" x14ac:dyDescent="0.25">
      <c r="A31" s="3" t="s">
        <v>990</v>
      </c>
      <c r="B31" s="33" t="s">
        <v>213</v>
      </c>
      <c r="C31" s="34">
        <v>5544</v>
      </c>
      <c r="D31" s="11" t="str">
        <f t="shared" si="1"/>
        <v>N/A</v>
      </c>
      <c r="E31" s="34">
        <v>5531</v>
      </c>
      <c r="F31" s="11" t="str">
        <f t="shared" si="2"/>
        <v>N/A</v>
      </c>
      <c r="G31" s="34">
        <v>6032</v>
      </c>
      <c r="H31" s="11" t="str">
        <f t="shared" si="3"/>
        <v>N/A</v>
      </c>
      <c r="I31" s="12">
        <v>-0.23400000000000001</v>
      </c>
      <c r="J31" s="12">
        <v>9.0579999999999998</v>
      </c>
      <c r="K31" s="41" t="s">
        <v>736</v>
      </c>
      <c r="L31" s="9" t="str">
        <f t="shared" si="0"/>
        <v>Yes</v>
      </c>
    </row>
    <row r="32" spans="1:12" x14ac:dyDescent="0.25">
      <c r="A32" s="3" t="s">
        <v>991</v>
      </c>
      <c r="B32" s="33" t="s">
        <v>213</v>
      </c>
      <c r="C32" s="34">
        <v>6935</v>
      </c>
      <c r="D32" s="11" t="str">
        <f t="shared" si="1"/>
        <v>N/A</v>
      </c>
      <c r="E32" s="34">
        <v>7108</v>
      </c>
      <c r="F32" s="11" t="str">
        <f t="shared" si="2"/>
        <v>N/A</v>
      </c>
      <c r="G32" s="34">
        <v>7295</v>
      </c>
      <c r="H32" s="11" t="str">
        <f t="shared" si="3"/>
        <v>N/A</v>
      </c>
      <c r="I32" s="12">
        <v>2.4950000000000001</v>
      </c>
      <c r="J32" s="12">
        <v>2.6309999999999998</v>
      </c>
      <c r="K32" s="41" t="s">
        <v>736</v>
      </c>
      <c r="L32" s="9" t="str">
        <f t="shared" si="0"/>
        <v>Yes</v>
      </c>
    </row>
    <row r="33" spans="1:12" x14ac:dyDescent="0.25">
      <c r="A33" s="3" t="s">
        <v>992</v>
      </c>
      <c r="B33" s="33" t="s">
        <v>213</v>
      </c>
      <c r="C33" s="34">
        <v>129</v>
      </c>
      <c r="D33" s="11" t="str">
        <f t="shared" si="1"/>
        <v>N/A</v>
      </c>
      <c r="E33" s="34">
        <v>210</v>
      </c>
      <c r="F33" s="11" t="str">
        <f t="shared" si="2"/>
        <v>N/A</v>
      </c>
      <c r="G33" s="34">
        <v>87</v>
      </c>
      <c r="H33" s="11" t="str">
        <f t="shared" si="3"/>
        <v>N/A</v>
      </c>
      <c r="I33" s="12">
        <v>62.79</v>
      </c>
      <c r="J33" s="12">
        <v>-58.6</v>
      </c>
      <c r="K33" s="41" t="s">
        <v>736</v>
      </c>
      <c r="L33" s="9" t="str">
        <f t="shared" si="0"/>
        <v>No</v>
      </c>
    </row>
    <row r="34" spans="1:12" x14ac:dyDescent="0.25">
      <c r="A34" s="3" t="s">
        <v>105</v>
      </c>
      <c r="B34" s="33" t="s">
        <v>213</v>
      </c>
      <c r="C34" s="34">
        <v>53155</v>
      </c>
      <c r="D34" s="11" t="str">
        <f t="shared" si="1"/>
        <v>N/A</v>
      </c>
      <c r="E34" s="34">
        <v>46447</v>
      </c>
      <c r="F34" s="11" t="str">
        <f t="shared" si="2"/>
        <v>N/A</v>
      </c>
      <c r="G34" s="34">
        <v>48389</v>
      </c>
      <c r="H34" s="11" t="str">
        <f t="shared" si="3"/>
        <v>N/A</v>
      </c>
      <c r="I34" s="12">
        <v>-12.6</v>
      </c>
      <c r="J34" s="12">
        <v>4.181</v>
      </c>
      <c r="K34" s="41" t="s">
        <v>736</v>
      </c>
      <c r="L34" s="9" t="str">
        <f t="shared" si="0"/>
        <v>Yes</v>
      </c>
    </row>
    <row r="35" spans="1:12" x14ac:dyDescent="0.25">
      <c r="A35" s="3" t="s">
        <v>993</v>
      </c>
      <c r="B35" s="33" t="s">
        <v>213</v>
      </c>
      <c r="C35" s="34">
        <v>23042</v>
      </c>
      <c r="D35" s="11" t="str">
        <f t="shared" si="1"/>
        <v>N/A</v>
      </c>
      <c r="E35" s="34">
        <v>22339</v>
      </c>
      <c r="F35" s="11" t="str">
        <f t="shared" si="2"/>
        <v>N/A</v>
      </c>
      <c r="G35" s="34">
        <v>22860</v>
      </c>
      <c r="H35" s="11" t="str">
        <f t="shared" si="3"/>
        <v>N/A</v>
      </c>
      <c r="I35" s="12">
        <v>-3.05</v>
      </c>
      <c r="J35" s="12">
        <v>2.3319999999999999</v>
      </c>
      <c r="K35" s="41" t="s">
        <v>736</v>
      </c>
      <c r="L35" s="9" t="str">
        <f t="shared" si="0"/>
        <v>Yes</v>
      </c>
    </row>
    <row r="36" spans="1:12" x14ac:dyDescent="0.25">
      <c r="A36" s="3" t="s">
        <v>994</v>
      </c>
      <c r="B36" s="33" t="s">
        <v>213</v>
      </c>
      <c r="C36" s="34">
        <v>0</v>
      </c>
      <c r="D36" s="11" t="str">
        <f t="shared" si="1"/>
        <v>N/A</v>
      </c>
      <c r="E36" s="34">
        <v>0</v>
      </c>
      <c r="F36" s="11" t="str">
        <f t="shared" si="2"/>
        <v>N/A</v>
      </c>
      <c r="G36" s="34">
        <v>0</v>
      </c>
      <c r="H36" s="11" t="str">
        <f t="shared" si="3"/>
        <v>N/A</v>
      </c>
      <c r="I36" s="12" t="s">
        <v>1745</v>
      </c>
      <c r="J36" s="12" t="s">
        <v>1745</v>
      </c>
      <c r="K36" s="41" t="s">
        <v>736</v>
      </c>
      <c r="L36" s="9" t="str">
        <f t="shared" si="0"/>
        <v>N/A</v>
      </c>
    </row>
    <row r="37" spans="1:12" x14ac:dyDescent="0.25">
      <c r="A37" s="3" t="s">
        <v>995</v>
      </c>
      <c r="B37" s="33" t="s">
        <v>213</v>
      </c>
      <c r="C37" s="34">
        <v>3055</v>
      </c>
      <c r="D37" s="11" t="str">
        <f t="shared" si="1"/>
        <v>N/A</v>
      </c>
      <c r="E37" s="34">
        <v>2977</v>
      </c>
      <c r="F37" s="11" t="str">
        <f t="shared" si="2"/>
        <v>N/A</v>
      </c>
      <c r="G37" s="34">
        <v>2922</v>
      </c>
      <c r="H37" s="11" t="str">
        <f t="shared" si="3"/>
        <v>N/A</v>
      </c>
      <c r="I37" s="12">
        <v>-2.5499999999999998</v>
      </c>
      <c r="J37" s="12">
        <v>-1.85</v>
      </c>
      <c r="K37" s="41" t="s">
        <v>736</v>
      </c>
      <c r="L37" s="9" t="str">
        <f t="shared" si="0"/>
        <v>Yes</v>
      </c>
    </row>
    <row r="38" spans="1:12" x14ac:dyDescent="0.25">
      <c r="A38" s="3" t="s">
        <v>996</v>
      </c>
      <c r="B38" s="33" t="s">
        <v>213</v>
      </c>
      <c r="C38" s="34">
        <v>2503</v>
      </c>
      <c r="D38" s="11" t="str">
        <f t="shared" si="1"/>
        <v>N/A</v>
      </c>
      <c r="E38" s="34">
        <v>2587</v>
      </c>
      <c r="F38" s="11" t="str">
        <f t="shared" si="2"/>
        <v>N/A</v>
      </c>
      <c r="G38" s="34">
        <v>2307</v>
      </c>
      <c r="H38" s="11" t="str">
        <f t="shared" si="3"/>
        <v>N/A</v>
      </c>
      <c r="I38" s="12">
        <v>3.3559999999999999</v>
      </c>
      <c r="J38" s="12">
        <v>-10.8</v>
      </c>
      <c r="K38" s="41" t="s">
        <v>736</v>
      </c>
      <c r="L38" s="9" t="str">
        <f t="shared" si="0"/>
        <v>Yes</v>
      </c>
    </row>
    <row r="39" spans="1:12" x14ac:dyDescent="0.25">
      <c r="A39" s="3" t="s">
        <v>997</v>
      </c>
      <c r="B39" s="33" t="s">
        <v>213</v>
      </c>
      <c r="C39" s="34">
        <v>24151</v>
      </c>
      <c r="D39" s="11" t="str">
        <f t="shared" si="1"/>
        <v>N/A</v>
      </c>
      <c r="E39" s="34">
        <v>18111</v>
      </c>
      <c r="F39" s="11" t="str">
        <f t="shared" si="2"/>
        <v>N/A</v>
      </c>
      <c r="G39" s="34">
        <v>19935</v>
      </c>
      <c r="H39" s="11" t="str">
        <f t="shared" si="3"/>
        <v>N/A</v>
      </c>
      <c r="I39" s="12">
        <v>-25</v>
      </c>
      <c r="J39" s="12">
        <v>10.07</v>
      </c>
      <c r="K39" s="41" t="s">
        <v>736</v>
      </c>
      <c r="L39" s="9" t="str">
        <f t="shared" si="0"/>
        <v>Yes</v>
      </c>
    </row>
    <row r="40" spans="1:12" x14ac:dyDescent="0.25">
      <c r="A40" s="3" t="s">
        <v>998</v>
      </c>
      <c r="B40" s="33" t="s">
        <v>213</v>
      </c>
      <c r="C40" s="34">
        <v>404</v>
      </c>
      <c r="D40" s="11" t="str">
        <f t="shared" si="1"/>
        <v>N/A</v>
      </c>
      <c r="E40" s="34">
        <v>433</v>
      </c>
      <c r="F40" s="11" t="str">
        <f t="shared" si="2"/>
        <v>N/A</v>
      </c>
      <c r="G40" s="34">
        <v>365</v>
      </c>
      <c r="H40" s="11" t="str">
        <f t="shared" si="3"/>
        <v>N/A</v>
      </c>
      <c r="I40" s="12">
        <v>7.1779999999999999</v>
      </c>
      <c r="J40" s="12">
        <v>-15.7</v>
      </c>
      <c r="K40" s="41" t="s">
        <v>736</v>
      </c>
      <c r="L40" s="9" t="str">
        <f t="shared" si="0"/>
        <v>Yes</v>
      </c>
    </row>
    <row r="41" spans="1:12" x14ac:dyDescent="0.25">
      <c r="A41" s="42" t="s">
        <v>84</v>
      </c>
      <c r="B41" s="33" t="s">
        <v>213</v>
      </c>
      <c r="C41" s="43">
        <v>3604714732</v>
      </c>
      <c r="D41" s="11" t="str">
        <f t="shared" si="1"/>
        <v>N/A</v>
      </c>
      <c r="E41" s="43">
        <v>2586856923</v>
      </c>
      <c r="F41" s="11" t="str">
        <f t="shared" si="2"/>
        <v>N/A</v>
      </c>
      <c r="G41" s="43">
        <v>2808157464</v>
      </c>
      <c r="H41" s="11" t="str">
        <f t="shared" si="3"/>
        <v>N/A</v>
      </c>
      <c r="I41" s="12">
        <v>-28.2</v>
      </c>
      <c r="J41" s="12">
        <v>8.5549999999999997</v>
      </c>
      <c r="K41" s="41" t="s">
        <v>736</v>
      </c>
      <c r="L41" s="9" t="str">
        <f t="shared" si="0"/>
        <v>Yes</v>
      </c>
    </row>
    <row r="42" spans="1:12" x14ac:dyDescent="0.25">
      <c r="A42" s="42" t="s">
        <v>1486</v>
      </c>
      <c r="B42" s="33" t="s">
        <v>213</v>
      </c>
      <c r="C42" s="43">
        <v>13911.372074999999</v>
      </c>
      <c r="D42" s="11" t="str">
        <f t="shared" si="1"/>
        <v>N/A</v>
      </c>
      <c r="E42" s="43">
        <v>12127.047686</v>
      </c>
      <c r="F42" s="11" t="str">
        <f t="shared" si="2"/>
        <v>N/A</v>
      </c>
      <c r="G42" s="43">
        <v>12520.877946000001</v>
      </c>
      <c r="H42" s="11" t="str">
        <f t="shared" si="3"/>
        <v>N/A</v>
      </c>
      <c r="I42" s="12">
        <v>-12.8</v>
      </c>
      <c r="J42" s="12">
        <v>3.2480000000000002</v>
      </c>
      <c r="K42" s="41" t="s">
        <v>736</v>
      </c>
      <c r="L42" s="9" t="str">
        <f t="shared" si="0"/>
        <v>Yes</v>
      </c>
    </row>
    <row r="43" spans="1:12" x14ac:dyDescent="0.25">
      <c r="A43" s="42" t="s">
        <v>1487</v>
      </c>
      <c r="B43" s="33" t="s">
        <v>213</v>
      </c>
      <c r="C43" s="43">
        <v>18739.029817999999</v>
      </c>
      <c r="D43" s="11" t="str">
        <f t="shared" si="1"/>
        <v>N/A</v>
      </c>
      <c r="E43" s="43">
        <v>17121.977992</v>
      </c>
      <c r="F43" s="11" t="str">
        <f t="shared" si="2"/>
        <v>N/A</v>
      </c>
      <c r="G43" s="43">
        <v>17946.250313</v>
      </c>
      <c r="H43" s="11" t="str">
        <f t="shared" si="3"/>
        <v>N/A</v>
      </c>
      <c r="I43" s="12">
        <v>-8.6300000000000008</v>
      </c>
      <c r="J43" s="12">
        <v>4.8140000000000001</v>
      </c>
      <c r="K43" s="41" t="s">
        <v>736</v>
      </c>
      <c r="L43" s="9" t="str">
        <f t="shared" si="0"/>
        <v>Yes</v>
      </c>
    </row>
    <row r="44" spans="1:12" x14ac:dyDescent="0.25">
      <c r="A44" s="4" t="s">
        <v>107</v>
      </c>
      <c r="B44" s="33" t="s">
        <v>213</v>
      </c>
      <c r="C44" s="43">
        <v>163200</v>
      </c>
      <c r="D44" s="11" t="str">
        <f t="shared" si="1"/>
        <v>N/A</v>
      </c>
      <c r="E44" s="43">
        <v>137518</v>
      </c>
      <c r="F44" s="11" t="str">
        <f t="shared" si="2"/>
        <v>N/A</v>
      </c>
      <c r="G44" s="43">
        <v>153701</v>
      </c>
      <c r="H44" s="11" t="str">
        <f t="shared" si="3"/>
        <v>N/A</v>
      </c>
      <c r="I44" s="12">
        <v>-15.7</v>
      </c>
      <c r="J44" s="12">
        <v>11.77</v>
      </c>
      <c r="K44" s="41" t="s">
        <v>736</v>
      </c>
      <c r="L44" s="9" t="str">
        <f t="shared" si="0"/>
        <v>Yes</v>
      </c>
    </row>
    <row r="45" spans="1:12" x14ac:dyDescent="0.25">
      <c r="A45" s="42" t="s">
        <v>158</v>
      </c>
      <c r="B45" s="41" t="s">
        <v>217</v>
      </c>
      <c r="C45" s="1">
        <v>89</v>
      </c>
      <c r="D45" s="11" t="str">
        <f>IF($B45="N/A","N/A",IF(C45&gt;0,"No",IF(C45&lt;0,"No","Yes")))</f>
        <v>No</v>
      </c>
      <c r="E45" s="1">
        <v>91</v>
      </c>
      <c r="F45" s="11" t="str">
        <f>IF($B45="N/A","N/A",IF(E45&gt;0,"No",IF(E45&lt;0,"No","Yes")))</f>
        <v>No</v>
      </c>
      <c r="G45" s="1">
        <v>100</v>
      </c>
      <c r="H45" s="11" t="str">
        <f>IF($B45="N/A","N/A",IF(G45&gt;0,"No",IF(G45&lt;0,"No","Yes")))</f>
        <v>No</v>
      </c>
      <c r="I45" s="12">
        <v>2.2469999999999999</v>
      </c>
      <c r="J45" s="12">
        <v>9.89</v>
      </c>
      <c r="K45" s="41" t="s">
        <v>736</v>
      </c>
      <c r="L45" s="9" t="str">
        <f t="shared" si="0"/>
        <v>Yes</v>
      </c>
    </row>
    <row r="46" spans="1:12" x14ac:dyDescent="0.25">
      <c r="A46" s="42" t="s">
        <v>156</v>
      </c>
      <c r="B46" s="33" t="s">
        <v>213</v>
      </c>
      <c r="C46" s="43">
        <v>163200</v>
      </c>
      <c r="D46" s="11" t="str">
        <f t="shared" ref="D46:D47" si="4">IF($B46="N/A","N/A",IF(C46&gt;10,"No",IF(C46&lt;-10,"No","Yes")))</f>
        <v>N/A</v>
      </c>
      <c r="E46" s="43">
        <v>137518</v>
      </c>
      <c r="F46" s="11" t="str">
        <f t="shared" ref="F46:F47" si="5">IF($B46="N/A","N/A",IF(E46&gt;10,"No",IF(E46&lt;-10,"No","Yes")))</f>
        <v>N/A</v>
      </c>
      <c r="G46" s="43">
        <v>153701</v>
      </c>
      <c r="H46" s="11" t="str">
        <f t="shared" ref="H46:H47" si="6">IF($B46="N/A","N/A",IF(G46&gt;10,"No",IF(G46&lt;-10,"No","Yes")))</f>
        <v>N/A</v>
      </c>
      <c r="I46" s="12">
        <v>-15.7</v>
      </c>
      <c r="J46" s="12">
        <v>11.77</v>
      </c>
      <c r="K46" s="41" t="s">
        <v>736</v>
      </c>
      <c r="L46" s="9" t="str">
        <f t="shared" si="0"/>
        <v>Yes</v>
      </c>
    </row>
    <row r="47" spans="1:12" x14ac:dyDescent="0.25">
      <c r="A47" s="42" t="s">
        <v>1289</v>
      </c>
      <c r="B47" s="33" t="s">
        <v>213</v>
      </c>
      <c r="C47" s="43">
        <v>1833.7078652</v>
      </c>
      <c r="D47" s="11" t="str">
        <f t="shared" si="4"/>
        <v>N/A</v>
      </c>
      <c r="E47" s="43">
        <v>1511.1868132</v>
      </c>
      <c r="F47" s="11" t="str">
        <f t="shared" si="5"/>
        <v>N/A</v>
      </c>
      <c r="G47" s="43">
        <v>1537.01</v>
      </c>
      <c r="H47" s="11" t="str">
        <f t="shared" si="6"/>
        <v>N/A</v>
      </c>
      <c r="I47" s="12">
        <v>-17.600000000000001</v>
      </c>
      <c r="J47" s="12">
        <v>1.7090000000000001</v>
      </c>
      <c r="K47" s="41" t="s">
        <v>736</v>
      </c>
      <c r="L47" s="9" t="str">
        <f>IF(J47="Div by 0", "N/A", IF(OR(J47="N/A",K47="N/A"),"N/A", IF(J47&gt;VALUE(MID(K47,1,2)), "No", IF(J47&lt;-1*VALUE(MID(K47,1,2)), "No", "Yes"))))</f>
        <v>Yes</v>
      </c>
    </row>
    <row r="48" spans="1:12" x14ac:dyDescent="0.25">
      <c r="A48" s="42" t="s">
        <v>1488</v>
      </c>
      <c r="B48" s="33" t="s">
        <v>213</v>
      </c>
      <c r="C48" s="43">
        <v>5237.6990820000001</v>
      </c>
      <c r="D48" s="11" t="str">
        <f t="shared" ref="D48:D74" si="7">IF($B48="N/A","N/A",IF(C48&gt;10,"No",IF(C48&lt;-10,"No","Yes")))</f>
        <v>N/A</v>
      </c>
      <c r="E48" s="43">
        <v>5276.1774545999997</v>
      </c>
      <c r="F48" s="11" t="str">
        <f t="shared" ref="F48:F74" si="8">IF($B48="N/A","N/A",IF(E48&gt;10,"No",IF(E48&lt;-10,"No","Yes")))</f>
        <v>N/A</v>
      </c>
      <c r="G48" s="43">
        <v>4676.3777995</v>
      </c>
      <c r="H48" s="11" t="str">
        <f t="shared" ref="H48:H74" si="9">IF($B48="N/A","N/A",IF(G48&gt;10,"No",IF(G48&lt;-10,"No","Yes")))</f>
        <v>N/A</v>
      </c>
      <c r="I48" s="12">
        <v>0.73460000000000003</v>
      </c>
      <c r="J48" s="12">
        <v>-11.4</v>
      </c>
      <c r="K48" s="41" t="s">
        <v>736</v>
      </c>
      <c r="L48" s="9" t="str">
        <f t="shared" ref="L48:L74" si="10">IF(J48="Div by 0", "N/A", IF(K48="N/A","N/A", IF(J48&gt;VALUE(MID(K48,1,2)), "No", IF(J48&lt;-1*VALUE(MID(K48,1,2)), "No", "Yes"))))</f>
        <v>Yes</v>
      </c>
    </row>
    <row r="49" spans="1:12" x14ac:dyDescent="0.25">
      <c r="A49" s="42" t="s">
        <v>1489</v>
      </c>
      <c r="B49" s="33" t="s">
        <v>213</v>
      </c>
      <c r="C49" s="43">
        <v>18383.071923</v>
      </c>
      <c r="D49" s="11" t="str">
        <f t="shared" si="7"/>
        <v>N/A</v>
      </c>
      <c r="E49" s="43">
        <v>17214.148561999998</v>
      </c>
      <c r="F49" s="11" t="str">
        <f t="shared" si="8"/>
        <v>N/A</v>
      </c>
      <c r="G49" s="43">
        <v>18643.093795000001</v>
      </c>
      <c r="H49" s="11" t="str">
        <f t="shared" si="9"/>
        <v>N/A</v>
      </c>
      <c r="I49" s="12">
        <v>-6.36</v>
      </c>
      <c r="J49" s="12">
        <v>8.3010000000000002</v>
      </c>
      <c r="K49" s="41" t="s">
        <v>736</v>
      </c>
      <c r="L49" s="9" t="str">
        <f t="shared" si="10"/>
        <v>Yes</v>
      </c>
    </row>
    <row r="50" spans="1:12" x14ac:dyDescent="0.25">
      <c r="A50" s="42" t="s">
        <v>1490</v>
      </c>
      <c r="B50" s="33" t="s">
        <v>213</v>
      </c>
      <c r="C50" s="43">
        <v>14284.960749</v>
      </c>
      <c r="D50" s="11" t="str">
        <f t="shared" si="7"/>
        <v>N/A</v>
      </c>
      <c r="E50" s="43">
        <v>14674.261727999999</v>
      </c>
      <c r="F50" s="11" t="str">
        <f t="shared" si="8"/>
        <v>N/A</v>
      </c>
      <c r="G50" s="43">
        <v>15596.133384000001</v>
      </c>
      <c r="H50" s="11" t="str">
        <f t="shared" si="9"/>
        <v>N/A</v>
      </c>
      <c r="I50" s="12">
        <v>2.7250000000000001</v>
      </c>
      <c r="J50" s="12">
        <v>6.282</v>
      </c>
      <c r="K50" s="41" t="s">
        <v>736</v>
      </c>
      <c r="L50" s="9" t="str">
        <f t="shared" si="10"/>
        <v>Yes</v>
      </c>
    </row>
    <row r="51" spans="1:12" x14ac:dyDescent="0.25">
      <c r="A51" s="42" t="s">
        <v>1491</v>
      </c>
      <c r="B51" s="33" t="s">
        <v>213</v>
      </c>
      <c r="C51" s="43">
        <v>12926.500593000001</v>
      </c>
      <c r="D51" s="11" t="str">
        <f t="shared" si="7"/>
        <v>N/A</v>
      </c>
      <c r="E51" s="43">
        <v>13313.815385</v>
      </c>
      <c r="F51" s="11" t="str">
        <f t="shared" si="8"/>
        <v>N/A</v>
      </c>
      <c r="G51" s="43">
        <v>13974.153598999999</v>
      </c>
      <c r="H51" s="11" t="str">
        <f t="shared" si="9"/>
        <v>N/A</v>
      </c>
      <c r="I51" s="12">
        <v>2.996</v>
      </c>
      <c r="J51" s="12">
        <v>4.96</v>
      </c>
      <c r="K51" s="41" t="s">
        <v>736</v>
      </c>
      <c r="L51" s="9" t="str">
        <f t="shared" si="10"/>
        <v>Yes</v>
      </c>
    </row>
    <row r="52" spans="1:12" x14ac:dyDescent="0.25">
      <c r="A52" s="42" t="s">
        <v>1492</v>
      </c>
      <c r="B52" s="33" t="s">
        <v>213</v>
      </c>
      <c r="C52" s="43">
        <v>1613.5361819</v>
      </c>
      <c r="D52" s="11" t="str">
        <f t="shared" si="7"/>
        <v>N/A</v>
      </c>
      <c r="E52" s="43">
        <v>1516.7001207999999</v>
      </c>
      <c r="F52" s="11" t="str">
        <f t="shared" si="8"/>
        <v>N/A</v>
      </c>
      <c r="G52" s="43">
        <v>1254.9763172999999</v>
      </c>
      <c r="H52" s="11" t="str">
        <f t="shared" si="9"/>
        <v>N/A</v>
      </c>
      <c r="I52" s="12">
        <v>-6</v>
      </c>
      <c r="J52" s="12">
        <v>-17.3</v>
      </c>
      <c r="K52" s="41" t="s">
        <v>736</v>
      </c>
      <c r="L52" s="9" t="str">
        <f t="shared" si="10"/>
        <v>Yes</v>
      </c>
    </row>
    <row r="53" spans="1:12" x14ac:dyDescent="0.25">
      <c r="A53" s="42" t="s">
        <v>1493</v>
      </c>
      <c r="B53" s="33" t="s">
        <v>213</v>
      </c>
      <c r="C53" s="43" t="s">
        <v>1745</v>
      </c>
      <c r="D53" s="11" t="str">
        <f t="shared" si="7"/>
        <v>N/A</v>
      </c>
      <c r="E53" s="43" t="s">
        <v>1745</v>
      </c>
      <c r="F53" s="11" t="str">
        <f t="shared" si="8"/>
        <v>N/A</v>
      </c>
      <c r="G53" s="43">
        <v>1635.5364128000001</v>
      </c>
      <c r="H53" s="11" t="str">
        <f t="shared" si="9"/>
        <v>N/A</v>
      </c>
      <c r="I53" s="12" t="s">
        <v>1745</v>
      </c>
      <c r="J53" s="12" t="s">
        <v>1745</v>
      </c>
      <c r="K53" s="41" t="s">
        <v>736</v>
      </c>
      <c r="L53" s="9" t="str">
        <f t="shared" si="10"/>
        <v>N/A</v>
      </c>
    </row>
    <row r="54" spans="1:12" x14ac:dyDescent="0.25">
      <c r="A54" s="42" t="s">
        <v>1494</v>
      </c>
      <c r="B54" s="33" t="s">
        <v>213</v>
      </c>
      <c r="C54" s="43">
        <v>27028.543549000002</v>
      </c>
      <c r="D54" s="11" t="str">
        <f t="shared" si="7"/>
        <v>N/A</v>
      </c>
      <c r="E54" s="43">
        <v>27272.219767999999</v>
      </c>
      <c r="F54" s="11" t="str">
        <f t="shared" si="8"/>
        <v>N/A</v>
      </c>
      <c r="G54" s="43">
        <v>29276.192072000002</v>
      </c>
      <c r="H54" s="11" t="str">
        <f t="shared" si="9"/>
        <v>N/A</v>
      </c>
      <c r="I54" s="12">
        <v>0.90159999999999996</v>
      </c>
      <c r="J54" s="12">
        <v>7.3479999999999999</v>
      </c>
      <c r="K54" s="41" t="s">
        <v>736</v>
      </c>
      <c r="L54" s="9" t="str">
        <f t="shared" si="10"/>
        <v>Yes</v>
      </c>
    </row>
    <row r="55" spans="1:12" x14ac:dyDescent="0.25">
      <c r="A55" s="42" t="s">
        <v>1495</v>
      </c>
      <c r="B55" s="33" t="s">
        <v>213</v>
      </c>
      <c r="C55" s="43">
        <v>29481.763921999998</v>
      </c>
      <c r="D55" s="11" t="str">
        <f t="shared" si="7"/>
        <v>N/A</v>
      </c>
      <c r="E55" s="43">
        <v>30022.770168999999</v>
      </c>
      <c r="F55" s="11" t="str">
        <f t="shared" si="8"/>
        <v>N/A</v>
      </c>
      <c r="G55" s="43">
        <v>33012.492238999999</v>
      </c>
      <c r="H55" s="11" t="str">
        <f t="shared" si="9"/>
        <v>N/A</v>
      </c>
      <c r="I55" s="12">
        <v>1.835</v>
      </c>
      <c r="J55" s="12">
        <v>9.9580000000000002</v>
      </c>
      <c r="K55" s="41" t="s">
        <v>736</v>
      </c>
      <c r="L55" s="9" t="str">
        <f t="shared" si="10"/>
        <v>Yes</v>
      </c>
    </row>
    <row r="56" spans="1:12" x14ac:dyDescent="0.25">
      <c r="A56" s="42" t="s">
        <v>1496</v>
      </c>
      <c r="B56" s="33" t="s">
        <v>213</v>
      </c>
      <c r="C56" s="43">
        <v>30460.493972</v>
      </c>
      <c r="D56" s="11" t="str">
        <f t="shared" si="7"/>
        <v>N/A</v>
      </c>
      <c r="E56" s="43">
        <v>29173.841710000001</v>
      </c>
      <c r="F56" s="11" t="str">
        <f t="shared" si="8"/>
        <v>N/A</v>
      </c>
      <c r="G56" s="43">
        <v>30036.039700000001</v>
      </c>
      <c r="H56" s="11" t="str">
        <f t="shared" si="9"/>
        <v>N/A</v>
      </c>
      <c r="I56" s="12">
        <v>-4.22</v>
      </c>
      <c r="J56" s="12">
        <v>2.9550000000000001</v>
      </c>
      <c r="K56" s="41" t="s">
        <v>736</v>
      </c>
      <c r="L56" s="9" t="str">
        <f t="shared" si="10"/>
        <v>Yes</v>
      </c>
    </row>
    <row r="57" spans="1:12" x14ac:dyDescent="0.25">
      <c r="A57" s="42" t="s">
        <v>1497</v>
      </c>
      <c r="B57" s="33" t="s">
        <v>213</v>
      </c>
      <c r="C57" s="43">
        <v>16545.812357999999</v>
      </c>
      <c r="D57" s="11" t="str">
        <f t="shared" si="7"/>
        <v>N/A</v>
      </c>
      <c r="E57" s="43">
        <v>16132.477478999999</v>
      </c>
      <c r="F57" s="11" t="str">
        <f t="shared" si="8"/>
        <v>N/A</v>
      </c>
      <c r="G57" s="43">
        <v>17035.608027999999</v>
      </c>
      <c r="H57" s="11" t="str">
        <f t="shared" si="9"/>
        <v>N/A</v>
      </c>
      <c r="I57" s="12">
        <v>-2.5</v>
      </c>
      <c r="J57" s="12">
        <v>5.5979999999999999</v>
      </c>
      <c r="K57" s="41" t="s">
        <v>736</v>
      </c>
      <c r="L57" s="9" t="str">
        <f t="shared" si="10"/>
        <v>Yes</v>
      </c>
    </row>
    <row r="58" spans="1:12" x14ac:dyDescent="0.25">
      <c r="A58" s="42" t="s">
        <v>1498</v>
      </c>
      <c r="B58" s="33" t="s">
        <v>213</v>
      </c>
      <c r="C58" s="43">
        <v>26075.112405</v>
      </c>
      <c r="D58" s="11" t="str">
        <f t="shared" si="7"/>
        <v>N/A</v>
      </c>
      <c r="E58" s="43">
        <v>26464.076111999999</v>
      </c>
      <c r="F58" s="11" t="str">
        <f t="shared" si="8"/>
        <v>N/A</v>
      </c>
      <c r="G58" s="43">
        <v>27409.551213999999</v>
      </c>
      <c r="H58" s="11" t="str">
        <f t="shared" si="9"/>
        <v>N/A</v>
      </c>
      <c r="I58" s="12">
        <v>1.492</v>
      </c>
      <c r="J58" s="12">
        <v>3.573</v>
      </c>
      <c r="K58" s="41" t="s">
        <v>736</v>
      </c>
      <c r="L58" s="9" t="str">
        <f t="shared" si="10"/>
        <v>Yes</v>
      </c>
    </row>
    <row r="59" spans="1:12" x14ac:dyDescent="0.25">
      <c r="A59" s="42" t="s">
        <v>1499</v>
      </c>
      <c r="B59" s="33" t="s">
        <v>213</v>
      </c>
      <c r="C59" s="43" t="s">
        <v>1745</v>
      </c>
      <c r="D59" s="11" t="str">
        <f t="shared" si="7"/>
        <v>N/A</v>
      </c>
      <c r="E59" s="43" t="s">
        <v>1745</v>
      </c>
      <c r="F59" s="11" t="str">
        <f t="shared" si="8"/>
        <v>N/A</v>
      </c>
      <c r="G59" s="43" t="s">
        <v>1745</v>
      </c>
      <c r="H59" s="11" t="str">
        <f t="shared" si="9"/>
        <v>N/A</v>
      </c>
      <c r="I59" s="12" t="s">
        <v>1745</v>
      </c>
      <c r="J59" s="12" t="s">
        <v>1745</v>
      </c>
      <c r="K59" s="41" t="s">
        <v>736</v>
      </c>
      <c r="L59" s="9" t="str">
        <f t="shared" si="10"/>
        <v>N/A</v>
      </c>
    </row>
    <row r="60" spans="1:12" x14ac:dyDescent="0.25">
      <c r="A60" s="42" t="s">
        <v>1500</v>
      </c>
      <c r="B60" s="33" t="s">
        <v>213</v>
      </c>
      <c r="C60" s="43">
        <v>3002.5383949000002</v>
      </c>
      <c r="D60" s="11" t="str">
        <f t="shared" si="7"/>
        <v>N/A</v>
      </c>
      <c r="E60" s="43">
        <v>2826.7337785</v>
      </c>
      <c r="F60" s="11" t="str">
        <f t="shared" si="8"/>
        <v>N/A</v>
      </c>
      <c r="G60" s="43">
        <v>2909.4127997999999</v>
      </c>
      <c r="H60" s="11" t="str">
        <f t="shared" si="9"/>
        <v>N/A</v>
      </c>
      <c r="I60" s="12">
        <v>-5.86</v>
      </c>
      <c r="J60" s="12">
        <v>2.9249999999999998</v>
      </c>
      <c r="K60" s="41" t="s">
        <v>736</v>
      </c>
      <c r="L60" s="9" t="str">
        <f t="shared" si="10"/>
        <v>Yes</v>
      </c>
    </row>
    <row r="61" spans="1:12" x14ac:dyDescent="0.25">
      <c r="A61" s="42" t="s">
        <v>1501</v>
      </c>
      <c r="B61" s="33" t="s">
        <v>213</v>
      </c>
      <c r="C61" s="43">
        <v>2080.7048685999998</v>
      </c>
      <c r="D61" s="11" t="str">
        <f t="shared" si="7"/>
        <v>N/A</v>
      </c>
      <c r="E61" s="43">
        <v>1972.9194281</v>
      </c>
      <c r="F61" s="11" t="str">
        <f t="shared" si="8"/>
        <v>N/A</v>
      </c>
      <c r="G61" s="43">
        <v>1937.0788009</v>
      </c>
      <c r="H61" s="11" t="str">
        <f t="shared" si="9"/>
        <v>N/A</v>
      </c>
      <c r="I61" s="12">
        <v>-5.18</v>
      </c>
      <c r="J61" s="12">
        <v>-1.82</v>
      </c>
      <c r="K61" s="41" t="s">
        <v>736</v>
      </c>
      <c r="L61" s="9" t="str">
        <f t="shared" si="10"/>
        <v>Yes</v>
      </c>
    </row>
    <row r="62" spans="1:12" x14ac:dyDescent="0.25">
      <c r="A62" s="42" t="s">
        <v>1502</v>
      </c>
      <c r="B62" s="33" t="s">
        <v>213</v>
      </c>
      <c r="C62" s="43" t="s">
        <v>1745</v>
      </c>
      <c r="D62" s="11" t="str">
        <f t="shared" si="7"/>
        <v>N/A</v>
      </c>
      <c r="E62" s="43" t="s">
        <v>1745</v>
      </c>
      <c r="F62" s="11" t="str">
        <f t="shared" si="8"/>
        <v>N/A</v>
      </c>
      <c r="G62" s="43" t="s">
        <v>1745</v>
      </c>
      <c r="H62" s="11" t="str">
        <f t="shared" si="9"/>
        <v>N/A</v>
      </c>
      <c r="I62" s="12" t="s">
        <v>1745</v>
      </c>
      <c r="J62" s="12" t="s">
        <v>1745</v>
      </c>
      <c r="K62" s="41" t="s">
        <v>736</v>
      </c>
      <c r="L62" s="9" t="str">
        <f t="shared" si="10"/>
        <v>N/A</v>
      </c>
    </row>
    <row r="63" spans="1:12" ht="25" x14ac:dyDescent="0.25">
      <c r="A63" s="42" t="s">
        <v>1503</v>
      </c>
      <c r="B63" s="33" t="s">
        <v>213</v>
      </c>
      <c r="C63" s="43">
        <v>1177.2574992</v>
      </c>
      <c r="D63" s="11" t="str">
        <f t="shared" si="7"/>
        <v>N/A</v>
      </c>
      <c r="E63" s="43">
        <v>1001.443313</v>
      </c>
      <c r="F63" s="11" t="str">
        <f t="shared" si="8"/>
        <v>N/A</v>
      </c>
      <c r="G63" s="43">
        <v>977.74138646999995</v>
      </c>
      <c r="H63" s="11" t="str">
        <f t="shared" si="9"/>
        <v>N/A</v>
      </c>
      <c r="I63" s="12">
        <v>-14.9</v>
      </c>
      <c r="J63" s="12">
        <v>-2.37</v>
      </c>
      <c r="K63" s="41" t="s">
        <v>736</v>
      </c>
      <c r="L63" s="9" t="str">
        <f t="shared" si="10"/>
        <v>Yes</v>
      </c>
    </row>
    <row r="64" spans="1:12" x14ac:dyDescent="0.25">
      <c r="A64" s="42" t="s">
        <v>1504</v>
      </c>
      <c r="B64" s="33" t="s">
        <v>213</v>
      </c>
      <c r="C64" s="43">
        <v>1019.2357401</v>
      </c>
      <c r="D64" s="11" t="str">
        <f t="shared" si="7"/>
        <v>N/A</v>
      </c>
      <c r="E64" s="43">
        <v>1050.6311754000001</v>
      </c>
      <c r="F64" s="11" t="str">
        <f t="shared" si="8"/>
        <v>N/A</v>
      </c>
      <c r="G64" s="43">
        <v>1184.2272840000001</v>
      </c>
      <c r="H64" s="11" t="str">
        <f t="shared" si="9"/>
        <v>N/A</v>
      </c>
      <c r="I64" s="12">
        <v>3.08</v>
      </c>
      <c r="J64" s="12">
        <v>12.72</v>
      </c>
      <c r="K64" s="41" t="s">
        <v>736</v>
      </c>
      <c r="L64" s="9" t="str">
        <f t="shared" si="10"/>
        <v>Yes</v>
      </c>
    </row>
    <row r="65" spans="1:12" x14ac:dyDescent="0.25">
      <c r="A65" s="42" t="s">
        <v>1505</v>
      </c>
      <c r="B65" s="33" t="s">
        <v>213</v>
      </c>
      <c r="C65" s="43">
        <v>2597.0703463</v>
      </c>
      <c r="D65" s="11" t="str">
        <f t="shared" si="7"/>
        <v>N/A</v>
      </c>
      <c r="E65" s="43">
        <v>1925.9027301000001</v>
      </c>
      <c r="F65" s="11" t="str">
        <f t="shared" si="8"/>
        <v>N/A</v>
      </c>
      <c r="G65" s="43">
        <v>2195.6087533</v>
      </c>
      <c r="H65" s="11" t="str">
        <f t="shared" si="9"/>
        <v>N/A</v>
      </c>
      <c r="I65" s="12">
        <v>-25.8</v>
      </c>
      <c r="J65" s="12">
        <v>14</v>
      </c>
      <c r="K65" s="41" t="s">
        <v>736</v>
      </c>
      <c r="L65" s="9" t="str">
        <f t="shared" si="10"/>
        <v>Yes</v>
      </c>
    </row>
    <row r="66" spans="1:12" x14ac:dyDescent="0.25">
      <c r="A66" s="42" t="s">
        <v>1506</v>
      </c>
      <c r="B66" s="33" t="s">
        <v>213</v>
      </c>
      <c r="C66" s="43">
        <v>11498.699495000001</v>
      </c>
      <c r="D66" s="11" t="str">
        <f t="shared" si="7"/>
        <v>N/A</v>
      </c>
      <c r="E66" s="43">
        <v>10798.793471999999</v>
      </c>
      <c r="F66" s="11" t="str">
        <f t="shared" si="8"/>
        <v>N/A</v>
      </c>
      <c r="G66" s="43">
        <v>11052.138999000001</v>
      </c>
      <c r="H66" s="11" t="str">
        <f t="shared" si="9"/>
        <v>N/A</v>
      </c>
      <c r="I66" s="12">
        <v>-6.09</v>
      </c>
      <c r="J66" s="12">
        <v>2.3460000000000001</v>
      </c>
      <c r="K66" s="41" t="s">
        <v>736</v>
      </c>
      <c r="L66" s="9" t="str">
        <f t="shared" si="10"/>
        <v>Yes</v>
      </c>
    </row>
    <row r="67" spans="1:12" x14ac:dyDescent="0.25">
      <c r="A67" s="42" t="s">
        <v>1507</v>
      </c>
      <c r="B67" s="33" t="s">
        <v>213</v>
      </c>
      <c r="C67" s="43">
        <v>2204.5503875999998</v>
      </c>
      <c r="D67" s="11" t="str">
        <f t="shared" si="7"/>
        <v>N/A</v>
      </c>
      <c r="E67" s="43">
        <v>1105.3904762</v>
      </c>
      <c r="F67" s="11" t="str">
        <f t="shared" si="8"/>
        <v>N/A</v>
      </c>
      <c r="G67" s="43">
        <v>1774.2183908</v>
      </c>
      <c r="H67" s="11" t="str">
        <f t="shared" si="9"/>
        <v>N/A</v>
      </c>
      <c r="I67" s="12">
        <v>-49.9</v>
      </c>
      <c r="J67" s="12">
        <v>60.51</v>
      </c>
      <c r="K67" s="41" t="s">
        <v>736</v>
      </c>
      <c r="L67" s="9" t="str">
        <f t="shared" si="10"/>
        <v>No</v>
      </c>
    </row>
    <row r="68" spans="1:12" x14ac:dyDescent="0.25">
      <c r="A68" s="42" t="s">
        <v>1508</v>
      </c>
      <c r="B68" s="33" t="s">
        <v>213</v>
      </c>
      <c r="C68" s="43">
        <v>2116.9431285999999</v>
      </c>
      <c r="D68" s="11" t="str">
        <f t="shared" si="7"/>
        <v>N/A</v>
      </c>
      <c r="E68" s="43">
        <v>2121.6566624000002</v>
      </c>
      <c r="F68" s="11" t="str">
        <f t="shared" si="8"/>
        <v>N/A</v>
      </c>
      <c r="G68" s="43">
        <v>2107.4815764</v>
      </c>
      <c r="H68" s="11" t="str">
        <f t="shared" si="9"/>
        <v>N/A</v>
      </c>
      <c r="I68" s="12">
        <v>0.22270000000000001</v>
      </c>
      <c r="J68" s="12">
        <v>-0.66800000000000004</v>
      </c>
      <c r="K68" s="41" t="s">
        <v>736</v>
      </c>
      <c r="L68" s="9" t="str">
        <f t="shared" si="10"/>
        <v>Yes</v>
      </c>
    </row>
    <row r="69" spans="1:12" x14ac:dyDescent="0.25">
      <c r="A69" s="42" t="s">
        <v>1509</v>
      </c>
      <c r="B69" s="33" t="s">
        <v>213</v>
      </c>
      <c r="C69" s="43">
        <v>2295.3707143000001</v>
      </c>
      <c r="D69" s="11" t="str">
        <f t="shared" si="7"/>
        <v>N/A</v>
      </c>
      <c r="E69" s="43">
        <v>2114.1525135000002</v>
      </c>
      <c r="F69" s="11" t="str">
        <f t="shared" si="8"/>
        <v>N/A</v>
      </c>
      <c r="G69" s="43">
        <v>2030.2327647</v>
      </c>
      <c r="H69" s="11" t="str">
        <f t="shared" si="9"/>
        <v>N/A</v>
      </c>
      <c r="I69" s="12">
        <v>-7.89</v>
      </c>
      <c r="J69" s="12">
        <v>-3.97</v>
      </c>
      <c r="K69" s="41" t="s">
        <v>736</v>
      </c>
      <c r="L69" s="9" t="str">
        <f t="shared" si="10"/>
        <v>Yes</v>
      </c>
    </row>
    <row r="70" spans="1:12" x14ac:dyDescent="0.25">
      <c r="A70" s="42" t="s">
        <v>1510</v>
      </c>
      <c r="B70" s="33" t="s">
        <v>213</v>
      </c>
      <c r="C70" s="43" t="s">
        <v>1745</v>
      </c>
      <c r="D70" s="11" t="str">
        <f t="shared" si="7"/>
        <v>N/A</v>
      </c>
      <c r="E70" s="43" t="s">
        <v>1745</v>
      </c>
      <c r="F70" s="11" t="str">
        <f t="shared" si="8"/>
        <v>N/A</v>
      </c>
      <c r="G70" s="43" t="s">
        <v>1745</v>
      </c>
      <c r="H70" s="11" t="str">
        <f t="shared" si="9"/>
        <v>N/A</v>
      </c>
      <c r="I70" s="12" t="s">
        <v>1745</v>
      </c>
      <c r="J70" s="12" t="s">
        <v>1745</v>
      </c>
      <c r="K70" s="41" t="s">
        <v>736</v>
      </c>
      <c r="L70" s="9" t="str">
        <f t="shared" si="10"/>
        <v>N/A</v>
      </c>
    </row>
    <row r="71" spans="1:12" ht="25" x14ac:dyDescent="0.25">
      <c r="A71" s="42" t="s">
        <v>1511</v>
      </c>
      <c r="B71" s="33" t="s">
        <v>213</v>
      </c>
      <c r="C71" s="43">
        <v>2121.0369885</v>
      </c>
      <c r="D71" s="11" t="str">
        <f t="shared" si="7"/>
        <v>N/A</v>
      </c>
      <c r="E71" s="43">
        <v>1990.4689284999999</v>
      </c>
      <c r="F71" s="11" t="str">
        <f t="shared" si="8"/>
        <v>N/A</v>
      </c>
      <c r="G71" s="43">
        <v>1755.0718686</v>
      </c>
      <c r="H71" s="11" t="str">
        <f t="shared" si="9"/>
        <v>N/A</v>
      </c>
      <c r="I71" s="12">
        <v>-6.16</v>
      </c>
      <c r="J71" s="12">
        <v>-11.8</v>
      </c>
      <c r="K71" s="41" t="s">
        <v>736</v>
      </c>
      <c r="L71" s="9" t="str">
        <f t="shared" si="10"/>
        <v>Yes</v>
      </c>
    </row>
    <row r="72" spans="1:12" x14ac:dyDescent="0.25">
      <c r="A72" s="42" t="s">
        <v>1512</v>
      </c>
      <c r="B72" s="33" t="s">
        <v>213</v>
      </c>
      <c r="C72" s="43">
        <v>742.58369956000001</v>
      </c>
      <c r="D72" s="11" t="str">
        <f t="shared" si="7"/>
        <v>N/A</v>
      </c>
      <c r="E72" s="43">
        <v>700.62427521999996</v>
      </c>
      <c r="F72" s="11" t="str">
        <f t="shared" si="8"/>
        <v>N/A</v>
      </c>
      <c r="G72" s="43">
        <v>882.85652361999996</v>
      </c>
      <c r="H72" s="11" t="str">
        <f t="shared" si="9"/>
        <v>N/A</v>
      </c>
      <c r="I72" s="12">
        <v>-5.65</v>
      </c>
      <c r="J72" s="12">
        <v>26.01</v>
      </c>
      <c r="K72" s="41" t="s">
        <v>736</v>
      </c>
      <c r="L72" s="9" t="str">
        <f t="shared" si="10"/>
        <v>Yes</v>
      </c>
    </row>
    <row r="73" spans="1:12" x14ac:dyDescent="0.25">
      <c r="A73" s="42" t="s">
        <v>1513</v>
      </c>
      <c r="B73" s="33" t="s">
        <v>213</v>
      </c>
      <c r="C73" s="43">
        <v>2092.7246905000002</v>
      </c>
      <c r="D73" s="11" t="str">
        <f t="shared" si="7"/>
        <v>N/A</v>
      </c>
      <c r="E73" s="43">
        <v>2367.6570591999998</v>
      </c>
      <c r="F73" s="11" t="str">
        <f t="shared" si="8"/>
        <v>N/A</v>
      </c>
      <c r="G73" s="43">
        <v>2400.0659644000002</v>
      </c>
      <c r="H73" s="11" t="str">
        <f t="shared" si="9"/>
        <v>N/A</v>
      </c>
      <c r="I73" s="12">
        <v>13.14</v>
      </c>
      <c r="J73" s="12">
        <v>1.369</v>
      </c>
      <c r="K73" s="41" t="s">
        <v>736</v>
      </c>
      <c r="L73" s="9" t="str">
        <f t="shared" si="10"/>
        <v>Yes</v>
      </c>
    </row>
    <row r="74" spans="1:12" x14ac:dyDescent="0.25">
      <c r="A74" s="42" t="s">
        <v>1514</v>
      </c>
      <c r="B74" s="33" t="s">
        <v>213</v>
      </c>
      <c r="C74" s="43">
        <v>1872.1064355999999</v>
      </c>
      <c r="D74" s="11" t="str">
        <f t="shared" si="7"/>
        <v>N/A</v>
      </c>
      <c r="E74" s="43">
        <v>1611.4457275</v>
      </c>
      <c r="F74" s="11" t="str">
        <f t="shared" si="8"/>
        <v>N/A</v>
      </c>
      <c r="G74" s="43">
        <v>1527.1780822000001</v>
      </c>
      <c r="H74" s="11" t="str">
        <f t="shared" si="9"/>
        <v>N/A</v>
      </c>
      <c r="I74" s="12">
        <v>-13.9</v>
      </c>
      <c r="J74" s="12">
        <v>-5.23</v>
      </c>
      <c r="K74" s="41" t="s">
        <v>736</v>
      </c>
      <c r="L74" s="9" t="str">
        <f t="shared" si="10"/>
        <v>Yes</v>
      </c>
    </row>
    <row r="75" spans="1:12" x14ac:dyDescent="0.25">
      <c r="A75" s="42" t="s">
        <v>1596</v>
      </c>
      <c r="B75" s="33" t="s">
        <v>213</v>
      </c>
      <c r="C75" s="43">
        <v>279192497</v>
      </c>
      <c r="D75" s="11" t="str">
        <f t="shared" ref="D75:D144" si="11">IF($B75="N/A","N/A",IF(C75&gt;10,"No",IF(C75&lt;-10,"No","Yes")))</f>
        <v>N/A</v>
      </c>
      <c r="E75" s="43">
        <v>184711715</v>
      </c>
      <c r="F75" s="11" t="str">
        <f t="shared" ref="F75:F144" si="12">IF($B75="N/A","N/A",IF(E75&gt;10,"No",IF(E75&lt;-10,"No","Yes")))</f>
        <v>N/A</v>
      </c>
      <c r="G75" s="43">
        <v>177529280</v>
      </c>
      <c r="H75" s="11" t="str">
        <f t="shared" ref="H75:H144" si="13">IF($B75="N/A","N/A",IF(G75&gt;10,"No",IF(G75&lt;-10,"No","Yes")))</f>
        <v>N/A</v>
      </c>
      <c r="I75" s="12">
        <v>-33.799999999999997</v>
      </c>
      <c r="J75" s="12">
        <v>-3.89</v>
      </c>
      <c r="K75" s="41" t="s">
        <v>736</v>
      </c>
      <c r="L75" s="9" t="str">
        <f t="shared" ref="L75:L135" si="14">IF(J75="Div by 0", "N/A", IF(K75="N/A","N/A", IF(J75&gt;VALUE(MID(K75,1,2)), "No", IF(J75&lt;-1*VALUE(MID(K75,1,2)), "No", "Yes"))))</f>
        <v>Yes</v>
      </c>
    </row>
    <row r="76" spans="1:12" x14ac:dyDescent="0.25">
      <c r="A76" s="42" t="s">
        <v>596</v>
      </c>
      <c r="B76" s="33" t="s">
        <v>213</v>
      </c>
      <c r="C76" s="34">
        <v>30768</v>
      </c>
      <c r="D76" s="11" t="str">
        <f t="shared" si="11"/>
        <v>N/A</v>
      </c>
      <c r="E76" s="34">
        <v>22137</v>
      </c>
      <c r="F76" s="11" t="str">
        <f t="shared" si="12"/>
        <v>N/A</v>
      </c>
      <c r="G76" s="34">
        <v>22130</v>
      </c>
      <c r="H76" s="11" t="str">
        <f t="shared" si="13"/>
        <v>N/A</v>
      </c>
      <c r="I76" s="12">
        <v>-28.1</v>
      </c>
      <c r="J76" s="12">
        <v>-3.2000000000000001E-2</v>
      </c>
      <c r="K76" s="41" t="s">
        <v>736</v>
      </c>
      <c r="L76" s="9" t="str">
        <f t="shared" si="14"/>
        <v>Yes</v>
      </c>
    </row>
    <row r="77" spans="1:12" x14ac:dyDescent="0.25">
      <c r="A77" s="42" t="s">
        <v>1423</v>
      </c>
      <c r="B77" s="33" t="s">
        <v>213</v>
      </c>
      <c r="C77" s="43">
        <v>9074.1191173000007</v>
      </c>
      <c r="D77" s="11" t="str">
        <f t="shared" si="11"/>
        <v>N/A</v>
      </c>
      <c r="E77" s="43">
        <v>8344.0265166999998</v>
      </c>
      <c r="F77" s="11" t="str">
        <f t="shared" si="12"/>
        <v>N/A</v>
      </c>
      <c r="G77" s="43">
        <v>8022.1093537999996</v>
      </c>
      <c r="H77" s="11" t="str">
        <f t="shared" si="13"/>
        <v>N/A</v>
      </c>
      <c r="I77" s="12">
        <v>-8.0500000000000007</v>
      </c>
      <c r="J77" s="12">
        <v>-3.86</v>
      </c>
      <c r="K77" s="41" t="s">
        <v>736</v>
      </c>
      <c r="L77" s="9" t="str">
        <f t="shared" si="14"/>
        <v>Yes</v>
      </c>
    </row>
    <row r="78" spans="1:12" x14ac:dyDescent="0.25">
      <c r="A78" s="42" t="s">
        <v>1424</v>
      </c>
      <c r="B78" s="33" t="s">
        <v>213</v>
      </c>
      <c r="C78" s="34">
        <v>5.1971203847999998</v>
      </c>
      <c r="D78" s="11" t="str">
        <f t="shared" si="11"/>
        <v>N/A</v>
      </c>
      <c r="E78" s="34">
        <v>5.0946379364999999</v>
      </c>
      <c r="F78" s="11" t="str">
        <f t="shared" si="12"/>
        <v>N/A</v>
      </c>
      <c r="G78" s="34">
        <v>5.0840939901000004</v>
      </c>
      <c r="H78" s="11" t="str">
        <f t="shared" si="13"/>
        <v>N/A</v>
      </c>
      <c r="I78" s="12">
        <v>-1.97</v>
      </c>
      <c r="J78" s="12">
        <v>-0.20699999999999999</v>
      </c>
      <c r="K78" s="41" t="s">
        <v>736</v>
      </c>
      <c r="L78" s="9" t="str">
        <f t="shared" si="14"/>
        <v>Yes</v>
      </c>
    </row>
    <row r="79" spans="1:12" x14ac:dyDescent="0.25">
      <c r="A79" s="42" t="s">
        <v>597</v>
      </c>
      <c r="B79" s="33" t="s">
        <v>213</v>
      </c>
      <c r="C79" s="43">
        <v>356907</v>
      </c>
      <c r="D79" s="11" t="str">
        <f t="shared" si="11"/>
        <v>N/A</v>
      </c>
      <c r="E79" s="43">
        <v>230880</v>
      </c>
      <c r="F79" s="11" t="str">
        <f t="shared" si="12"/>
        <v>N/A</v>
      </c>
      <c r="G79" s="43">
        <v>161254</v>
      </c>
      <c r="H79" s="11" t="str">
        <f t="shared" si="13"/>
        <v>N/A</v>
      </c>
      <c r="I79" s="12">
        <v>-35.299999999999997</v>
      </c>
      <c r="J79" s="12">
        <v>-30.2</v>
      </c>
      <c r="K79" s="41" t="s">
        <v>736</v>
      </c>
      <c r="L79" s="9" t="str">
        <f t="shared" si="14"/>
        <v>No</v>
      </c>
    </row>
    <row r="80" spans="1:12" x14ac:dyDescent="0.25">
      <c r="A80" s="42" t="s">
        <v>598</v>
      </c>
      <c r="B80" s="33" t="s">
        <v>213</v>
      </c>
      <c r="C80" s="34">
        <v>11</v>
      </c>
      <c r="D80" s="11" t="str">
        <f t="shared" si="11"/>
        <v>N/A</v>
      </c>
      <c r="E80" s="34">
        <v>11</v>
      </c>
      <c r="F80" s="11" t="str">
        <f t="shared" si="12"/>
        <v>N/A</v>
      </c>
      <c r="G80" s="34">
        <v>13</v>
      </c>
      <c r="H80" s="11" t="str">
        <f t="shared" si="13"/>
        <v>N/A</v>
      </c>
      <c r="I80" s="12">
        <v>25</v>
      </c>
      <c r="J80" s="12">
        <v>30</v>
      </c>
      <c r="K80" s="41" t="s">
        <v>736</v>
      </c>
      <c r="L80" s="9" t="str">
        <f t="shared" si="14"/>
        <v>Yes</v>
      </c>
    </row>
    <row r="81" spans="1:12" x14ac:dyDescent="0.25">
      <c r="A81" s="42" t="s">
        <v>1425</v>
      </c>
      <c r="B81" s="33" t="s">
        <v>213</v>
      </c>
      <c r="C81" s="43">
        <v>44613.375</v>
      </c>
      <c r="D81" s="11" t="str">
        <f t="shared" si="11"/>
        <v>N/A</v>
      </c>
      <c r="E81" s="43">
        <v>23088</v>
      </c>
      <c r="F81" s="11" t="str">
        <f t="shared" si="12"/>
        <v>N/A</v>
      </c>
      <c r="G81" s="43">
        <v>12404.153845999999</v>
      </c>
      <c r="H81" s="11" t="str">
        <f t="shared" si="13"/>
        <v>N/A</v>
      </c>
      <c r="I81" s="12">
        <v>-48.2</v>
      </c>
      <c r="J81" s="12">
        <v>-46.3</v>
      </c>
      <c r="K81" s="41" t="s">
        <v>736</v>
      </c>
      <c r="L81" s="9" t="str">
        <f t="shared" si="14"/>
        <v>No</v>
      </c>
    </row>
    <row r="82" spans="1:12" ht="25" x14ac:dyDescent="0.25">
      <c r="A82" s="42" t="s">
        <v>599</v>
      </c>
      <c r="B82" s="33" t="s">
        <v>213</v>
      </c>
      <c r="C82" s="43">
        <v>7606041</v>
      </c>
      <c r="D82" s="11" t="str">
        <f t="shared" si="11"/>
        <v>N/A</v>
      </c>
      <c r="E82" s="43">
        <v>7159002</v>
      </c>
      <c r="F82" s="11" t="str">
        <f t="shared" si="12"/>
        <v>N/A</v>
      </c>
      <c r="G82" s="43">
        <v>7778994</v>
      </c>
      <c r="H82" s="11" t="str">
        <f t="shared" si="13"/>
        <v>N/A</v>
      </c>
      <c r="I82" s="12">
        <v>-5.88</v>
      </c>
      <c r="J82" s="12">
        <v>8.66</v>
      </c>
      <c r="K82" s="41" t="s">
        <v>736</v>
      </c>
      <c r="L82" s="9" t="str">
        <f t="shared" si="14"/>
        <v>Yes</v>
      </c>
    </row>
    <row r="83" spans="1:12" x14ac:dyDescent="0.25">
      <c r="A83" s="42" t="s">
        <v>600</v>
      </c>
      <c r="B83" s="33" t="s">
        <v>213</v>
      </c>
      <c r="C83" s="34">
        <v>291</v>
      </c>
      <c r="D83" s="11" t="str">
        <f t="shared" si="11"/>
        <v>N/A</v>
      </c>
      <c r="E83" s="34">
        <v>309</v>
      </c>
      <c r="F83" s="11" t="str">
        <f t="shared" si="12"/>
        <v>N/A</v>
      </c>
      <c r="G83" s="34">
        <v>348</v>
      </c>
      <c r="H83" s="11" t="str">
        <f t="shared" si="13"/>
        <v>N/A</v>
      </c>
      <c r="I83" s="12">
        <v>6.1859999999999999</v>
      </c>
      <c r="J83" s="12">
        <v>12.62</v>
      </c>
      <c r="K83" s="41" t="s">
        <v>736</v>
      </c>
      <c r="L83" s="9" t="str">
        <f t="shared" si="14"/>
        <v>Yes</v>
      </c>
    </row>
    <row r="84" spans="1:12" ht="25" x14ac:dyDescent="0.25">
      <c r="A84" s="4" t="s">
        <v>1426</v>
      </c>
      <c r="B84" s="33" t="s">
        <v>213</v>
      </c>
      <c r="C84" s="43">
        <v>26137.597937999999</v>
      </c>
      <c r="D84" s="11" t="str">
        <f t="shared" si="11"/>
        <v>N/A</v>
      </c>
      <c r="E84" s="43">
        <v>23168.291261999999</v>
      </c>
      <c r="F84" s="11" t="str">
        <f t="shared" si="12"/>
        <v>N/A</v>
      </c>
      <c r="G84" s="43">
        <v>22353.431034000001</v>
      </c>
      <c r="H84" s="11" t="str">
        <f t="shared" si="13"/>
        <v>N/A</v>
      </c>
      <c r="I84" s="12">
        <v>-11.4</v>
      </c>
      <c r="J84" s="12">
        <v>-3.52</v>
      </c>
      <c r="K84" s="41" t="s">
        <v>736</v>
      </c>
      <c r="L84" s="9" t="str">
        <f t="shared" si="14"/>
        <v>Yes</v>
      </c>
    </row>
    <row r="85" spans="1:12" x14ac:dyDescent="0.25">
      <c r="A85" s="4" t="s">
        <v>601</v>
      </c>
      <c r="B85" s="33" t="s">
        <v>213</v>
      </c>
      <c r="C85" s="43">
        <v>151520964</v>
      </c>
      <c r="D85" s="11" t="str">
        <f t="shared" si="11"/>
        <v>N/A</v>
      </c>
      <c r="E85" s="43">
        <v>108364448</v>
      </c>
      <c r="F85" s="11" t="str">
        <f t="shared" si="12"/>
        <v>N/A</v>
      </c>
      <c r="G85" s="43">
        <v>112697310</v>
      </c>
      <c r="H85" s="11" t="str">
        <f t="shared" si="13"/>
        <v>N/A</v>
      </c>
      <c r="I85" s="12">
        <v>-28.5</v>
      </c>
      <c r="J85" s="12">
        <v>3.9980000000000002</v>
      </c>
      <c r="K85" s="41" t="s">
        <v>736</v>
      </c>
      <c r="L85" s="9" t="str">
        <f t="shared" si="14"/>
        <v>Yes</v>
      </c>
    </row>
    <row r="86" spans="1:12" x14ac:dyDescent="0.25">
      <c r="A86" s="4" t="s">
        <v>602</v>
      </c>
      <c r="B86" s="33" t="s">
        <v>213</v>
      </c>
      <c r="C86" s="34">
        <v>2237</v>
      </c>
      <c r="D86" s="11" t="str">
        <f t="shared" si="11"/>
        <v>N/A</v>
      </c>
      <c r="E86" s="34">
        <v>1515</v>
      </c>
      <c r="F86" s="11" t="str">
        <f t="shared" si="12"/>
        <v>N/A</v>
      </c>
      <c r="G86" s="34">
        <v>1529</v>
      </c>
      <c r="H86" s="11" t="str">
        <f t="shared" si="13"/>
        <v>N/A</v>
      </c>
      <c r="I86" s="12">
        <v>-32.299999999999997</v>
      </c>
      <c r="J86" s="12">
        <v>0.92410000000000003</v>
      </c>
      <c r="K86" s="41" t="s">
        <v>736</v>
      </c>
      <c r="L86" s="9" t="str">
        <f t="shared" si="14"/>
        <v>Yes</v>
      </c>
    </row>
    <row r="87" spans="1:12" x14ac:dyDescent="0.25">
      <c r="A87" s="4" t="s">
        <v>1427</v>
      </c>
      <c r="B87" s="33" t="s">
        <v>213</v>
      </c>
      <c r="C87" s="43">
        <v>67734.002682000006</v>
      </c>
      <c r="D87" s="11" t="str">
        <f t="shared" si="11"/>
        <v>N/A</v>
      </c>
      <c r="E87" s="43">
        <v>71527.688448999994</v>
      </c>
      <c r="F87" s="11" t="str">
        <f t="shared" si="12"/>
        <v>N/A</v>
      </c>
      <c r="G87" s="43">
        <v>73706.546763000006</v>
      </c>
      <c r="H87" s="11" t="str">
        <f t="shared" si="13"/>
        <v>N/A</v>
      </c>
      <c r="I87" s="12">
        <v>5.601</v>
      </c>
      <c r="J87" s="12">
        <v>3.0459999999999998</v>
      </c>
      <c r="K87" s="41" t="s">
        <v>736</v>
      </c>
      <c r="L87" s="9" t="str">
        <f t="shared" si="14"/>
        <v>Yes</v>
      </c>
    </row>
    <row r="88" spans="1:12" x14ac:dyDescent="0.25">
      <c r="A88" s="42" t="s">
        <v>603</v>
      </c>
      <c r="B88" s="33" t="s">
        <v>213</v>
      </c>
      <c r="C88" s="43">
        <v>172375944</v>
      </c>
      <c r="D88" s="11" t="str">
        <f t="shared" si="11"/>
        <v>N/A</v>
      </c>
      <c r="E88" s="43">
        <v>122806233</v>
      </c>
      <c r="F88" s="11" t="str">
        <f t="shared" si="12"/>
        <v>N/A</v>
      </c>
      <c r="G88" s="43">
        <v>126452826</v>
      </c>
      <c r="H88" s="11" t="str">
        <f t="shared" si="13"/>
        <v>N/A</v>
      </c>
      <c r="I88" s="12">
        <v>-28.8</v>
      </c>
      <c r="J88" s="12">
        <v>2.9689999999999999</v>
      </c>
      <c r="K88" s="41" t="s">
        <v>736</v>
      </c>
      <c r="L88" s="9" t="str">
        <f t="shared" si="14"/>
        <v>Yes</v>
      </c>
    </row>
    <row r="89" spans="1:12" x14ac:dyDescent="0.25">
      <c r="A89" s="44" t="s">
        <v>604</v>
      </c>
      <c r="B89" s="34" t="s">
        <v>213</v>
      </c>
      <c r="C89" s="34">
        <v>7030</v>
      </c>
      <c r="D89" s="11" t="str">
        <f t="shared" si="11"/>
        <v>N/A</v>
      </c>
      <c r="E89" s="34">
        <v>5391</v>
      </c>
      <c r="F89" s="11" t="str">
        <f t="shared" si="12"/>
        <v>N/A</v>
      </c>
      <c r="G89" s="34">
        <v>5243</v>
      </c>
      <c r="H89" s="11" t="str">
        <f t="shared" si="13"/>
        <v>N/A</v>
      </c>
      <c r="I89" s="12">
        <v>-23.3</v>
      </c>
      <c r="J89" s="12">
        <v>-2.75</v>
      </c>
      <c r="K89" s="1" t="s">
        <v>736</v>
      </c>
      <c r="L89" s="9" t="str">
        <f t="shared" si="14"/>
        <v>Yes</v>
      </c>
    </row>
    <row r="90" spans="1:12" x14ac:dyDescent="0.25">
      <c r="A90" s="42" t="s">
        <v>1428</v>
      </c>
      <c r="B90" s="33" t="s">
        <v>213</v>
      </c>
      <c r="C90" s="43">
        <v>24520.048932999998</v>
      </c>
      <c r="D90" s="11" t="str">
        <f t="shared" si="11"/>
        <v>N/A</v>
      </c>
      <c r="E90" s="43">
        <v>22779.861435999999</v>
      </c>
      <c r="F90" s="11" t="str">
        <f t="shared" si="12"/>
        <v>N/A</v>
      </c>
      <c r="G90" s="43">
        <v>24118.410452</v>
      </c>
      <c r="H90" s="11" t="str">
        <f t="shared" si="13"/>
        <v>N/A</v>
      </c>
      <c r="I90" s="12">
        <v>-7.1</v>
      </c>
      <c r="J90" s="12">
        <v>5.8760000000000003</v>
      </c>
      <c r="K90" s="41" t="s">
        <v>736</v>
      </c>
      <c r="L90" s="9" t="str">
        <f t="shared" si="14"/>
        <v>Yes</v>
      </c>
    </row>
    <row r="91" spans="1:12" x14ac:dyDescent="0.25">
      <c r="A91" s="42" t="s">
        <v>605</v>
      </c>
      <c r="B91" s="33" t="s">
        <v>213</v>
      </c>
      <c r="C91" s="43">
        <v>130395879</v>
      </c>
      <c r="D91" s="11" t="str">
        <f t="shared" si="11"/>
        <v>N/A</v>
      </c>
      <c r="E91" s="43">
        <v>84674269</v>
      </c>
      <c r="F91" s="11" t="str">
        <f t="shared" si="12"/>
        <v>N/A</v>
      </c>
      <c r="G91" s="43">
        <v>90869158</v>
      </c>
      <c r="H91" s="11" t="str">
        <f t="shared" si="13"/>
        <v>N/A</v>
      </c>
      <c r="I91" s="12">
        <v>-35.1</v>
      </c>
      <c r="J91" s="12">
        <v>7.3159999999999998</v>
      </c>
      <c r="K91" s="41" t="s">
        <v>736</v>
      </c>
      <c r="L91" s="9" t="str">
        <f t="shared" si="14"/>
        <v>Yes</v>
      </c>
    </row>
    <row r="92" spans="1:12" x14ac:dyDescent="0.25">
      <c r="A92" s="42" t="s">
        <v>606</v>
      </c>
      <c r="B92" s="33" t="s">
        <v>213</v>
      </c>
      <c r="C92" s="34">
        <v>152119</v>
      </c>
      <c r="D92" s="11" t="str">
        <f t="shared" si="11"/>
        <v>N/A</v>
      </c>
      <c r="E92" s="34">
        <v>112298</v>
      </c>
      <c r="F92" s="11" t="str">
        <f t="shared" si="12"/>
        <v>N/A</v>
      </c>
      <c r="G92" s="34">
        <v>115962</v>
      </c>
      <c r="H92" s="11" t="str">
        <f t="shared" si="13"/>
        <v>N/A</v>
      </c>
      <c r="I92" s="12">
        <v>-26.2</v>
      </c>
      <c r="J92" s="12">
        <v>3.2629999999999999</v>
      </c>
      <c r="K92" s="41" t="s">
        <v>736</v>
      </c>
      <c r="L92" s="9" t="str">
        <f t="shared" si="14"/>
        <v>Yes</v>
      </c>
    </row>
    <row r="93" spans="1:12" x14ac:dyDescent="0.25">
      <c r="A93" s="42" t="s">
        <v>1429</v>
      </c>
      <c r="B93" s="33" t="s">
        <v>213</v>
      </c>
      <c r="C93" s="43">
        <v>857.19653034999999</v>
      </c>
      <c r="D93" s="11" t="str">
        <f t="shared" si="11"/>
        <v>N/A</v>
      </c>
      <c r="E93" s="43">
        <v>754.01404299000001</v>
      </c>
      <c r="F93" s="11" t="str">
        <f t="shared" si="12"/>
        <v>N/A</v>
      </c>
      <c r="G93" s="43">
        <v>783.61151067000003</v>
      </c>
      <c r="H93" s="11" t="str">
        <f t="shared" si="13"/>
        <v>N/A</v>
      </c>
      <c r="I93" s="12">
        <v>-12</v>
      </c>
      <c r="J93" s="12">
        <v>3.9249999999999998</v>
      </c>
      <c r="K93" s="41" t="s">
        <v>736</v>
      </c>
      <c r="L93" s="9" t="str">
        <f t="shared" si="14"/>
        <v>Yes</v>
      </c>
    </row>
    <row r="94" spans="1:12" x14ac:dyDescent="0.25">
      <c r="A94" s="42" t="s">
        <v>607</v>
      </c>
      <c r="B94" s="33" t="s">
        <v>213</v>
      </c>
      <c r="C94" s="43">
        <v>19289081</v>
      </c>
      <c r="D94" s="11" t="str">
        <f t="shared" si="11"/>
        <v>N/A</v>
      </c>
      <c r="E94" s="43">
        <v>12614010</v>
      </c>
      <c r="F94" s="11" t="str">
        <f t="shared" si="12"/>
        <v>N/A</v>
      </c>
      <c r="G94" s="43">
        <v>13672223</v>
      </c>
      <c r="H94" s="11" t="str">
        <f t="shared" si="13"/>
        <v>N/A</v>
      </c>
      <c r="I94" s="12">
        <v>-34.6</v>
      </c>
      <c r="J94" s="12">
        <v>8.3889999999999993</v>
      </c>
      <c r="K94" s="41" t="s">
        <v>736</v>
      </c>
      <c r="L94" s="9" t="str">
        <f t="shared" si="14"/>
        <v>Yes</v>
      </c>
    </row>
    <row r="95" spans="1:12" x14ac:dyDescent="0.25">
      <c r="A95" s="42" t="s">
        <v>608</v>
      </c>
      <c r="B95" s="33" t="s">
        <v>213</v>
      </c>
      <c r="C95" s="34">
        <v>67066</v>
      </c>
      <c r="D95" s="11" t="str">
        <f t="shared" si="11"/>
        <v>N/A</v>
      </c>
      <c r="E95" s="34">
        <v>47225</v>
      </c>
      <c r="F95" s="11" t="str">
        <f t="shared" si="12"/>
        <v>N/A</v>
      </c>
      <c r="G95" s="34">
        <v>48410</v>
      </c>
      <c r="H95" s="11" t="str">
        <f t="shared" si="13"/>
        <v>N/A</v>
      </c>
      <c r="I95" s="12">
        <v>-29.6</v>
      </c>
      <c r="J95" s="12">
        <v>2.5089999999999999</v>
      </c>
      <c r="K95" s="41" t="s">
        <v>736</v>
      </c>
      <c r="L95" s="9" t="str">
        <f t="shared" si="14"/>
        <v>Yes</v>
      </c>
    </row>
    <row r="96" spans="1:12" x14ac:dyDescent="0.25">
      <c r="A96" s="42" t="s">
        <v>1430</v>
      </c>
      <c r="B96" s="33" t="s">
        <v>213</v>
      </c>
      <c r="C96" s="43">
        <v>287.61341067000001</v>
      </c>
      <c r="D96" s="11" t="str">
        <f t="shared" si="11"/>
        <v>N/A</v>
      </c>
      <c r="E96" s="43">
        <v>267.10449973999999</v>
      </c>
      <c r="F96" s="11" t="str">
        <f t="shared" si="12"/>
        <v>N/A</v>
      </c>
      <c r="G96" s="43">
        <v>282.42559389000002</v>
      </c>
      <c r="H96" s="11" t="str">
        <f t="shared" si="13"/>
        <v>N/A</v>
      </c>
      <c r="I96" s="12">
        <v>-7.13</v>
      </c>
      <c r="J96" s="12">
        <v>5.7359999999999998</v>
      </c>
      <c r="K96" s="41" t="s">
        <v>736</v>
      </c>
      <c r="L96" s="9" t="str">
        <f t="shared" si="14"/>
        <v>Yes</v>
      </c>
    </row>
    <row r="97" spans="1:12" ht="25" x14ac:dyDescent="0.25">
      <c r="A97" s="42" t="s">
        <v>609</v>
      </c>
      <c r="B97" s="33" t="s">
        <v>213</v>
      </c>
      <c r="C97" s="43">
        <v>49483292</v>
      </c>
      <c r="D97" s="11" t="str">
        <f t="shared" si="11"/>
        <v>N/A</v>
      </c>
      <c r="E97" s="43">
        <v>45183319</v>
      </c>
      <c r="F97" s="11" t="str">
        <f t="shared" si="12"/>
        <v>N/A</v>
      </c>
      <c r="G97" s="43">
        <v>46728053</v>
      </c>
      <c r="H97" s="11" t="str">
        <f t="shared" si="13"/>
        <v>N/A</v>
      </c>
      <c r="I97" s="12">
        <v>-8.69</v>
      </c>
      <c r="J97" s="12">
        <v>3.419</v>
      </c>
      <c r="K97" s="41" t="s">
        <v>736</v>
      </c>
      <c r="L97" s="9" t="str">
        <f t="shared" si="14"/>
        <v>Yes</v>
      </c>
    </row>
    <row r="98" spans="1:12" x14ac:dyDescent="0.25">
      <c r="A98" s="42" t="s">
        <v>610</v>
      </c>
      <c r="B98" s="33" t="s">
        <v>213</v>
      </c>
      <c r="C98" s="34">
        <v>73201</v>
      </c>
      <c r="D98" s="11" t="str">
        <f t="shared" si="11"/>
        <v>N/A</v>
      </c>
      <c r="E98" s="34">
        <v>51370</v>
      </c>
      <c r="F98" s="11" t="str">
        <f t="shared" si="12"/>
        <v>N/A</v>
      </c>
      <c r="G98" s="34">
        <v>49497</v>
      </c>
      <c r="H98" s="11" t="str">
        <f t="shared" si="13"/>
        <v>N/A</v>
      </c>
      <c r="I98" s="12">
        <v>-29.8</v>
      </c>
      <c r="J98" s="12">
        <v>-3.65</v>
      </c>
      <c r="K98" s="41" t="s">
        <v>736</v>
      </c>
      <c r="L98" s="9" t="str">
        <f t="shared" si="14"/>
        <v>Yes</v>
      </c>
    </row>
    <row r="99" spans="1:12" ht="25" x14ac:dyDescent="0.25">
      <c r="A99" s="42" t="s">
        <v>1431</v>
      </c>
      <c r="B99" s="33" t="s">
        <v>213</v>
      </c>
      <c r="C99" s="43">
        <v>675.99202197</v>
      </c>
      <c r="D99" s="11" t="str">
        <f t="shared" si="11"/>
        <v>N/A</v>
      </c>
      <c r="E99" s="43">
        <v>879.56626435999999</v>
      </c>
      <c r="F99" s="11" t="str">
        <f t="shared" si="12"/>
        <v>N/A</v>
      </c>
      <c r="G99" s="43">
        <v>944.05828636000001</v>
      </c>
      <c r="H99" s="11" t="str">
        <f t="shared" si="13"/>
        <v>N/A</v>
      </c>
      <c r="I99" s="12">
        <v>30.11</v>
      </c>
      <c r="J99" s="12">
        <v>7.3319999999999999</v>
      </c>
      <c r="K99" s="41" t="s">
        <v>736</v>
      </c>
      <c r="L99" s="9" t="str">
        <f t="shared" si="14"/>
        <v>Yes</v>
      </c>
    </row>
    <row r="100" spans="1:12" ht="25" x14ac:dyDescent="0.25">
      <c r="A100" s="42" t="s">
        <v>611</v>
      </c>
      <c r="B100" s="33" t="s">
        <v>213</v>
      </c>
      <c r="C100" s="43">
        <v>81808686</v>
      </c>
      <c r="D100" s="11" t="str">
        <f t="shared" si="11"/>
        <v>N/A</v>
      </c>
      <c r="E100" s="43">
        <v>63265576</v>
      </c>
      <c r="F100" s="11" t="str">
        <f t="shared" si="12"/>
        <v>N/A</v>
      </c>
      <c r="G100" s="43">
        <v>60406901</v>
      </c>
      <c r="H100" s="11" t="str">
        <f t="shared" si="13"/>
        <v>N/A</v>
      </c>
      <c r="I100" s="12">
        <v>-22.7</v>
      </c>
      <c r="J100" s="12">
        <v>-4.5199999999999996</v>
      </c>
      <c r="K100" s="41" t="s">
        <v>736</v>
      </c>
      <c r="L100" s="9" t="str">
        <f t="shared" si="14"/>
        <v>Yes</v>
      </c>
    </row>
    <row r="101" spans="1:12" x14ac:dyDescent="0.25">
      <c r="A101" s="42" t="s">
        <v>612</v>
      </c>
      <c r="B101" s="33" t="s">
        <v>213</v>
      </c>
      <c r="C101" s="34">
        <v>97987</v>
      </c>
      <c r="D101" s="11" t="str">
        <f t="shared" si="11"/>
        <v>N/A</v>
      </c>
      <c r="E101" s="34">
        <v>72279</v>
      </c>
      <c r="F101" s="11" t="str">
        <f t="shared" si="12"/>
        <v>N/A</v>
      </c>
      <c r="G101" s="34">
        <v>74684</v>
      </c>
      <c r="H101" s="11" t="str">
        <f t="shared" si="13"/>
        <v>N/A</v>
      </c>
      <c r="I101" s="12">
        <v>-26.2</v>
      </c>
      <c r="J101" s="12">
        <v>3.327</v>
      </c>
      <c r="K101" s="41" t="s">
        <v>736</v>
      </c>
      <c r="L101" s="9" t="str">
        <f t="shared" si="14"/>
        <v>Yes</v>
      </c>
    </row>
    <row r="102" spans="1:12" x14ac:dyDescent="0.25">
      <c r="A102" s="42" t="s">
        <v>1432</v>
      </c>
      <c r="B102" s="33" t="s">
        <v>213</v>
      </c>
      <c r="C102" s="43">
        <v>834.89326134999999</v>
      </c>
      <c r="D102" s="11" t="str">
        <f t="shared" si="11"/>
        <v>N/A</v>
      </c>
      <c r="E102" s="43">
        <v>875.29678052999998</v>
      </c>
      <c r="F102" s="11" t="str">
        <f t="shared" si="12"/>
        <v>N/A</v>
      </c>
      <c r="G102" s="43">
        <v>808.83323068000004</v>
      </c>
      <c r="H102" s="11" t="str">
        <f t="shared" si="13"/>
        <v>N/A</v>
      </c>
      <c r="I102" s="12">
        <v>4.8390000000000004</v>
      </c>
      <c r="J102" s="12">
        <v>-7.59</v>
      </c>
      <c r="K102" s="41" t="s">
        <v>736</v>
      </c>
      <c r="L102" s="9" t="str">
        <f t="shared" si="14"/>
        <v>Yes</v>
      </c>
    </row>
    <row r="103" spans="1:12" x14ac:dyDescent="0.25">
      <c r="A103" s="42" t="s">
        <v>613</v>
      </c>
      <c r="B103" s="33" t="s">
        <v>213</v>
      </c>
      <c r="C103" s="43">
        <v>15561794</v>
      </c>
      <c r="D103" s="11" t="str">
        <f t="shared" si="11"/>
        <v>N/A</v>
      </c>
      <c r="E103" s="43">
        <v>11857549</v>
      </c>
      <c r="F103" s="11" t="str">
        <f t="shared" si="12"/>
        <v>N/A</v>
      </c>
      <c r="G103" s="43">
        <v>11466341</v>
      </c>
      <c r="H103" s="11" t="str">
        <f t="shared" si="13"/>
        <v>N/A</v>
      </c>
      <c r="I103" s="12">
        <v>-23.8</v>
      </c>
      <c r="J103" s="12">
        <v>-3.3</v>
      </c>
      <c r="K103" s="41" t="s">
        <v>736</v>
      </c>
      <c r="L103" s="9" t="str">
        <f t="shared" si="14"/>
        <v>Yes</v>
      </c>
    </row>
    <row r="104" spans="1:12" x14ac:dyDescent="0.25">
      <c r="A104" s="42" t="s">
        <v>614</v>
      </c>
      <c r="B104" s="33" t="s">
        <v>213</v>
      </c>
      <c r="C104" s="34">
        <v>7798</v>
      </c>
      <c r="D104" s="11" t="str">
        <f t="shared" si="11"/>
        <v>N/A</v>
      </c>
      <c r="E104" s="34">
        <v>6480</v>
      </c>
      <c r="F104" s="11" t="str">
        <f t="shared" si="12"/>
        <v>N/A</v>
      </c>
      <c r="G104" s="34">
        <v>6338</v>
      </c>
      <c r="H104" s="11" t="str">
        <f t="shared" si="13"/>
        <v>N/A</v>
      </c>
      <c r="I104" s="12">
        <v>-16.899999999999999</v>
      </c>
      <c r="J104" s="12">
        <v>-2.19</v>
      </c>
      <c r="K104" s="41" t="s">
        <v>736</v>
      </c>
      <c r="L104" s="9" t="str">
        <f t="shared" si="14"/>
        <v>Yes</v>
      </c>
    </row>
    <row r="105" spans="1:12" x14ac:dyDescent="0.25">
      <c r="A105" s="42" t="s">
        <v>1433</v>
      </c>
      <c r="B105" s="33" t="s">
        <v>213</v>
      </c>
      <c r="C105" s="43">
        <v>1995.6134906</v>
      </c>
      <c r="D105" s="11" t="str">
        <f t="shared" si="11"/>
        <v>N/A</v>
      </c>
      <c r="E105" s="43">
        <v>1829.8686728</v>
      </c>
      <c r="F105" s="11" t="str">
        <f t="shared" si="12"/>
        <v>N/A</v>
      </c>
      <c r="G105" s="43">
        <v>1809.1418429</v>
      </c>
      <c r="H105" s="11" t="str">
        <f t="shared" si="13"/>
        <v>N/A</v>
      </c>
      <c r="I105" s="12">
        <v>-8.31</v>
      </c>
      <c r="J105" s="12">
        <v>-1.1299999999999999</v>
      </c>
      <c r="K105" s="41" t="s">
        <v>736</v>
      </c>
      <c r="L105" s="9" t="str">
        <f t="shared" si="14"/>
        <v>Yes</v>
      </c>
    </row>
    <row r="106" spans="1:12" ht="25" x14ac:dyDescent="0.25">
      <c r="A106" s="42" t="s">
        <v>615</v>
      </c>
      <c r="B106" s="33" t="s">
        <v>213</v>
      </c>
      <c r="C106" s="43">
        <v>34210921</v>
      </c>
      <c r="D106" s="11" t="str">
        <f t="shared" si="11"/>
        <v>N/A</v>
      </c>
      <c r="E106" s="43">
        <v>28228503</v>
      </c>
      <c r="F106" s="11" t="str">
        <f t="shared" si="12"/>
        <v>N/A</v>
      </c>
      <c r="G106" s="43">
        <v>31194200</v>
      </c>
      <c r="H106" s="11" t="str">
        <f t="shared" si="13"/>
        <v>N/A</v>
      </c>
      <c r="I106" s="12">
        <v>-17.5</v>
      </c>
      <c r="J106" s="12">
        <v>10.51</v>
      </c>
      <c r="K106" s="41" t="s">
        <v>736</v>
      </c>
      <c r="L106" s="9" t="str">
        <f t="shared" si="14"/>
        <v>Yes</v>
      </c>
    </row>
    <row r="107" spans="1:12" x14ac:dyDescent="0.25">
      <c r="A107" s="42" t="s">
        <v>616</v>
      </c>
      <c r="B107" s="33" t="s">
        <v>213</v>
      </c>
      <c r="C107" s="34">
        <v>45917</v>
      </c>
      <c r="D107" s="11" t="str">
        <f t="shared" si="11"/>
        <v>N/A</v>
      </c>
      <c r="E107" s="34">
        <v>32762</v>
      </c>
      <c r="F107" s="11" t="str">
        <f t="shared" si="12"/>
        <v>N/A</v>
      </c>
      <c r="G107" s="34">
        <v>34747</v>
      </c>
      <c r="H107" s="11" t="str">
        <f t="shared" si="13"/>
        <v>N/A</v>
      </c>
      <c r="I107" s="12">
        <v>-28.6</v>
      </c>
      <c r="J107" s="12">
        <v>6.0590000000000002</v>
      </c>
      <c r="K107" s="41" t="s">
        <v>736</v>
      </c>
      <c r="L107" s="9" t="str">
        <f t="shared" si="14"/>
        <v>Yes</v>
      </c>
    </row>
    <row r="108" spans="1:12" x14ac:dyDescent="0.25">
      <c r="A108" s="42" t="s">
        <v>1434</v>
      </c>
      <c r="B108" s="33" t="s">
        <v>213</v>
      </c>
      <c r="C108" s="43">
        <v>745.06002134000005</v>
      </c>
      <c r="D108" s="11" t="str">
        <f t="shared" si="11"/>
        <v>N/A</v>
      </c>
      <c r="E108" s="43">
        <v>861.62331359999996</v>
      </c>
      <c r="F108" s="11" t="str">
        <f t="shared" si="12"/>
        <v>N/A</v>
      </c>
      <c r="G108" s="43">
        <v>897.75232394</v>
      </c>
      <c r="H108" s="11" t="str">
        <f t="shared" si="13"/>
        <v>N/A</v>
      </c>
      <c r="I108" s="12">
        <v>15.64</v>
      </c>
      <c r="J108" s="12">
        <v>4.1929999999999996</v>
      </c>
      <c r="K108" s="41" t="s">
        <v>736</v>
      </c>
      <c r="L108" s="9" t="str">
        <f t="shared" si="14"/>
        <v>Yes</v>
      </c>
    </row>
    <row r="109" spans="1:12" x14ac:dyDescent="0.25">
      <c r="A109" s="42" t="s">
        <v>617</v>
      </c>
      <c r="B109" s="33" t="s">
        <v>213</v>
      </c>
      <c r="C109" s="43">
        <v>48605132</v>
      </c>
      <c r="D109" s="11" t="str">
        <f t="shared" si="11"/>
        <v>N/A</v>
      </c>
      <c r="E109" s="43">
        <v>39165692</v>
      </c>
      <c r="F109" s="11" t="str">
        <f t="shared" si="12"/>
        <v>N/A</v>
      </c>
      <c r="G109" s="43">
        <v>37486251</v>
      </c>
      <c r="H109" s="11" t="str">
        <f t="shared" si="13"/>
        <v>N/A</v>
      </c>
      <c r="I109" s="12">
        <v>-19.399999999999999</v>
      </c>
      <c r="J109" s="12">
        <v>-4.29</v>
      </c>
      <c r="K109" s="41" t="s">
        <v>736</v>
      </c>
      <c r="L109" s="9" t="str">
        <f t="shared" si="14"/>
        <v>Yes</v>
      </c>
    </row>
    <row r="110" spans="1:12" x14ac:dyDescent="0.25">
      <c r="A110" s="42" t="s">
        <v>618</v>
      </c>
      <c r="B110" s="33" t="s">
        <v>213</v>
      </c>
      <c r="C110" s="34">
        <v>111146</v>
      </c>
      <c r="D110" s="11" t="str">
        <f t="shared" si="11"/>
        <v>N/A</v>
      </c>
      <c r="E110" s="34">
        <v>80288</v>
      </c>
      <c r="F110" s="11" t="str">
        <f t="shared" si="12"/>
        <v>N/A</v>
      </c>
      <c r="G110" s="34">
        <v>80237</v>
      </c>
      <c r="H110" s="11" t="str">
        <f t="shared" si="13"/>
        <v>N/A</v>
      </c>
      <c r="I110" s="12">
        <v>-27.8</v>
      </c>
      <c r="J110" s="12">
        <v>-6.4000000000000001E-2</v>
      </c>
      <c r="K110" s="41" t="s">
        <v>736</v>
      </c>
      <c r="L110" s="9" t="str">
        <f t="shared" si="14"/>
        <v>Yes</v>
      </c>
    </row>
    <row r="111" spans="1:12" x14ac:dyDescent="0.25">
      <c r="A111" s="42" t="s">
        <v>1435</v>
      </c>
      <c r="B111" s="33" t="s">
        <v>213</v>
      </c>
      <c r="C111" s="43">
        <v>437.30887301000001</v>
      </c>
      <c r="D111" s="11" t="str">
        <f t="shared" si="11"/>
        <v>N/A</v>
      </c>
      <c r="E111" s="43">
        <v>487.81501594000002</v>
      </c>
      <c r="F111" s="11" t="str">
        <f t="shared" si="12"/>
        <v>N/A</v>
      </c>
      <c r="G111" s="43">
        <v>467.19407504999998</v>
      </c>
      <c r="H111" s="11" t="str">
        <f t="shared" si="13"/>
        <v>N/A</v>
      </c>
      <c r="I111" s="12">
        <v>11.55</v>
      </c>
      <c r="J111" s="12">
        <v>-4.2300000000000004</v>
      </c>
      <c r="K111" s="41" t="s">
        <v>736</v>
      </c>
      <c r="L111" s="9" t="str">
        <f t="shared" si="14"/>
        <v>Yes</v>
      </c>
    </row>
    <row r="112" spans="1:12" x14ac:dyDescent="0.25">
      <c r="A112" s="42" t="s">
        <v>619</v>
      </c>
      <c r="B112" s="33" t="s">
        <v>213</v>
      </c>
      <c r="C112" s="43">
        <v>249298893</v>
      </c>
      <c r="D112" s="11" t="str">
        <f t="shared" si="11"/>
        <v>N/A</v>
      </c>
      <c r="E112" s="43">
        <v>159244339</v>
      </c>
      <c r="F112" s="11" t="str">
        <f t="shared" si="12"/>
        <v>N/A</v>
      </c>
      <c r="G112" s="43">
        <v>161640843</v>
      </c>
      <c r="H112" s="11" t="str">
        <f t="shared" si="13"/>
        <v>N/A</v>
      </c>
      <c r="I112" s="12">
        <v>-36.1</v>
      </c>
      <c r="J112" s="12">
        <v>1.5049999999999999</v>
      </c>
      <c r="K112" s="41" t="s">
        <v>736</v>
      </c>
      <c r="L112" s="9" t="str">
        <f t="shared" si="14"/>
        <v>Yes</v>
      </c>
    </row>
    <row r="113" spans="1:12" x14ac:dyDescent="0.25">
      <c r="A113" s="42" t="s">
        <v>620</v>
      </c>
      <c r="B113" s="33" t="s">
        <v>213</v>
      </c>
      <c r="C113" s="34">
        <v>130197</v>
      </c>
      <c r="D113" s="11" t="str">
        <f t="shared" si="11"/>
        <v>N/A</v>
      </c>
      <c r="E113" s="34">
        <v>96869</v>
      </c>
      <c r="F113" s="11" t="str">
        <f t="shared" si="12"/>
        <v>N/A</v>
      </c>
      <c r="G113" s="34">
        <v>95545</v>
      </c>
      <c r="H113" s="11" t="str">
        <f t="shared" si="13"/>
        <v>N/A</v>
      </c>
      <c r="I113" s="12">
        <v>-25.6</v>
      </c>
      <c r="J113" s="12">
        <v>-1.37</v>
      </c>
      <c r="K113" s="41" t="s">
        <v>736</v>
      </c>
      <c r="L113" s="9" t="str">
        <f t="shared" si="14"/>
        <v>Yes</v>
      </c>
    </row>
    <row r="114" spans="1:12" x14ac:dyDescent="0.25">
      <c r="A114" s="42" t="s">
        <v>1436</v>
      </c>
      <c r="B114" s="33" t="s">
        <v>213</v>
      </c>
      <c r="C114" s="43">
        <v>1914.7821609</v>
      </c>
      <c r="D114" s="11" t="str">
        <f t="shared" si="11"/>
        <v>N/A</v>
      </c>
      <c r="E114" s="43">
        <v>1643.9143481999999</v>
      </c>
      <c r="F114" s="11" t="str">
        <f t="shared" si="12"/>
        <v>N/A</v>
      </c>
      <c r="G114" s="43">
        <v>1691.7770998000001</v>
      </c>
      <c r="H114" s="11" t="str">
        <f t="shared" si="13"/>
        <v>N/A</v>
      </c>
      <c r="I114" s="12">
        <v>-14.1</v>
      </c>
      <c r="J114" s="12">
        <v>2.9119999999999999</v>
      </c>
      <c r="K114" s="41" t="s">
        <v>736</v>
      </c>
      <c r="L114" s="9" t="str">
        <f t="shared" si="14"/>
        <v>Yes</v>
      </c>
    </row>
    <row r="115" spans="1:12" ht="25" x14ac:dyDescent="0.25">
      <c r="A115" s="42" t="s">
        <v>621</v>
      </c>
      <c r="B115" s="33" t="s">
        <v>213</v>
      </c>
      <c r="C115" s="43">
        <v>144832885</v>
      </c>
      <c r="D115" s="11" t="str">
        <f t="shared" si="11"/>
        <v>N/A</v>
      </c>
      <c r="E115" s="43">
        <v>125307711</v>
      </c>
      <c r="F115" s="11" t="str">
        <f t="shared" si="12"/>
        <v>N/A</v>
      </c>
      <c r="G115" s="43">
        <v>134322598</v>
      </c>
      <c r="H115" s="11" t="str">
        <f t="shared" si="13"/>
        <v>N/A</v>
      </c>
      <c r="I115" s="12">
        <v>-13.5</v>
      </c>
      <c r="J115" s="12">
        <v>7.194</v>
      </c>
      <c r="K115" s="41" t="s">
        <v>736</v>
      </c>
      <c r="L115" s="9" t="str">
        <f t="shared" si="14"/>
        <v>Yes</v>
      </c>
    </row>
    <row r="116" spans="1:12" x14ac:dyDescent="0.25">
      <c r="A116" s="44" t="s">
        <v>622</v>
      </c>
      <c r="B116" s="34" t="s">
        <v>213</v>
      </c>
      <c r="C116" s="34">
        <v>65345</v>
      </c>
      <c r="D116" s="11" t="str">
        <f t="shared" si="11"/>
        <v>N/A</v>
      </c>
      <c r="E116" s="34">
        <v>50923</v>
      </c>
      <c r="F116" s="11" t="str">
        <f t="shared" si="12"/>
        <v>N/A</v>
      </c>
      <c r="G116" s="34">
        <v>52259</v>
      </c>
      <c r="H116" s="11" t="str">
        <f t="shared" si="13"/>
        <v>N/A</v>
      </c>
      <c r="I116" s="12">
        <v>-22.1</v>
      </c>
      <c r="J116" s="12">
        <v>2.6240000000000001</v>
      </c>
      <c r="K116" s="1" t="s">
        <v>736</v>
      </c>
      <c r="L116" s="9" t="str">
        <f t="shared" si="14"/>
        <v>Yes</v>
      </c>
    </row>
    <row r="117" spans="1:12" x14ac:dyDescent="0.25">
      <c r="A117" s="42" t="s">
        <v>1437</v>
      </c>
      <c r="B117" s="33" t="s">
        <v>213</v>
      </c>
      <c r="C117" s="43">
        <v>2216.4340806</v>
      </c>
      <c r="D117" s="11" t="str">
        <f t="shared" si="11"/>
        <v>N/A</v>
      </c>
      <c r="E117" s="43">
        <v>2460.7291596999999</v>
      </c>
      <c r="F117" s="11" t="str">
        <f t="shared" si="12"/>
        <v>N/A</v>
      </c>
      <c r="G117" s="43">
        <v>2570.3246905000001</v>
      </c>
      <c r="H117" s="11" t="str">
        <f t="shared" si="13"/>
        <v>N/A</v>
      </c>
      <c r="I117" s="12">
        <v>11.02</v>
      </c>
      <c r="J117" s="12">
        <v>4.4539999999999997</v>
      </c>
      <c r="K117" s="41" t="s">
        <v>736</v>
      </c>
      <c r="L117" s="9" t="str">
        <f t="shared" si="14"/>
        <v>Yes</v>
      </c>
    </row>
    <row r="118" spans="1:12" ht="25" x14ac:dyDescent="0.25">
      <c r="A118" s="42" t="s">
        <v>623</v>
      </c>
      <c r="B118" s="33" t="s">
        <v>213</v>
      </c>
      <c r="C118" s="43">
        <v>25643619</v>
      </c>
      <c r="D118" s="11" t="str">
        <f t="shared" si="11"/>
        <v>N/A</v>
      </c>
      <c r="E118" s="43">
        <v>18289760</v>
      </c>
      <c r="F118" s="11" t="str">
        <f t="shared" si="12"/>
        <v>N/A</v>
      </c>
      <c r="G118" s="43">
        <v>17972554</v>
      </c>
      <c r="H118" s="11" t="str">
        <f t="shared" si="13"/>
        <v>N/A</v>
      </c>
      <c r="I118" s="12">
        <v>-28.7</v>
      </c>
      <c r="J118" s="12">
        <v>-1.73</v>
      </c>
      <c r="K118" s="41" t="s">
        <v>736</v>
      </c>
      <c r="L118" s="9" t="str">
        <f t="shared" si="14"/>
        <v>Yes</v>
      </c>
    </row>
    <row r="119" spans="1:12" x14ac:dyDescent="0.25">
      <c r="A119" s="42" t="s">
        <v>624</v>
      </c>
      <c r="B119" s="33" t="s">
        <v>213</v>
      </c>
      <c r="C119" s="34">
        <v>28541</v>
      </c>
      <c r="D119" s="11" t="str">
        <f t="shared" si="11"/>
        <v>N/A</v>
      </c>
      <c r="E119" s="34">
        <v>19314</v>
      </c>
      <c r="F119" s="11" t="str">
        <f t="shared" si="12"/>
        <v>N/A</v>
      </c>
      <c r="G119" s="34">
        <v>20436</v>
      </c>
      <c r="H119" s="11" t="str">
        <f t="shared" si="13"/>
        <v>N/A</v>
      </c>
      <c r="I119" s="12">
        <v>-32.299999999999997</v>
      </c>
      <c r="J119" s="12">
        <v>5.8090000000000002</v>
      </c>
      <c r="K119" s="41" t="s">
        <v>736</v>
      </c>
      <c r="L119" s="9" t="str">
        <f t="shared" si="14"/>
        <v>Yes</v>
      </c>
    </row>
    <row r="120" spans="1:12" x14ac:dyDescent="0.25">
      <c r="A120" s="42" t="s">
        <v>1438</v>
      </c>
      <c r="B120" s="33" t="s">
        <v>213</v>
      </c>
      <c r="C120" s="43">
        <v>898.48354998000002</v>
      </c>
      <c r="D120" s="11" t="str">
        <f t="shared" si="11"/>
        <v>N/A</v>
      </c>
      <c r="E120" s="43">
        <v>946.96903799999995</v>
      </c>
      <c r="F120" s="11" t="str">
        <f t="shared" si="12"/>
        <v>N/A</v>
      </c>
      <c r="G120" s="43">
        <v>879.45556859999999</v>
      </c>
      <c r="H120" s="11" t="str">
        <f t="shared" si="13"/>
        <v>N/A</v>
      </c>
      <c r="I120" s="12">
        <v>5.3959999999999999</v>
      </c>
      <c r="J120" s="12">
        <v>-7.13</v>
      </c>
      <c r="K120" s="41" t="s">
        <v>736</v>
      </c>
      <c r="L120" s="9" t="str">
        <f t="shared" si="14"/>
        <v>Yes</v>
      </c>
    </row>
    <row r="121" spans="1:12" ht="25" x14ac:dyDescent="0.25">
      <c r="A121" s="42" t="s">
        <v>625</v>
      </c>
      <c r="B121" s="33" t="s">
        <v>213</v>
      </c>
      <c r="C121" s="43">
        <v>804184540</v>
      </c>
      <c r="D121" s="11" t="str">
        <f t="shared" si="11"/>
        <v>N/A</v>
      </c>
      <c r="E121" s="43">
        <v>500707859</v>
      </c>
      <c r="F121" s="11" t="str">
        <f t="shared" si="12"/>
        <v>N/A</v>
      </c>
      <c r="G121" s="43">
        <v>559729649</v>
      </c>
      <c r="H121" s="11" t="str">
        <f t="shared" si="13"/>
        <v>N/A</v>
      </c>
      <c r="I121" s="12">
        <v>-37.700000000000003</v>
      </c>
      <c r="J121" s="12">
        <v>11.79</v>
      </c>
      <c r="K121" s="41" t="s">
        <v>736</v>
      </c>
      <c r="L121" s="9" t="str">
        <f t="shared" si="14"/>
        <v>Yes</v>
      </c>
    </row>
    <row r="122" spans="1:12" x14ac:dyDescent="0.25">
      <c r="A122" s="42" t="s">
        <v>626</v>
      </c>
      <c r="B122" s="33" t="s">
        <v>213</v>
      </c>
      <c r="C122" s="34">
        <v>36316</v>
      </c>
      <c r="D122" s="11" t="str">
        <f t="shared" si="11"/>
        <v>N/A</v>
      </c>
      <c r="E122" s="34">
        <v>22889</v>
      </c>
      <c r="F122" s="11" t="str">
        <f t="shared" si="12"/>
        <v>N/A</v>
      </c>
      <c r="G122" s="34">
        <v>25837</v>
      </c>
      <c r="H122" s="11" t="str">
        <f t="shared" si="13"/>
        <v>N/A</v>
      </c>
      <c r="I122" s="12">
        <v>-37</v>
      </c>
      <c r="J122" s="12">
        <v>12.88</v>
      </c>
      <c r="K122" s="41" t="s">
        <v>736</v>
      </c>
      <c r="L122" s="9" t="str">
        <f t="shared" si="14"/>
        <v>Yes</v>
      </c>
    </row>
    <row r="123" spans="1:12" ht="25" x14ac:dyDescent="0.25">
      <c r="A123" s="42" t="s">
        <v>1439</v>
      </c>
      <c r="B123" s="33" t="s">
        <v>213</v>
      </c>
      <c r="C123" s="43">
        <v>22144.083600000002</v>
      </c>
      <c r="D123" s="11" t="str">
        <f t="shared" si="11"/>
        <v>N/A</v>
      </c>
      <c r="E123" s="43">
        <v>21875.479880999999</v>
      </c>
      <c r="F123" s="11" t="str">
        <f t="shared" si="12"/>
        <v>N/A</v>
      </c>
      <c r="G123" s="43">
        <v>21663.879282000002</v>
      </c>
      <c r="H123" s="11" t="str">
        <f t="shared" si="13"/>
        <v>N/A</v>
      </c>
      <c r="I123" s="12">
        <v>-1.21</v>
      </c>
      <c r="J123" s="12">
        <v>-0.96699999999999997</v>
      </c>
      <c r="K123" s="41" t="s">
        <v>736</v>
      </c>
      <c r="L123" s="9" t="str">
        <f t="shared" si="14"/>
        <v>Yes</v>
      </c>
    </row>
    <row r="124" spans="1:12" ht="25" x14ac:dyDescent="0.25">
      <c r="A124" s="42" t="s">
        <v>627</v>
      </c>
      <c r="B124" s="33" t="s">
        <v>213</v>
      </c>
      <c r="C124" s="43">
        <v>136850842</v>
      </c>
      <c r="D124" s="11" t="str">
        <f t="shared" si="11"/>
        <v>N/A</v>
      </c>
      <c r="E124" s="43">
        <v>98435393</v>
      </c>
      <c r="F124" s="11" t="str">
        <f t="shared" si="12"/>
        <v>N/A</v>
      </c>
      <c r="G124" s="43">
        <v>104772679</v>
      </c>
      <c r="H124" s="11" t="str">
        <f t="shared" si="13"/>
        <v>N/A</v>
      </c>
      <c r="I124" s="12">
        <v>-28.1</v>
      </c>
      <c r="J124" s="12">
        <v>6.4379999999999997</v>
      </c>
      <c r="K124" s="41" t="s">
        <v>736</v>
      </c>
      <c r="L124" s="9" t="str">
        <f t="shared" si="14"/>
        <v>Yes</v>
      </c>
    </row>
    <row r="125" spans="1:12" x14ac:dyDescent="0.25">
      <c r="A125" s="42" t="s">
        <v>628</v>
      </c>
      <c r="B125" s="33" t="s">
        <v>213</v>
      </c>
      <c r="C125" s="34">
        <v>53383</v>
      </c>
      <c r="D125" s="11" t="str">
        <f t="shared" si="11"/>
        <v>N/A</v>
      </c>
      <c r="E125" s="34">
        <v>38215</v>
      </c>
      <c r="F125" s="11" t="str">
        <f t="shared" si="12"/>
        <v>N/A</v>
      </c>
      <c r="G125" s="34">
        <v>42433</v>
      </c>
      <c r="H125" s="11" t="str">
        <f t="shared" si="13"/>
        <v>N/A</v>
      </c>
      <c r="I125" s="12">
        <v>-28.4</v>
      </c>
      <c r="J125" s="12">
        <v>11.04</v>
      </c>
      <c r="K125" s="41" t="s">
        <v>736</v>
      </c>
      <c r="L125" s="9" t="str">
        <f t="shared" si="14"/>
        <v>Yes</v>
      </c>
    </row>
    <row r="126" spans="1:12" ht="25" x14ac:dyDescent="0.25">
      <c r="A126" s="42" t="s">
        <v>1440</v>
      </c>
      <c r="B126" s="33" t="s">
        <v>213</v>
      </c>
      <c r="C126" s="43">
        <v>2563.5659667</v>
      </c>
      <c r="D126" s="11" t="str">
        <f t="shared" si="11"/>
        <v>N/A</v>
      </c>
      <c r="E126" s="43">
        <v>2575.8312965999999</v>
      </c>
      <c r="F126" s="11" t="str">
        <f t="shared" si="12"/>
        <v>N/A</v>
      </c>
      <c r="G126" s="43">
        <v>2469.1320199000002</v>
      </c>
      <c r="H126" s="11" t="str">
        <f t="shared" si="13"/>
        <v>N/A</v>
      </c>
      <c r="I126" s="12">
        <v>0.47839999999999999</v>
      </c>
      <c r="J126" s="12">
        <v>-4.1399999999999997</v>
      </c>
      <c r="K126" s="41" t="s">
        <v>736</v>
      </c>
      <c r="L126" s="9" t="str">
        <f t="shared" si="14"/>
        <v>Yes</v>
      </c>
    </row>
    <row r="127" spans="1:12" ht="25" x14ac:dyDescent="0.25">
      <c r="A127" s="42" t="s">
        <v>629</v>
      </c>
      <c r="B127" s="33" t="s">
        <v>213</v>
      </c>
      <c r="C127" s="43">
        <v>44617088</v>
      </c>
      <c r="D127" s="11" t="str">
        <f t="shared" si="11"/>
        <v>N/A</v>
      </c>
      <c r="E127" s="43">
        <v>26281544</v>
      </c>
      <c r="F127" s="11" t="str">
        <f t="shared" si="12"/>
        <v>N/A</v>
      </c>
      <c r="G127" s="43">
        <v>31610648</v>
      </c>
      <c r="H127" s="11" t="str">
        <f t="shared" si="13"/>
        <v>N/A</v>
      </c>
      <c r="I127" s="12">
        <v>-41.1</v>
      </c>
      <c r="J127" s="12">
        <v>20.28</v>
      </c>
      <c r="K127" s="41" t="s">
        <v>736</v>
      </c>
      <c r="L127" s="9" t="str">
        <f t="shared" si="14"/>
        <v>Yes</v>
      </c>
    </row>
    <row r="128" spans="1:12" x14ac:dyDescent="0.25">
      <c r="A128" s="42" t="s">
        <v>630</v>
      </c>
      <c r="B128" s="33" t="s">
        <v>213</v>
      </c>
      <c r="C128" s="34">
        <v>11408</v>
      </c>
      <c r="D128" s="11" t="str">
        <f t="shared" si="11"/>
        <v>N/A</v>
      </c>
      <c r="E128" s="34">
        <v>7365</v>
      </c>
      <c r="F128" s="11" t="str">
        <f t="shared" si="12"/>
        <v>N/A</v>
      </c>
      <c r="G128" s="34">
        <v>8575</v>
      </c>
      <c r="H128" s="11" t="str">
        <f t="shared" si="13"/>
        <v>N/A</v>
      </c>
      <c r="I128" s="12">
        <v>-35.4</v>
      </c>
      <c r="J128" s="12">
        <v>16.43</v>
      </c>
      <c r="K128" s="41" t="s">
        <v>736</v>
      </c>
      <c r="L128" s="9" t="str">
        <f t="shared" si="14"/>
        <v>Yes</v>
      </c>
    </row>
    <row r="129" spans="1:12" ht="25" x14ac:dyDescent="0.25">
      <c r="A129" s="42" t="s">
        <v>1441</v>
      </c>
      <c r="B129" s="33" t="s">
        <v>213</v>
      </c>
      <c r="C129" s="43">
        <v>3911.0350631000001</v>
      </c>
      <c r="D129" s="11" t="str">
        <f t="shared" si="11"/>
        <v>N/A</v>
      </c>
      <c r="E129" s="43">
        <v>3568.4377460999999</v>
      </c>
      <c r="F129" s="11" t="str">
        <f t="shared" si="12"/>
        <v>N/A</v>
      </c>
      <c r="G129" s="43">
        <v>3686.3729446000002</v>
      </c>
      <c r="H129" s="11" t="str">
        <f t="shared" si="13"/>
        <v>N/A</v>
      </c>
      <c r="I129" s="12">
        <v>-8.76</v>
      </c>
      <c r="J129" s="12">
        <v>3.3050000000000002</v>
      </c>
      <c r="K129" s="41" t="s">
        <v>736</v>
      </c>
      <c r="L129" s="9" t="str">
        <f t="shared" si="14"/>
        <v>Yes</v>
      </c>
    </row>
    <row r="130" spans="1:12" ht="25" x14ac:dyDescent="0.25">
      <c r="A130" s="42" t="s">
        <v>631</v>
      </c>
      <c r="B130" s="33" t="s">
        <v>213</v>
      </c>
      <c r="C130" s="43">
        <v>12872825</v>
      </c>
      <c r="D130" s="11" t="str">
        <f t="shared" si="11"/>
        <v>N/A</v>
      </c>
      <c r="E130" s="43">
        <v>9741345</v>
      </c>
      <c r="F130" s="11" t="str">
        <f t="shared" si="12"/>
        <v>N/A</v>
      </c>
      <c r="G130" s="43">
        <v>10128579</v>
      </c>
      <c r="H130" s="11" t="str">
        <f t="shared" si="13"/>
        <v>N/A</v>
      </c>
      <c r="I130" s="12">
        <v>-24.3</v>
      </c>
      <c r="J130" s="12">
        <v>3.9750000000000001</v>
      </c>
      <c r="K130" s="41" t="s">
        <v>736</v>
      </c>
      <c r="L130" s="9" t="str">
        <f t="shared" si="14"/>
        <v>Yes</v>
      </c>
    </row>
    <row r="131" spans="1:12" x14ac:dyDescent="0.25">
      <c r="A131" s="42" t="s">
        <v>632</v>
      </c>
      <c r="B131" s="33" t="s">
        <v>213</v>
      </c>
      <c r="C131" s="34">
        <v>18002</v>
      </c>
      <c r="D131" s="11" t="str">
        <f t="shared" si="11"/>
        <v>N/A</v>
      </c>
      <c r="E131" s="34">
        <v>11491</v>
      </c>
      <c r="F131" s="11" t="str">
        <f t="shared" si="12"/>
        <v>N/A</v>
      </c>
      <c r="G131" s="34">
        <v>12038</v>
      </c>
      <c r="H131" s="11" t="str">
        <f t="shared" si="13"/>
        <v>N/A</v>
      </c>
      <c r="I131" s="12">
        <v>-36.200000000000003</v>
      </c>
      <c r="J131" s="12">
        <v>4.76</v>
      </c>
      <c r="K131" s="41" t="s">
        <v>736</v>
      </c>
      <c r="L131" s="9" t="str">
        <f t="shared" si="14"/>
        <v>Yes</v>
      </c>
    </row>
    <row r="132" spans="1:12" ht="25" x14ac:dyDescent="0.25">
      <c r="A132" s="42" t="s">
        <v>1442</v>
      </c>
      <c r="B132" s="33" t="s">
        <v>213</v>
      </c>
      <c r="C132" s="43">
        <v>715.07749138999998</v>
      </c>
      <c r="D132" s="11" t="str">
        <f t="shared" si="11"/>
        <v>N/A</v>
      </c>
      <c r="E132" s="43">
        <v>847.73692455000003</v>
      </c>
      <c r="F132" s="11" t="str">
        <f t="shared" si="12"/>
        <v>N/A</v>
      </c>
      <c r="G132" s="43">
        <v>841.38386775000004</v>
      </c>
      <c r="H132" s="11" t="str">
        <f t="shared" si="13"/>
        <v>N/A</v>
      </c>
      <c r="I132" s="12">
        <v>18.55</v>
      </c>
      <c r="J132" s="12">
        <v>-0.749</v>
      </c>
      <c r="K132" s="41" t="s">
        <v>736</v>
      </c>
      <c r="L132" s="9" t="str">
        <f t="shared" si="14"/>
        <v>Yes</v>
      </c>
    </row>
    <row r="133" spans="1:12" x14ac:dyDescent="0.25">
      <c r="A133" s="42" t="s">
        <v>633</v>
      </c>
      <c r="B133" s="33" t="s">
        <v>213</v>
      </c>
      <c r="C133" s="43">
        <v>11468211</v>
      </c>
      <c r="D133" s="11" t="str">
        <f t="shared" si="11"/>
        <v>N/A</v>
      </c>
      <c r="E133" s="43">
        <v>9590746</v>
      </c>
      <c r="F133" s="11" t="str">
        <f t="shared" si="12"/>
        <v>N/A</v>
      </c>
      <c r="G133" s="43">
        <v>10047851</v>
      </c>
      <c r="H133" s="11" t="str">
        <f t="shared" si="13"/>
        <v>N/A</v>
      </c>
      <c r="I133" s="12">
        <v>-16.399999999999999</v>
      </c>
      <c r="J133" s="12">
        <v>4.766</v>
      </c>
      <c r="K133" s="41" t="s">
        <v>736</v>
      </c>
      <c r="L133" s="9" t="str">
        <f t="shared" si="14"/>
        <v>Yes</v>
      </c>
    </row>
    <row r="134" spans="1:12" x14ac:dyDescent="0.25">
      <c r="A134" s="42" t="s">
        <v>634</v>
      </c>
      <c r="B134" s="33" t="s">
        <v>213</v>
      </c>
      <c r="C134" s="34">
        <v>1151</v>
      </c>
      <c r="D134" s="11" t="str">
        <f t="shared" si="11"/>
        <v>N/A</v>
      </c>
      <c r="E134" s="34">
        <v>1058</v>
      </c>
      <c r="F134" s="11" t="str">
        <f t="shared" si="12"/>
        <v>N/A</v>
      </c>
      <c r="G134" s="34">
        <v>1069</v>
      </c>
      <c r="H134" s="11" t="str">
        <f t="shared" si="13"/>
        <v>N/A</v>
      </c>
      <c r="I134" s="12">
        <v>-8.08</v>
      </c>
      <c r="J134" s="12">
        <v>1.04</v>
      </c>
      <c r="K134" s="41" t="s">
        <v>736</v>
      </c>
      <c r="L134" s="9" t="str">
        <f t="shared" si="14"/>
        <v>Yes</v>
      </c>
    </row>
    <row r="135" spans="1:12" x14ac:dyDescent="0.25">
      <c r="A135" s="42" t="s">
        <v>1443</v>
      </c>
      <c r="B135" s="33" t="s">
        <v>213</v>
      </c>
      <c r="C135" s="43">
        <v>9963.6933102000003</v>
      </c>
      <c r="D135" s="11" t="str">
        <f t="shared" si="11"/>
        <v>N/A</v>
      </c>
      <c r="E135" s="43">
        <v>9064.9773157</v>
      </c>
      <c r="F135" s="11" t="str">
        <f t="shared" si="12"/>
        <v>N/A</v>
      </c>
      <c r="G135" s="43">
        <v>9399.2993451999992</v>
      </c>
      <c r="H135" s="11" t="str">
        <f t="shared" si="13"/>
        <v>N/A</v>
      </c>
      <c r="I135" s="12">
        <v>-9.02</v>
      </c>
      <c r="J135" s="12">
        <v>3.6880000000000002</v>
      </c>
      <c r="K135" s="41" t="s">
        <v>736</v>
      </c>
      <c r="L135" s="9" t="str">
        <f t="shared" si="14"/>
        <v>Yes</v>
      </c>
    </row>
    <row r="136" spans="1:12" ht="25" x14ac:dyDescent="0.25">
      <c r="A136" s="42" t="s">
        <v>635</v>
      </c>
      <c r="B136" s="33" t="s">
        <v>213</v>
      </c>
      <c r="C136" s="43">
        <v>9115088</v>
      </c>
      <c r="D136" s="11" t="str">
        <f t="shared" si="11"/>
        <v>N/A</v>
      </c>
      <c r="E136" s="43">
        <v>7099261</v>
      </c>
      <c r="F136" s="11" t="str">
        <f t="shared" si="12"/>
        <v>N/A</v>
      </c>
      <c r="G136" s="43">
        <v>8122963</v>
      </c>
      <c r="H136" s="11" t="str">
        <f t="shared" si="13"/>
        <v>N/A</v>
      </c>
      <c r="I136" s="12">
        <v>-22.1</v>
      </c>
      <c r="J136" s="12">
        <v>14.42</v>
      </c>
      <c r="K136" s="41" t="s">
        <v>736</v>
      </c>
      <c r="L136" s="9" t="str">
        <f>IF(J136="Div by 0", "N/A", IF(OR(J136="N/A",K136="N/A"),"N/A", IF(J136&gt;VALUE(MID(K136,1,2)), "No", IF(J136&lt;-1*VALUE(MID(K136,1,2)), "No", "Yes"))))</f>
        <v>Yes</v>
      </c>
    </row>
    <row r="137" spans="1:12" x14ac:dyDescent="0.25">
      <c r="A137" s="42" t="s">
        <v>636</v>
      </c>
      <c r="B137" s="33" t="s">
        <v>213</v>
      </c>
      <c r="C137" s="34">
        <v>48557</v>
      </c>
      <c r="D137" s="11" t="str">
        <f t="shared" si="11"/>
        <v>N/A</v>
      </c>
      <c r="E137" s="34">
        <v>35548</v>
      </c>
      <c r="F137" s="11" t="str">
        <f t="shared" si="12"/>
        <v>N/A</v>
      </c>
      <c r="G137" s="34">
        <v>35922</v>
      </c>
      <c r="H137" s="11" t="str">
        <f t="shared" si="13"/>
        <v>N/A</v>
      </c>
      <c r="I137" s="12">
        <v>-26.8</v>
      </c>
      <c r="J137" s="12">
        <v>1.052</v>
      </c>
      <c r="K137" s="41" t="s">
        <v>736</v>
      </c>
      <c r="L137" s="9" t="str">
        <f t="shared" ref="L137:L141" si="15">IF(J137="Div by 0", "N/A", IF(OR(J137="N/A",K137="N/A"),"N/A", IF(J137&gt;VALUE(MID(K137,1,2)), "No", IF(J137&lt;-1*VALUE(MID(K137,1,2)), "No", "Yes"))))</f>
        <v>Yes</v>
      </c>
    </row>
    <row r="138" spans="1:12" ht="25" x14ac:dyDescent="0.25">
      <c r="A138" s="42" t="s">
        <v>1444</v>
      </c>
      <c r="B138" s="33" t="s">
        <v>213</v>
      </c>
      <c r="C138" s="43">
        <v>187.71934016</v>
      </c>
      <c r="D138" s="11" t="str">
        <f t="shared" si="11"/>
        <v>N/A</v>
      </c>
      <c r="E138" s="43">
        <v>199.70915382000001</v>
      </c>
      <c r="F138" s="11" t="str">
        <f t="shared" si="12"/>
        <v>N/A</v>
      </c>
      <c r="G138" s="43">
        <v>226.12780469</v>
      </c>
      <c r="H138" s="11" t="str">
        <f t="shared" si="13"/>
        <v>N/A</v>
      </c>
      <c r="I138" s="12">
        <v>6.3869999999999996</v>
      </c>
      <c r="J138" s="12">
        <v>13.23</v>
      </c>
      <c r="K138" s="41" t="s">
        <v>736</v>
      </c>
      <c r="L138" s="9" t="str">
        <f t="shared" si="15"/>
        <v>Yes</v>
      </c>
    </row>
    <row r="139" spans="1:12" ht="25" x14ac:dyDescent="0.25">
      <c r="A139" s="42" t="s">
        <v>637</v>
      </c>
      <c r="B139" s="33" t="s">
        <v>213</v>
      </c>
      <c r="C139" s="43">
        <v>92485962</v>
      </c>
      <c r="D139" s="11" t="str">
        <f t="shared" si="11"/>
        <v>N/A</v>
      </c>
      <c r="E139" s="43">
        <v>79545250</v>
      </c>
      <c r="F139" s="11" t="str">
        <f t="shared" si="12"/>
        <v>N/A</v>
      </c>
      <c r="G139" s="43">
        <v>92470791</v>
      </c>
      <c r="H139" s="11" t="str">
        <f t="shared" si="13"/>
        <v>N/A</v>
      </c>
      <c r="I139" s="12">
        <v>-14</v>
      </c>
      <c r="J139" s="12">
        <v>16.25</v>
      </c>
      <c r="K139" s="41" t="s">
        <v>736</v>
      </c>
      <c r="L139" s="9" t="str">
        <f t="shared" si="15"/>
        <v>Yes</v>
      </c>
    </row>
    <row r="140" spans="1:12" x14ac:dyDescent="0.25">
      <c r="A140" s="42" t="s">
        <v>638</v>
      </c>
      <c r="B140" s="33" t="s">
        <v>213</v>
      </c>
      <c r="C140" s="34">
        <v>802</v>
      </c>
      <c r="D140" s="11" t="str">
        <f t="shared" si="11"/>
        <v>N/A</v>
      </c>
      <c r="E140" s="34">
        <v>684</v>
      </c>
      <c r="F140" s="11" t="str">
        <f t="shared" si="12"/>
        <v>N/A</v>
      </c>
      <c r="G140" s="34">
        <v>843</v>
      </c>
      <c r="H140" s="11" t="str">
        <f t="shared" si="13"/>
        <v>N/A</v>
      </c>
      <c r="I140" s="12">
        <v>-14.7</v>
      </c>
      <c r="J140" s="12">
        <v>23.25</v>
      </c>
      <c r="K140" s="41" t="s">
        <v>736</v>
      </c>
      <c r="L140" s="9" t="str">
        <f t="shared" si="15"/>
        <v>Yes</v>
      </c>
    </row>
    <row r="141" spans="1:12" ht="25" x14ac:dyDescent="0.25">
      <c r="A141" s="42" t="s">
        <v>1445</v>
      </c>
      <c r="B141" s="33" t="s">
        <v>213</v>
      </c>
      <c r="C141" s="43">
        <v>115319.15461</v>
      </c>
      <c r="D141" s="11" t="str">
        <f t="shared" si="11"/>
        <v>N/A</v>
      </c>
      <c r="E141" s="43">
        <v>116294.22515</v>
      </c>
      <c r="F141" s="11" t="str">
        <f t="shared" si="12"/>
        <v>N/A</v>
      </c>
      <c r="G141" s="43">
        <v>109692.51601000001</v>
      </c>
      <c r="H141" s="11" t="str">
        <f t="shared" si="13"/>
        <v>N/A</v>
      </c>
      <c r="I141" s="12">
        <v>0.84550000000000003</v>
      </c>
      <c r="J141" s="12">
        <v>-5.68</v>
      </c>
      <c r="K141" s="41" t="s">
        <v>736</v>
      </c>
      <c r="L141" s="9" t="str">
        <f t="shared" si="15"/>
        <v>Yes</v>
      </c>
    </row>
    <row r="142" spans="1:12" ht="25" x14ac:dyDescent="0.25">
      <c r="A142" s="42" t="s">
        <v>639</v>
      </c>
      <c r="B142" s="33" t="s">
        <v>213</v>
      </c>
      <c r="C142" s="43">
        <v>170889293</v>
      </c>
      <c r="D142" s="11" t="str">
        <f t="shared" si="11"/>
        <v>N/A</v>
      </c>
      <c r="E142" s="43">
        <v>147454254</v>
      </c>
      <c r="F142" s="11" t="str">
        <f t="shared" si="12"/>
        <v>N/A</v>
      </c>
      <c r="G142" s="43">
        <v>164023200</v>
      </c>
      <c r="H142" s="11" t="str">
        <f t="shared" si="13"/>
        <v>N/A</v>
      </c>
      <c r="I142" s="12">
        <v>-13.7</v>
      </c>
      <c r="J142" s="12">
        <v>11.24</v>
      </c>
      <c r="K142" s="41" t="s">
        <v>736</v>
      </c>
      <c r="L142" s="9" t="str">
        <f t="shared" ref="L142:L153" si="16">IF(J142="Div by 0", "N/A", IF(K142="N/A","N/A", IF(J142&gt;VALUE(MID(K142,1,2)), "No", IF(J142&lt;-1*VALUE(MID(K142,1,2)), "No", "Yes"))))</f>
        <v>Yes</v>
      </c>
    </row>
    <row r="143" spans="1:12" x14ac:dyDescent="0.25">
      <c r="A143" s="42" t="s">
        <v>640</v>
      </c>
      <c r="B143" s="33" t="s">
        <v>213</v>
      </c>
      <c r="C143" s="34">
        <v>76069</v>
      </c>
      <c r="D143" s="11" t="str">
        <f t="shared" si="11"/>
        <v>N/A</v>
      </c>
      <c r="E143" s="34">
        <v>54535</v>
      </c>
      <c r="F143" s="11" t="str">
        <f t="shared" si="12"/>
        <v>N/A</v>
      </c>
      <c r="G143" s="34">
        <v>57545</v>
      </c>
      <c r="H143" s="11" t="str">
        <f t="shared" si="13"/>
        <v>N/A</v>
      </c>
      <c r="I143" s="12">
        <v>-28.3</v>
      </c>
      <c r="J143" s="12">
        <v>5.5190000000000001</v>
      </c>
      <c r="K143" s="41" t="s">
        <v>736</v>
      </c>
      <c r="L143" s="9" t="str">
        <f t="shared" si="16"/>
        <v>Yes</v>
      </c>
    </row>
    <row r="144" spans="1:12" ht="25" x14ac:dyDescent="0.25">
      <c r="A144" s="42" t="s">
        <v>1446</v>
      </c>
      <c r="B144" s="33" t="s">
        <v>213</v>
      </c>
      <c r="C144" s="43">
        <v>2246.5037400000001</v>
      </c>
      <c r="D144" s="11" t="str">
        <f t="shared" si="11"/>
        <v>N/A</v>
      </c>
      <c r="E144" s="43">
        <v>2703.8462272000002</v>
      </c>
      <c r="F144" s="11" t="str">
        <f t="shared" si="12"/>
        <v>N/A</v>
      </c>
      <c r="G144" s="43">
        <v>2850.3466852000001</v>
      </c>
      <c r="H144" s="11" t="str">
        <f t="shared" si="13"/>
        <v>N/A</v>
      </c>
      <c r="I144" s="12">
        <v>20.36</v>
      </c>
      <c r="J144" s="12">
        <v>5.4180000000000001</v>
      </c>
      <c r="K144" s="41" t="s">
        <v>736</v>
      </c>
      <c r="L144" s="9" t="str">
        <f t="shared" si="16"/>
        <v>Yes</v>
      </c>
    </row>
    <row r="145" spans="1:12" ht="25" x14ac:dyDescent="0.25">
      <c r="A145" s="42" t="s">
        <v>641</v>
      </c>
      <c r="B145" s="33" t="s">
        <v>213</v>
      </c>
      <c r="C145" s="43">
        <v>589560479</v>
      </c>
      <c r="D145" s="11" t="str">
        <f t="shared" ref="D145:D153" si="17">IF($B145="N/A","N/A",IF(C145&gt;10,"No",IF(C145&lt;-10,"No","Yes")))</f>
        <v>N/A</v>
      </c>
      <c r="E145" s="43">
        <v>460334623</v>
      </c>
      <c r="F145" s="11" t="str">
        <f t="shared" ref="F145:F153" si="18">IF($B145="N/A","N/A",IF(E145&gt;10,"No",IF(E145&lt;-10,"No","Yes")))</f>
        <v>N/A</v>
      </c>
      <c r="G145" s="43">
        <v>537887106</v>
      </c>
      <c r="H145" s="11" t="str">
        <f t="shared" ref="H145:H153" si="19">IF($B145="N/A","N/A",IF(G145&gt;10,"No",IF(G145&lt;-10,"No","Yes")))</f>
        <v>N/A</v>
      </c>
      <c r="I145" s="12">
        <v>-21.9</v>
      </c>
      <c r="J145" s="12">
        <v>16.850000000000001</v>
      </c>
      <c r="K145" s="41" t="s">
        <v>736</v>
      </c>
      <c r="L145" s="9" t="str">
        <f t="shared" si="16"/>
        <v>Yes</v>
      </c>
    </row>
    <row r="146" spans="1:12" x14ac:dyDescent="0.25">
      <c r="A146" s="42" t="s">
        <v>642</v>
      </c>
      <c r="B146" s="33" t="s">
        <v>213</v>
      </c>
      <c r="C146" s="34">
        <v>9288</v>
      </c>
      <c r="D146" s="11" t="str">
        <f t="shared" si="17"/>
        <v>N/A</v>
      </c>
      <c r="E146" s="34">
        <v>9709</v>
      </c>
      <c r="F146" s="11" t="str">
        <f t="shared" si="18"/>
        <v>N/A</v>
      </c>
      <c r="G146" s="34">
        <v>10916</v>
      </c>
      <c r="H146" s="11" t="str">
        <f t="shared" si="19"/>
        <v>N/A</v>
      </c>
      <c r="I146" s="12">
        <v>4.5330000000000004</v>
      </c>
      <c r="J146" s="12">
        <v>12.43</v>
      </c>
      <c r="K146" s="41" t="s">
        <v>736</v>
      </c>
      <c r="L146" s="9" t="str">
        <f t="shared" si="16"/>
        <v>Yes</v>
      </c>
    </row>
    <row r="147" spans="1:12" ht="25" x14ac:dyDescent="0.25">
      <c r="A147" s="42" t="s">
        <v>1447</v>
      </c>
      <c r="B147" s="33" t="s">
        <v>213</v>
      </c>
      <c r="C147" s="43">
        <v>63475.503768000002</v>
      </c>
      <c r="D147" s="11" t="str">
        <f t="shared" si="17"/>
        <v>N/A</v>
      </c>
      <c r="E147" s="43">
        <v>47413.186012999999</v>
      </c>
      <c r="F147" s="11" t="str">
        <f t="shared" si="18"/>
        <v>N/A</v>
      </c>
      <c r="G147" s="43">
        <v>49275.110480000003</v>
      </c>
      <c r="H147" s="11" t="str">
        <f t="shared" si="19"/>
        <v>N/A</v>
      </c>
      <c r="I147" s="12">
        <v>-25.3</v>
      </c>
      <c r="J147" s="12">
        <v>3.927</v>
      </c>
      <c r="K147" s="41" t="s">
        <v>736</v>
      </c>
      <c r="L147" s="9" t="str">
        <f t="shared" si="16"/>
        <v>Yes</v>
      </c>
    </row>
    <row r="148" spans="1:12" ht="25" x14ac:dyDescent="0.25">
      <c r="A148" s="42" t="s">
        <v>643</v>
      </c>
      <c r="B148" s="33" t="s">
        <v>213</v>
      </c>
      <c r="C148" s="43">
        <v>184308958</v>
      </c>
      <c r="D148" s="11" t="str">
        <f t="shared" si="17"/>
        <v>N/A</v>
      </c>
      <c r="E148" s="43">
        <v>142791080</v>
      </c>
      <c r="F148" s="11" t="str">
        <f t="shared" si="18"/>
        <v>N/A</v>
      </c>
      <c r="G148" s="43">
        <v>150978703</v>
      </c>
      <c r="H148" s="11" t="str">
        <f t="shared" si="19"/>
        <v>N/A</v>
      </c>
      <c r="I148" s="12">
        <v>-22.5</v>
      </c>
      <c r="J148" s="12">
        <v>5.734</v>
      </c>
      <c r="K148" s="41" t="s">
        <v>736</v>
      </c>
      <c r="L148" s="9" t="str">
        <f t="shared" si="16"/>
        <v>Yes</v>
      </c>
    </row>
    <row r="149" spans="1:12" x14ac:dyDescent="0.25">
      <c r="A149" s="42" t="s">
        <v>644</v>
      </c>
      <c r="B149" s="33" t="s">
        <v>213</v>
      </c>
      <c r="C149" s="34">
        <v>55153</v>
      </c>
      <c r="D149" s="11" t="str">
        <f t="shared" si="17"/>
        <v>N/A</v>
      </c>
      <c r="E149" s="34">
        <v>39430</v>
      </c>
      <c r="F149" s="11" t="str">
        <f t="shared" si="18"/>
        <v>N/A</v>
      </c>
      <c r="G149" s="34">
        <v>36953</v>
      </c>
      <c r="H149" s="11" t="str">
        <f t="shared" si="19"/>
        <v>N/A</v>
      </c>
      <c r="I149" s="12">
        <v>-28.5</v>
      </c>
      <c r="J149" s="12">
        <v>-6.28</v>
      </c>
      <c r="K149" s="41" t="s">
        <v>736</v>
      </c>
      <c r="L149" s="9" t="str">
        <f t="shared" si="16"/>
        <v>Yes</v>
      </c>
    </row>
    <row r="150" spans="1:12" ht="25" x14ac:dyDescent="0.25">
      <c r="A150" s="42" t="s">
        <v>1448</v>
      </c>
      <c r="B150" s="33" t="s">
        <v>213</v>
      </c>
      <c r="C150" s="43">
        <v>3341.7757511</v>
      </c>
      <c r="D150" s="11" t="str">
        <f t="shared" si="17"/>
        <v>N/A</v>
      </c>
      <c r="E150" s="43">
        <v>3621.3816891000001</v>
      </c>
      <c r="F150" s="11" t="str">
        <f t="shared" si="18"/>
        <v>N/A</v>
      </c>
      <c r="G150" s="43">
        <v>4085.6954239000002</v>
      </c>
      <c r="H150" s="11" t="str">
        <f t="shared" si="19"/>
        <v>N/A</v>
      </c>
      <c r="I150" s="12">
        <v>8.3670000000000009</v>
      </c>
      <c r="J150" s="12">
        <v>12.82</v>
      </c>
      <c r="K150" s="41" t="s">
        <v>736</v>
      </c>
      <c r="L150" s="9" t="str">
        <f t="shared" si="16"/>
        <v>Yes</v>
      </c>
    </row>
    <row r="151" spans="1:12" ht="25" x14ac:dyDescent="0.25">
      <c r="A151" s="42" t="s">
        <v>645</v>
      </c>
      <c r="B151" s="33" t="s">
        <v>213</v>
      </c>
      <c r="C151" s="43">
        <v>137527230</v>
      </c>
      <c r="D151" s="11" t="str">
        <f t="shared" si="17"/>
        <v>N/A</v>
      </c>
      <c r="E151" s="43">
        <v>93227241</v>
      </c>
      <c r="F151" s="11" t="str">
        <f t="shared" si="18"/>
        <v>N/A</v>
      </c>
      <c r="G151" s="43">
        <v>107383404</v>
      </c>
      <c r="H151" s="11" t="str">
        <f t="shared" si="19"/>
        <v>N/A</v>
      </c>
      <c r="I151" s="12">
        <v>-32.200000000000003</v>
      </c>
      <c r="J151" s="12">
        <v>15.18</v>
      </c>
      <c r="K151" s="41" t="s">
        <v>736</v>
      </c>
      <c r="L151" s="9" t="str">
        <f t="shared" si="16"/>
        <v>Yes</v>
      </c>
    </row>
    <row r="152" spans="1:12" x14ac:dyDescent="0.25">
      <c r="A152" s="42" t="s">
        <v>646</v>
      </c>
      <c r="B152" s="33" t="s">
        <v>213</v>
      </c>
      <c r="C152" s="34">
        <v>9921</v>
      </c>
      <c r="D152" s="11" t="str">
        <f t="shared" si="17"/>
        <v>N/A</v>
      </c>
      <c r="E152" s="34">
        <v>6779</v>
      </c>
      <c r="F152" s="11" t="str">
        <f t="shared" si="18"/>
        <v>N/A</v>
      </c>
      <c r="G152" s="34">
        <v>7918</v>
      </c>
      <c r="H152" s="11" t="str">
        <f t="shared" si="19"/>
        <v>N/A</v>
      </c>
      <c r="I152" s="12">
        <v>-31.7</v>
      </c>
      <c r="J152" s="12">
        <v>16.8</v>
      </c>
      <c r="K152" s="41" t="s">
        <v>736</v>
      </c>
      <c r="L152" s="9" t="str">
        <f t="shared" si="16"/>
        <v>Yes</v>
      </c>
    </row>
    <row r="153" spans="1:12" ht="25" x14ac:dyDescent="0.25">
      <c r="A153" s="42" t="s">
        <v>1449</v>
      </c>
      <c r="B153" s="33" t="s">
        <v>213</v>
      </c>
      <c r="C153" s="43">
        <v>13862.234654</v>
      </c>
      <c r="D153" s="11" t="str">
        <f t="shared" si="17"/>
        <v>N/A</v>
      </c>
      <c r="E153" s="43">
        <v>13752.358902</v>
      </c>
      <c r="F153" s="11" t="str">
        <f t="shared" si="18"/>
        <v>N/A</v>
      </c>
      <c r="G153" s="43">
        <v>13561.935337000001</v>
      </c>
      <c r="H153" s="11" t="str">
        <f t="shared" si="19"/>
        <v>N/A</v>
      </c>
      <c r="I153" s="12">
        <v>-0.79300000000000004</v>
      </c>
      <c r="J153" s="12">
        <v>-1.38</v>
      </c>
      <c r="K153" s="41" t="s">
        <v>736</v>
      </c>
      <c r="L153" s="9" t="str">
        <f t="shared" si="16"/>
        <v>Yes</v>
      </c>
    </row>
    <row r="154" spans="1:12" x14ac:dyDescent="0.25">
      <c r="A154" s="42" t="s">
        <v>1515</v>
      </c>
      <c r="B154" s="33" t="s">
        <v>213</v>
      </c>
      <c r="C154" s="43">
        <v>1077.4640976999999</v>
      </c>
      <c r="D154" s="11" t="str">
        <f t="shared" ref="D154:D173" si="20">IF($B154="N/A","N/A",IF(C154&gt;10,"No",IF(C154&lt;-10,"No","Yes")))</f>
        <v>N/A</v>
      </c>
      <c r="E154" s="43">
        <v>865.91869694000002</v>
      </c>
      <c r="F154" s="11" t="str">
        <f t="shared" ref="F154:F173" si="21">IF($B154="N/A","N/A",IF(E154&gt;10,"No",IF(E154&lt;-10,"No","Yes")))</f>
        <v>N/A</v>
      </c>
      <c r="G154" s="43">
        <v>791.55904725000005</v>
      </c>
      <c r="H154" s="11" t="str">
        <f t="shared" ref="H154:H173" si="22">IF($B154="N/A","N/A",IF(G154&gt;10,"No",IF(G154&lt;-10,"No","Yes")))</f>
        <v>N/A</v>
      </c>
      <c r="I154" s="12">
        <v>-19.600000000000001</v>
      </c>
      <c r="J154" s="12">
        <v>-8.59</v>
      </c>
      <c r="K154" s="41" t="s">
        <v>736</v>
      </c>
      <c r="L154" s="9" t="str">
        <f t="shared" ref="L154:L173" si="23">IF(J154="Div by 0", "N/A", IF(K154="N/A","N/A", IF(J154&gt;VALUE(MID(K154,1,2)), "No", IF(J154&lt;-1*VALUE(MID(K154,1,2)), "No", "Yes"))))</f>
        <v>Yes</v>
      </c>
    </row>
    <row r="155" spans="1:12" x14ac:dyDescent="0.25">
      <c r="A155" s="45" t="s">
        <v>1516</v>
      </c>
      <c r="B155" s="33" t="s">
        <v>213</v>
      </c>
      <c r="C155" s="43">
        <v>119.10050649</v>
      </c>
      <c r="D155" s="11" t="str">
        <f t="shared" si="20"/>
        <v>N/A</v>
      </c>
      <c r="E155" s="43">
        <v>120.41536372</v>
      </c>
      <c r="F155" s="11" t="str">
        <f t="shared" si="21"/>
        <v>N/A</v>
      </c>
      <c r="G155" s="43">
        <v>113.48034271</v>
      </c>
      <c r="H155" s="11" t="str">
        <f t="shared" si="22"/>
        <v>N/A</v>
      </c>
      <c r="I155" s="12">
        <v>1.1040000000000001</v>
      </c>
      <c r="J155" s="12">
        <v>-5.76</v>
      </c>
      <c r="K155" s="41" t="s">
        <v>736</v>
      </c>
      <c r="L155" s="9" t="str">
        <f t="shared" si="23"/>
        <v>Yes</v>
      </c>
    </row>
    <row r="156" spans="1:12" x14ac:dyDescent="0.25">
      <c r="A156" s="45" t="s">
        <v>1517</v>
      </c>
      <c r="B156" s="33" t="s">
        <v>213</v>
      </c>
      <c r="C156" s="43">
        <v>1875.0168507000001</v>
      </c>
      <c r="D156" s="11" t="str">
        <f t="shared" si="20"/>
        <v>N/A</v>
      </c>
      <c r="E156" s="43">
        <v>1734.4847993000001</v>
      </c>
      <c r="F156" s="11" t="str">
        <f t="shared" si="21"/>
        <v>N/A</v>
      </c>
      <c r="G156" s="43">
        <v>1558.4355961000001</v>
      </c>
      <c r="H156" s="11" t="str">
        <f t="shared" si="22"/>
        <v>N/A</v>
      </c>
      <c r="I156" s="12">
        <v>-7.49</v>
      </c>
      <c r="J156" s="12">
        <v>-10.1</v>
      </c>
      <c r="K156" s="41" t="s">
        <v>736</v>
      </c>
      <c r="L156" s="9" t="str">
        <f t="shared" si="23"/>
        <v>Yes</v>
      </c>
    </row>
    <row r="157" spans="1:12" x14ac:dyDescent="0.25">
      <c r="A157" s="45" t="s">
        <v>1518</v>
      </c>
      <c r="B157" s="33" t="s">
        <v>213</v>
      </c>
      <c r="C157" s="43">
        <v>450.34523335</v>
      </c>
      <c r="D157" s="11" t="str">
        <f t="shared" si="20"/>
        <v>N/A</v>
      </c>
      <c r="E157" s="43">
        <v>323.74327017000002</v>
      </c>
      <c r="F157" s="11" t="str">
        <f t="shared" si="21"/>
        <v>N/A</v>
      </c>
      <c r="G157" s="43">
        <v>370.14616058000001</v>
      </c>
      <c r="H157" s="11" t="str">
        <f t="shared" si="22"/>
        <v>N/A</v>
      </c>
      <c r="I157" s="12">
        <v>-28.1</v>
      </c>
      <c r="J157" s="12">
        <v>14.33</v>
      </c>
      <c r="K157" s="41" t="s">
        <v>736</v>
      </c>
      <c r="L157" s="9" t="str">
        <f t="shared" si="23"/>
        <v>Yes</v>
      </c>
    </row>
    <row r="158" spans="1:12" x14ac:dyDescent="0.25">
      <c r="A158" s="45" t="s">
        <v>1519</v>
      </c>
      <c r="B158" s="33" t="s">
        <v>213</v>
      </c>
      <c r="C158" s="43">
        <v>577.21521963999999</v>
      </c>
      <c r="D158" s="11" t="str">
        <f t="shared" si="20"/>
        <v>N/A</v>
      </c>
      <c r="E158" s="43">
        <v>532.14209744000004</v>
      </c>
      <c r="F158" s="11" t="str">
        <f t="shared" si="21"/>
        <v>N/A</v>
      </c>
      <c r="G158" s="43">
        <v>535.85502903999998</v>
      </c>
      <c r="H158" s="11" t="str">
        <f t="shared" si="22"/>
        <v>N/A</v>
      </c>
      <c r="I158" s="12">
        <v>-7.81</v>
      </c>
      <c r="J158" s="12">
        <v>0.69769999999999999</v>
      </c>
      <c r="K158" s="41" t="s">
        <v>736</v>
      </c>
      <c r="L158" s="9" t="str">
        <f t="shared" si="23"/>
        <v>Yes</v>
      </c>
    </row>
    <row r="159" spans="1:12" x14ac:dyDescent="0.25">
      <c r="A159" s="42" t="s">
        <v>1520</v>
      </c>
      <c r="B159" s="33" t="s">
        <v>213</v>
      </c>
      <c r="C159" s="43">
        <v>1280.7188020999999</v>
      </c>
      <c r="D159" s="11" t="str">
        <f t="shared" si="20"/>
        <v>N/A</v>
      </c>
      <c r="E159" s="43">
        <v>1118.3592326999999</v>
      </c>
      <c r="F159" s="11" t="str">
        <f t="shared" si="21"/>
        <v>N/A</v>
      </c>
      <c r="G159" s="43">
        <v>1101.7147646999999</v>
      </c>
      <c r="H159" s="11" t="str">
        <f t="shared" si="22"/>
        <v>N/A</v>
      </c>
      <c r="I159" s="12">
        <v>-12.7</v>
      </c>
      <c r="J159" s="12">
        <v>-1.49</v>
      </c>
      <c r="K159" s="41" t="s">
        <v>736</v>
      </c>
      <c r="L159" s="9" t="str">
        <f t="shared" si="23"/>
        <v>Yes</v>
      </c>
    </row>
    <row r="160" spans="1:12" x14ac:dyDescent="0.25">
      <c r="A160" s="45" t="s">
        <v>1521</v>
      </c>
      <c r="B160" s="33" t="s">
        <v>213</v>
      </c>
      <c r="C160" s="43">
        <v>2304.5411522999998</v>
      </c>
      <c r="D160" s="11" t="str">
        <f t="shared" si="20"/>
        <v>N/A</v>
      </c>
      <c r="E160" s="43">
        <v>2227.399629</v>
      </c>
      <c r="F160" s="11" t="str">
        <f t="shared" si="21"/>
        <v>N/A</v>
      </c>
      <c r="G160" s="43">
        <v>1856.1875983</v>
      </c>
      <c r="H160" s="11" t="str">
        <f t="shared" si="22"/>
        <v>N/A</v>
      </c>
      <c r="I160" s="12">
        <v>-3.35</v>
      </c>
      <c r="J160" s="12">
        <v>-16.7</v>
      </c>
      <c r="K160" s="41" t="s">
        <v>736</v>
      </c>
      <c r="L160" s="9" t="str">
        <f t="shared" si="23"/>
        <v>Yes</v>
      </c>
    </row>
    <row r="161" spans="1:12" x14ac:dyDescent="0.25">
      <c r="A161" s="45" t="s">
        <v>1522</v>
      </c>
      <c r="B161" s="33" t="s">
        <v>213</v>
      </c>
      <c r="C161" s="43">
        <v>2174.5091539</v>
      </c>
      <c r="D161" s="11" t="str">
        <f t="shared" si="20"/>
        <v>N/A</v>
      </c>
      <c r="E161" s="43">
        <v>2109.2793381000001</v>
      </c>
      <c r="F161" s="11" t="str">
        <f t="shared" si="21"/>
        <v>N/A</v>
      </c>
      <c r="G161" s="43">
        <v>2159.2033038</v>
      </c>
      <c r="H161" s="11" t="str">
        <f t="shared" si="22"/>
        <v>N/A</v>
      </c>
      <c r="I161" s="12">
        <v>-3</v>
      </c>
      <c r="J161" s="12">
        <v>2.367</v>
      </c>
      <c r="K161" s="41" t="s">
        <v>736</v>
      </c>
      <c r="L161" s="9" t="str">
        <f t="shared" si="23"/>
        <v>Yes</v>
      </c>
    </row>
    <row r="162" spans="1:12" x14ac:dyDescent="0.25">
      <c r="A162" s="45" t="s">
        <v>1523</v>
      </c>
      <c r="B162" s="33" t="s">
        <v>213</v>
      </c>
      <c r="C162" s="43">
        <v>63.382614422000003</v>
      </c>
      <c r="D162" s="11" t="str">
        <f t="shared" si="20"/>
        <v>N/A</v>
      </c>
      <c r="E162" s="43">
        <v>51.388145014999999</v>
      </c>
      <c r="F162" s="11" t="str">
        <f t="shared" si="21"/>
        <v>N/A</v>
      </c>
      <c r="G162" s="43">
        <v>46.860397245999998</v>
      </c>
      <c r="H162" s="11" t="str">
        <f t="shared" si="22"/>
        <v>N/A</v>
      </c>
      <c r="I162" s="12">
        <v>-18.899999999999999</v>
      </c>
      <c r="J162" s="12">
        <v>-8.81</v>
      </c>
      <c r="K162" s="41" t="s">
        <v>736</v>
      </c>
      <c r="L162" s="9" t="str">
        <f t="shared" si="23"/>
        <v>Yes</v>
      </c>
    </row>
    <row r="163" spans="1:12" x14ac:dyDescent="0.25">
      <c r="A163" s="45" t="s">
        <v>1524</v>
      </c>
      <c r="B163" s="33" t="s">
        <v>213</v>
      </c>
      <c r="C163" s="43">
        <v>31.938707553</v>
      </c>
      <c r="D163" s="11" t="str">
        <f t="shared" si="20"/>
        <v>N/A</v>
      </c>
      <c r="E163" s="43">
        <v>16.267595323999998</v>
      </c>
      <c r="F163" s="11" t="str">
        <f t="shared" si="21"/>
        <v>N/A</v>
      </c>
      <c r="G163" s="43">
        <v>31.663931885</v>
      </c>
      <c r="H163" s="11" t="str">
        <f t="shared" si="22"/>
        <v>N/A</v>
      </c>
      <c r="I163" s="12">
        <v>-49.1</v>
      </c>
      <c r="J163" s="12">
        <v>94.64</v>
      </c>
      <c r="K163" s="41" t="s">
        <v>736</v>
      </c>
      <c r="L163" s="9" t="str">
        <f t="shared" si="23"/>
        <v>No</v>
      </c>
    </row>
    <row r="164" spans="1:12" x14ac:dyDescent="0.25">
      <c r="A164" s="42" t="s">
        <v>1525</v>
      </c>
      <c r="B164" s="33" t="s">
        <v>213</v>
      </c>
      <c r="C164" s="43">
        <v>962.09822861999999</v>
      </c>
      <c r="D164" s="11" t="str">
        <f t="shared" si="20"/>
        <v>N/A</v>
      </c>
      <c r="E164" s="43">
        <v>746.52899261000005</v>
      </c>
      <c r="F164" s="11" t="str">
        <f t="shared" si="21"/>
        <v>N/A</v>
      </c>
      <c r="G164" s="43">
        <v>720.71644565999998</v>
      </c>
      <c r="H164" s="11" t="str">
        <f t="shared" si="22"/>
        <v>N/A</v>
      </c>
      <c r="I164" s="12">
        <v>-22.4</v>
      </c>
      <c r="J164" s="12">
        <v>-3.46</v>
      </c>
      <c r="K164" s="41" t="s">
        <v>736</v>
      </c>
      <c r="L164" s="9" t="str">
        <f t="shared" si="23"/>
        <v>Yes</v>
      </c>
    </row>
    <row r="165" spans="1:12" x14ac:dyDescent="0.25">
      <c r="A165" s="45" t="s">
        <v>1526</v>
      </c>
      <c r="B165" s="33" t="s">
        <v>213</v>
      </c>
      <c r="C165" s="43">
        <v>57.694998417000001</v>
      </c>
      <c r="D165" s="11" t="str">
        <f t="shared" si="20"/>
        <v>N/A</v>
      </c>
      <c r="E165" s="43">
        <v>48.738207234999997</v>
      </c>
      <c r="F165" s="11" t="str">
        <f t="shared" si="21"/>
        <v>N/A</v>
      </c>
      <c r="G165" s="43">
        <v>43.935415650000003</v>
      </c>
      <c r="H165" s="11" t="str">
        <f t="shared" si="22"/>
        <v>N/A</v>
      </c>
      <c r="I165" s="12">
        <v>-15.5</v>
      </c>
      <c r="J165" s="12">
        <v>-9.85</v>
      </c>
      <c r="K165" s="41" t="s">
        <v>736</v>
      </c>
      <c r="L165" s="9" t="str">
        <f t="shared" si="23"/>
        <v>Yes</v>
      </c>
    </row>
    <row r="166" spans="1:12" x14ac:dyDescent="0.25">
      <c r="A166" s="45" t="s">
        <v>1527</v>
      </c>
      <c r="B166" s="33" t="s">
        <v>213</v>
      </c>
      <c r="C166" s="43">
        <v>1835.4328802</v>
      </c>
      <c r="D166" s="11" t="str">
        <f t="shared" si="20"/>
        <v>N/A</v>
      </c>
      <c r="E166" s="43">
        <v>1607.855996</v>
      </c>
      <c r="F166" s="11" t="str">
        <f t="shared" si="21"/>
        <v>N/A</v>
      </c>
      <c r="G166" s="43">
        <v>1628.9748625</v>
      </c>
      <c r="H166" s="11" t="str">
        <f t="shared" si="22"/>
        <v>N/A</v>
      </c>
      <c r="I166" s="12">
        <v>-12.4</v>
      </c>
      <c r="J166" s="12">
        <v>1.3129999999999999</v>
      </c>
      <c r="K166" s="41" t="s">
        <v>736</v>
      </c>
      <c r="L166" s="9" t="str">
        <f t="shared" si="23"/>
        <v>Yes</v>
      </c>
    </row>
    <row r="167" spans="1:12" x14ac:dyDescent="0.25">
      <c r="A167" s="45" t="s">
        <v>1528</v>
      </c>
      <c r="B167" s="33" t="s">
        <v>213</v>
      </c>
      <c r="C167" s="43">
        <v>313.69677486</v>
      </c>
      <c r="D167" s="11" t="str">
        <f t="shared" si="20"/>
        <v>N/A</v>
      </c>
      <c r="E167" s="43">
        <v>298.09332611000002</v>
      </c>
      <c r="F167" s="11" t="str">
        <f t="shared" si="21"/>
        <v>N/A</v>
      </c>
      <c r="G167" s="43">
        <v>272.65295015999999</v>
      </c>
      <c r="H167" s="11" t="str">
        <f t="shared" si="22"/>
        <v>N/A</v>
      </c>
      <c r="I167" s="12">
        <v>-4.97</v>
      </c>
      <c r="J167" s="12">
        <v>-8.5299999999999994</v>
      </c>
      <c r="K167" s="41" t="s">
        <v>736</v>
      </c>
      <c r="L167" s="9" t="str">
        <f t="shared" si="23"/>
        <v>Yes</v>
      </c>
    </row>
    <row r="168" spans="1:12" x14ac:dyDescent="0.25">
      <c r="A168" s="45" t="s">
        <v>1529</v>
      </c>
      <c r="B168" s="33" t="s">
        <v>213</v>
      </c>
      <c r="C168" s="43">
        <v>286.54760606000002</v>
      </c>
      <c r="D168" s="11" t="str">
        <f t="shared" si="20"/>
        <v>N/A</v>
      </c>
      <c r="E168" s="43">
        <v>278.67011862999999</v>
      </c>
      <c r="F168" s="11" t="str">
        <f t="shared" si="21"/>
        <v>N/A</v>
      </c>
      <c r="G168" s="43">
        <v>260.15449791999998</v>
      </c>
      <c r="H168" s="11" t="str">
        <f t="shared" si="22"/>
        <v>N/A</v>
      </c>
      <c r="I168" s="12">
        <v>-2.75</v>
      </c>
      <c r="J168" s="12">
        <v>-6.64</v>
      </c>
      <c r="K168" s="41" t="s">
        <v>736</v>
      </c>
      <c r="L168" s="9" t="str">
        <f t="shared" si="23"/>
        <v>Yes</v>
      </c>
    </row>
    <row r="169" spans="1:12" x14ac:dyDescent="0.25">
      <c r="A169" s="42" t="s">
        <v>1530</v>
      </c>
      <c r="B169" s="33" t="s">
        <v>213</v>
      </c>
      <c r="C169" s="43">
        <v>10591.090946</v>
      </c>
      <c r="D169" s="11" t="str">
        <f t="shared" si="20"/>
        <v>N/A</v>
      </c>
      <c r="E169" s="43">
        <v>9396.2407636000007</v>
      </c>
      <c r="F169" s="11" t="str">
        <f t="shared" si="21"/>
        <v>N/A</v>
      </c>
      <c r="G169" s="43">
        <v>9906.8876885000009</v>
      </c>
      <c r="H169" s="11" t="str">
        <f t="shared" si="22"/>
        <v>N/A</v>
      </c>
      <c r="I169" s="12">
        <v>-11.3</v>
      </c>
      <c r="J169" s="12">
        <v>5.4349999999999996</v>
      </c>
      <c r="K169" s="41" t="s">
        <v>736</v>
      </c>
      <c r="L169" s="9" t="str">
        <f t="shared" si="23"/>
        <v>Yes</v>
      </c>
    </row>
    <row r="170" spans="1:12" x14ac:dyDescent="0.25">
      <c r="A170" s="45" t="s">
        <v>1531</v>
      </c>
      <c r="B170" s="33" t="s">
        <v>213</v>
      </c>
      <c r="C170" s="43">
        <v>2756.3624248000001</v>
      </c>
      <c r="D170" s="11" t="str">
        <f t="shared" si="20"/>
        <v>N/A</v>
      </c>
      <c r="E170" s="43">
        <v>2879.6242547000002</v>
      </c>
      <c r="F170" s="11" t="str">
        <f t="shared" si="21"/>
        <v>N/A</v>
      </c>
      <c r="G170" s="43">
        <v>2662.7744428000001</v>
      </c>
      <c r="H170" s="11" t="str">
        <f t="shared" si="22"/>
        <v>N/A</v>
      </c>
      <c r="I170" s="12">
        <v>4.4720000000000004</v>
      </c>
      <c r="J170" s="12">
        <v>-7.53</v>
      </c>
      <c r="K170" s="41" t="s">
        <v>736</v>
      </c>
      <c r="L170" s="9" t="str">
        <f t="shared" si="23"/>
        <v>Yes</v>
      </c>
    </row>
    <row r="171" spans="1:12" x14ac:dyDescent="0.25">
      <c r="A171" s="45" t="s">
        <v>1532</v>
      </c>
      <c r="B171" s="33" t="s">
        <v>213</v>
      </c>
      <c r="C171" s="43">
        <v>21143.584664999998</v>
      </c>
      <c r="D171" s="11" t="str">
        <f t="shared" si="20"/>
        <v>N/A</v>
      </c>
      <c r="E171" s="43">
        <v>21820.599634999999</v>
      </c>
      <c r="F171" s="11" t="str">
        <f t="shared" si="21"/>
        <v>N/A</v>
      </c>
      <c r="G171" s="43">
        <v>23929.578310000001</v>
      </c>
      <c r="H171" s="11" t="str">
        <f t="shared" si="22"/>
        <v>N/A</v>
      </c>
      <c r="I171" s="12">
        <v>3.202</v>
      </c>
      <c r="J171" s="12">
        <v>9.6649999999999991</v>
      </c>
      <c r="K171" s="41" t="s">
        <v>736</v>
      </c>
      <c r="L171" s="9" t="str">
        <f t="shared" si="23"/>
        <v>Yes</v>
      </c>
    </row>
    <row r="172" spans="1:12" x14ac:dyDescent="0.25">
      <c r="A172" s="45" t="s">
        <v>1533</v>
      </c>
      <c r="B172" s="33" t="s">
        <v>213</v>
      </c>
      <c r="C172" s="43">
        <v>2175.1137721999999</v>
      </c>
      <c r="D172" s="11" t="str">
        <f t="shared" si="20"/>
        <v>N/A</v>
      </c>
      <c r="E172" s="43">
        <v>2153.5090372</v>
      </c>
      <c r="F172" s="11" t="str">
        <f t="shared" si="21"/>
        <v>N/A</v>
      </c>
      <c r="G172" s="43">
        <v>2219.7532918000002</v>
      </c>
      <c r="H172" s="11" t="str">
        <f t="shared" si="22"/>
        <v>N/A</v>
      </c>
      <c r="I172" s="12">
        <v>-0.99299999999999999</v>
      </c>
      <c r="J172" s="12">
        <v>3.0760000000000001</v>
      </c>
      <c r="K172" s="41" t="s">
        <v>736</v>
      </c>
      <c r="L172" s="9" t="str">
        <f t="shared" si="23"/>
        <v>Yes</v>
      </c>
    </row>
    <row r="173" spans="1:12" x14ac:dyDescent="0.25">
      <c r="A173" s="45" t="s">
        <v>1534</v>
      </c>
      <c r="B173" s="33" t="s">
        <v>213</v>
      </c>
      <c r="C173" s="43">
        <v>1221.2415953</v>
      </c>
      <c r="D173" s="11" t="str">
        <f t="shared" si="20"/>
        <v>N/A</v>
      </c>
      <c r="E173" s="43">
        <v>1294.576851</v>
      </c>
      <c r="F173" s="11" t="str">
        <f t="shared" si="21"/>
        <v>N/A</v>
      </c>
      <c r="G173" s="43">
        <v>1279.8081175</v>
      </c>
      <c r="H173" s="11" t="str">
        <f t="shared" si="22"/>
        <v>N/A</v>
      </c>
      <c r="I173" s="12">
        <v>6.0049999999999999</v>
      </c>
      <c r="J173" s="12">
        <v>-1.1399999999999999</v>
      </c>
      <c r="K173" s="41" t="s">
        <v>736</v>
      </c>
      <c r="L173" s="9" t="str">
        <f t="shared" si="23"/>
        <v>Yes</v>
      </c>
    </row>
    <row r="174" spans="1:12" x14ac:dyDescent="0.25">
      <c r="A174" s="42" t="s">
        <v>371</v>
      </c>
      <c r="B174" s="33" t="s">
        <v>213</v>
      </c>
      <c r="C174" s="8">
        <v>11.874035195999999</v>
      </c>
      <c r="D174" s="11" t="str">
        <f t="shared" ref="D174:D203" si="24">IF($B174="N/A","N/A",IF(C174&gt;10,"No",IF(C174&lt;-10,"No","Yes")))</f>
        <v>N/A</v>
      </c>
      <c r="E174" s="8">
        <v>10.377707875</v>
      </c>
      <c r="F174" s="11" t="str">
        <f t="shared" ref="F174:F203" si="25">IF($B174="N/A","N/A",IF(E174&gt;10,"No",IF(E174&lt;-10,"No","Yes")))</f>
        <v>N/A</v>
      </c>
      <c r="G174" s="8">
        <v>9.8672183628999992</v>
      </c>
      <c r="H174" s="11" t="str">
        <f t="shared" ref="H174:H203" si="26">IF($B174="N/A","N/A",IF(G174&gt;10,"No",IF(G174&lt;-10,"No","Yes")))</f>
        <v>N/A</v>
      </c>
      <c r="I174" s="12">
        <v>-12.6</v>
      </c>
      <c r="J174" s="12">
        <v>-4.92</v>
      </c>
      <c r="K174" s="41" t="s">
        <v>736</v>
      </c>
      <c r="L174" s="9" t="str">
        <f t="shared" ref="L174:L203" si="27">IF(J174="Div by 0", "N/A", IF(K174="N/A","N/A", IF(J174&gt;VALUE(MID(K174,1,2)), "No", IF(J174&lt;-1*VALUE(MID(K174,1,2)), "No", "Yes"))))</f>
        <v>Yes</v>
      </c>
    </row>
    <row r="175" spans="1:12" x14ac:dyDescent="0.25">
      <c r="A175" s="45" t="s">
        <v>481</v>
      </c>
      <c r="B175" s="33" t="s">
        <v>213</v>
      </c>
      <c r="C175" s="8">
        <v>5.3434631212000001</v>
      </c>
      <c r="D175" s="11" t="str">
        <f t="shared" si="24"/>
        <v>N/A</v>
      </c>
      <c r="E175" s="8">
        <v>5.5054988736999997</v>
      </c>
      <c r="F175" s="11" t="str">
        <f t="shared" si="25"/>
        <v>N/A</v>
      </c>
      <c r="G175" s="8">
        <v>4.2513963450999999</v>
      </c>
      <c r="H175" s="11" t="str">
        <f t="shared" si="26"/>
        <v>N/A</v>
      </c>
      <c r="I175" s="12">
        <v>3.032</v>
      </c>
      <c r="J175" s="12">
        <v>-22.8</v>
      </c>
      <c r="K175" s="41" t="s">
        <v>736</v>
      </c>
      <c r="L175" s="9" t="str">
        <f t="shared" si="27"/>
        <v>Yes</v>
      </c>
    </row>
    <row r="176" spans="1:12" x14ac:dyDescent="0.25">
      <c r="A176" s="45" t="s">
        <v>482</v>
      </c>
      <c r="B176" s="33" t="s">
        <v>213</v>
      </c>
      <c r="C176" s="8">
        <v>18.069459682000002</v>
      </c>
      <c r="D176" s="11" t="str">
        <f t="shared" si="24"/>
        <v>N/A</v>
      </c>
      <c r="E176" s="8">
        <v>16.237573927</v>
      </c>
      <c r="F176" s="11" t="str">
        <f t="shared" si="25"/>
        <v>N/A</v>
      </c>
      <c r="G176" s="8">
        <v>15.661994155</v>
      </c>
      <c r="H176" s="11" t="str">
        <f t="shared" si="26"/>
        <v>N/A</v>
      </c>
      <c r="I176" s="12">
        <v>-10.1</v>
      </c>
      <c r="J176" s="12">
        <v>-3.54</v>
      </c>
      <c r="K176" s="41" t="s">
        <v>736</v>
      </c>
      <c r="L176" s="9" t="str">
        <f t="shared" si="27"/>
        <v>Yes</v>
      </c>
    </row>
    <row r="177" spans="1:12" x14ac:dyDescent="0.25">
      <c r="A177" s="45" t="s">
        <v>483</v>
      </c>
      <c r="B177" s="33" t="s">
        <v>213</v>
      </c>
      <c r="C177" s="8">
        <v>7.0083011282000003</v>
      </c>
      <c r="D177" s="11" t="str">
        <f t="shared" si="24"/>
        <v>N/A</v>
      </c>
      <c r="E177" s="8">
        <v>6.9291008250999999</v>
      </c>
      <c r="F177" s="11" t="str">
        <f t="shared" si="25"/>
        <v>N/A</v>
      </c>
      <c r="G177" s="8">
        <v>7.3732639782999998</v>
      </c>
      <c r="H177" s="11" t="str">
        <f t="shared" si="26"/>
        <v>N/A</v>
      </c>
      <c r="I177" s="12">
        <v>-1.1299999999999999</v>
      </c>
      <c r="J177" s="12">
        <v>6.41</v>
      </c>
      <c r="K177" s="41" t="s">
        <v>736</v>
      </c>
      <c r="L177" s="9" t="str">
        <f t="shared" si="27"/>
        <v>Yes</v>
      </c>
    </row>
    <row r="178" spans="1:12" x14ac:dyDescent="0.25">
      <c r="A178" s="45" t="s">
        <v>484</v>
      </c>
      <c r="B178" s="33" t="s">
        <v>213</v>
      </c>
      <c r="C178" s="8">
        <v>7.4386228953</v>
      </c>
      <c r="D178" s="11" t="str">
        <f t="shared" si="24"/>
        <v>N/A</v>
      </c>
      <c r="E178" s="8">
        <v>7.7658406356</v>
      </c>
      <c r="F178" s="11" t="str">
        <f t="shared" si="25"/>
        <v>N/A</v>
      </c>
      <c r="G178" s="8">
        <v>7.4789724936999997</v>
      </c>
      <c r="H178" s="11" t="str">
        <f t="shared" si="26"/>
        <v>N/A</v>
      </c>
      <c r="I178" s="12">
        <v>4.399</v>
      </c>
      <c r="J178" s="12">
        <v>-3.69</v>
      </c>
      <c r="K178" s="41" t="s">
        <v>736</v>
      </c>
      <c r="L178" s="9" t="str">
        <f t="shared" si="27"/>
        <v>Yes</v>
      </c>
    </row>
    <row r="179" spans="1:12" x14ac:dyDescent="0.25">
      <c r="A179" s="42" t="s">
        <v>1535</v>
      </c>
      <c r="B179" s="33" t="s">
        <v>213</v>
      </c>
      <c r="C179" s="8">
        <v>3.6766748997000001</v>
      </c>
      <c r="D179" s="11" t="str">
        <f t="shared" si="24"/>
        <v>N/A</v>
      </c>
      <c r="E179" s="8">
        <v>3.3781344783999998</v>
      </c>
      <c r="F179" s="11" t="str">
        <f t="shared" si="25"/>
        <v>N/A</v>
      </c>
      <c r="G179" s="8">
        <v>3.1674974807999998</v>
      </c>
      <c r="H179" s="11" t="str">
        <f t="shared" si="26"/>
        <v>N/A</v>
      </c>
      <c r="I179" s="12">
        <v>-8.1199999999999992</v>
      </c>
      <c r="J179" s="12">
        <v>-6.24</v>
      </c>
      <c r="K179" s="41" t="s">
        <v>736</v>
      </c>
      <c r="L179" s="9" t="str">
        <f t="shared" si="27"/>
        <v>Yes</v>
      </c>
    </row>
    <row r="180" spans="1:12" x14ac:dyDescent="0.25">
      <c r="A180" s="45" t="s">
        <v>1536</v>
      </c>
      <c r="B180" s="33" t="s">
        <v>213</v>
      </c>
      <c r="C180" s="8">
        <v>10.503323837</v>
      </c>
      <c r="D180" s="11" t="str">
        <f t="shared" si="24"/>
        <v>N/A</v>
      </c>
      <c r="E180" s="8">
        <v>10.298794223</v>
      </c>
      <c r="F180" s="11" t="str">
        <f t="shared" si="25"/>
        <v>N/A</v>
      </c>
      <c r="G180" s="8">
        <v>8.0879561845999994</v>
      </c>
      <c r="H180" s="11" t="str">
        <f t="shared" si="26"/>
        <v>N/A</v>
      </c>
      <c r="I180" s="12">
        <v>-1.95</v>
      </c>
      <c r="J180" s="12">
        <v>-21.5</v>
      </c>
      <c r="K180" s="41" t="s">
        <v>736</v>
      </c>
      <c r="L180" s="9" t="str">
        <f t="shared" si="27"/>
        <v>Yes</v>
      </c>
    </row>
    <row r="181" spans="1:12" x14ac:dyDescent="0.25">
      <c r="A181" s="45" t="s">
        <v>1537</v>
      </c>
      <c r="B181" s="33" t="s">
        <v>213</v>
      </c>
      <c r="C181" s="8">
        <v>5.1023381788000002</v>
      </c>
      <c r="D181" s="11" t="str">
        <f t="shared" si="24"/>
        <v>N/A</v>
      </c>
      <c r="E181" s="8">
        <v>4.8647288284999997</v>
      </c>
      <c r="F181" s="11" t="str">
        <f t="shared" si="25"/>
        <v>N/A</v>
      </c>
      <c r="G181" s="8">
        <v>4.7587795334000003</v>
      </c>
      <c r="H181" s="11" t="str">
        <f t="shared" si="26"/>
        <v>N/A</v>
      </c>
      <c r="I181" s="12">
        <v>-4.66</v>
      </c>
      <c r="J181" s="12">
        <v>-2.1800000000000002</v>
      </c>
      <c r="K181" s="41" t="s">
        <v>736</v>
      </c>
      <c r="L181" s="9" t="str">
        <f t="shared" si="27"/>
        <v>Yes</v>
      </c>
    </row>
    <row r="182" spans="1:12" x14ac:dyDescent="0.25">
      <c r="A182" s="45" t="s">
        <v>1538</v>
      </c>
      <c r="B182" s="33" t="s">
        <v>213</v>
      </c>
      <c r="C182" s="8">
        <v>0.24262170080000001</v>
      </c>
      <c r="D182" s="11" t="str">
        <f t="shared" si="24"/>
        <v>N/A</v>
      </c>
      <c r="E182" s="8">
        <v>0.2534610544</v>
      </c>
      <c r="F182" s="11" t="str">
        <f t="shared" si="25"/>
        <v>N/A</v>
      </c>
      <c r="G182" s="8">
        <v>0.30557415319999998</v>
      </c>
      <c r="H182" s="11" t="str">
        <f t="shared" si="26"/>
        <v>N/A</v>
      </c>
      <c r="I182" s="12">
        <v>4.468</v>
      </c>
      <c r="J182" s="12">
        <v>20.56</v>
      </c>
      <c r="K182" s="41" t="s">
        <v>736</v>
      </c>
      <c r="L182" s="9" t="str">
        <f t="shared" si="27"/>
        <v>Yes</v>
      </c>
    </row>
    <row r="183" spans="1:12" x14ac:dyDescent="0.25">
      <c r="A183" s="45" t="s">
        <v>1539</v>
      </c>
      <c r="B183" s="33" t="s">
        <v>213</v>
      </c>
      <c r="C183" s="8">
        <v>0.21822970559999999</v>
      </c>
      <c r="D183" s="11" t="str">
        <f t="shared" si="24"/>
        <v>N/A</v>
      </c>
      <c r="E183" s="8">
        <v>0.18515727600000001</v>
      </c>
      <c r="F183" s="11" t="str">
        <f t="shared" si="25"/>
        <v>N/A</v>
      </c>
      <c r="G183" s="8">
        <v>0.20665853810000001</v>
      </c>
      <c r="H183" s="11" t="str">
        <f t="shared" si="26"/>
        <v>N/A</v>
      </c>
      <c r="I183" s="12">
        <v>-15.2</v>
      </c>
      <c r="J183" s="12">
        <v>11.61</v>
      </c>
      <c r="K183" s="41" t="s">
        <v>736</v>
      </c>
      <c r="L183" s="9" t="str">
        <f t="shared" si="27"/>
        <v>Yes</v>
      </c>
    </row>
    <row r="184" spans="1:12" x14ac:dyDescent="0.25">
      <c r="A184" s="42" t="s">
        <v>97</v>
      </c>
      <c r="B184" s="33" t="s">
        <v>213</v>
      </c>
      <c r="C184" s="8">
        <v>50.245832047</v>
      </c>
      <c r="D184" s="11" t="str">
        <f t="shared" si="24"/>
        <v>N/A</v>
      </c>
      <c r="E184" s="8">
        <v>45.41167205</v>
      </c>
      <c r="F184" s="11" t="str">
        <f t="shared" si="25"/>
        <v>N/A</v>
      </c>
      <c r="G184" s="8">
        <v>42.601146790999998</v>
      </c>
      <c r="H184" s="11" t="str">
        <f t="shared" si="26"/>
        <v>N/A</v>
      </c>
      <c r="I184" s="12">
        <v>-9.6199999999999992</v>
      </c>
      <c r="J184" s="12">
        <v>-6.19</v>
      </c>
      <c r="K184" s="41" t="s">
        <v>736</v>
      </c>
      <c r="L184" s="9" t="str">
        <f t="shared" si="27"/>
        <v>Yes</v>
      </c>
    </row>
    <row r="185" spans="1:12" x14ac:dyDescent="0.25">
      <c r="A185" s="45" t="s">
        <v>485</v>
      </c>
      <c r="B185" s="33" t="s">
        <v>213</v>
      </c>
      <c r="C185" s="8">
        <v>14.264007597000001</v>
      </c>
      <c r="D185" s="11" t="str">
        <f t="shared" si="24"/>
        <v>N/A</v>
      </c>
      <c r="E185" s="8">
        <v>14.018815422999999</v>
      </c>
      <c r="F185" s="11" t="str">
        <f t="shared" si="25"/>
        <v>N/A</v>
      </c>
      <c r="G185" s="8">
        <v>11.010791171999999</v>
      </c>
      <c r="H185" s="11" t="str">
        <f t="shared" si="26"/>
        <v>N/A</v>
      </c>
      <c r="I185" s="12">
        <v>-1.72</v>
      </c>
      <c r="J185" s="12">
        <v>-21.5</v>
      </c>
      <c r="K185" s="41" t="s">
        <v>736</v>
      </c>
      <c r="L185" s="9" t="str">
        <f t="shared" si="27"/>
        <v>Yes</v>
      </c>
    </row>
    <row r="186" spans="1:12" x14ac:dyDescent="0.25">
      <c r="A186" s="45" t="s">
        <v>486</v>
      </c>
      <c r="B186" s="33" t="s">
        <v>213</v>
      </c>
      <c r="C186" s="8">
        <v>71.043609434999993</v>
      </c>
      <c r="D186" s="11" t="str">
        <f t="shared" si="24"/>
        <v>N/A</v>
      </c>
      <c r="E186" s="8">
        <v>68.001761670999997</v>
      </c>
      <c r="F186" s="11" t="str">
        <f t="shared" si="25"/>
        <v>N/A</v>
      </c>
      <c r="G186" s="8">
        <v>64.876913170999998</v>
      </c>
      <c r="H186" s="11" t="str">
        <f t="shared" si="26"/>
        <v>N/A</v>
      </c>
      <c r="I186" s="12">
        <v>-4.28</v>
      </c>
      <c r="J186" s="12">
        <v>-4.5999999999999996</v>
      </c>
      <c r="K186" s="41" t="s">
        <v>736</v>
      </c>
      <c r="L186" s="9" t="str">
        <f t="shared" si="27"/>
        <v>Yes</v>
      </c>
    </row>
    <row r="187" spans="1:12" x14ac:dyDescent="0.25">
      <c r="A187" s="45" t="s">
        <v>487</v>
      </c>
      <c r="B187" s="33" t="s">
        <v>213</v>
      </c>
      <c r="C187" s="8">
        <v>40.554217285</v>
      </c>
      <c r="D187" s="11" t="str">
        <f t="shared" si="24"/>
        <v>N/A</v>
      </c>
      <c r="E187" s="8">
        <v>38.896657810000001</v>
      </c>
      <c r="F187" s="11" t="str">
        <f t="shared" si="25"/>
        <v>N/A</v>
      </c>
      <c r="G187" s="8">
        <v>38.013081319999998</v>
      </c>
      <c r="H187" s="11" t="str">
        <f t="shared" si="26"/>
        <v>N/A</v>
      </c>
      <c r="I187" s="12">
        <v>-4.09</v>
      </c>
      <c r="J187" s="12">
        <v>-2.27</v>
      </c>
      <c r="K187" s="41" t="s">
        <v>736</v>
      </c>
      <c r="L187" s="9" t="str">
        <f t="shared" si="27"/>
        <v>Yes</v>
      </c>
    </row>
    <row r="188" spans="1:12" x14ac:dyDescent="0.25">
      <c r="A188" s="45" t="s">
        <v>488</v>
      </c>
      <c r="B188" s="33" t="s">
        <v>213</v>
      </c>
      <c r="C188" s="8">
        <v>36.500799548000003</v>
      </c>
      <c r="D188" s="11" t="str">
        <f t="shared" si="24"/>
        <v>N/A</v>
      </c>
      <c r="E188" s="8">
        <v>35.188494413000001</v>
      </c>
      <c r="F188" s="11" t="str">
        <f t="shared" si="25"/>
        <v>N/A</v>
      </c>
      <c r="G188" s="8">
        <v>35.026555621999997</v>
      </c>
      <c r="H188" s="11" t="str">
        <f t="shared" si="26"/>
        <v>N/A</v>
      </c>
      <c r="I188" s="12">
        <v>-3.6</v>
      </c>
      <c r="J188" s="12">
        <v>-0.46</v>
      </c>
      <c r="K188" s="41" t="s">
        <v>736</v>
      </c>
      <c r="L188" s="9" t="str">
        <f t="shared" si="27"/>
        <v>Yes</v>
      </c>
    </row>
    <row r="189" spans="1:12" x14ac:dyDescent="0.25">
      <c r="A189" s="42" t="s">
        <v>118</v>
      </c>
      <c r="B189" s="33" t="s">
        <v>213</v>
      </c>
      <c r="C189" s="8">
        <v>72.182772460999999</v>
      </c>
      <c r="D189" s="11" t="str">
        <f t="shared" si="24"/>
        <v>N/A</v>
      </c>
      <c r="E189" s="8">
        <v>68.571066930000001</v>
      </c>
      <c r="F189" s="11" t="str">
        <f t="shared" si="25"/>
        <v>N/A</v>
      </c>
      <c r="G189" s="8">
        <v>67.777044560999997</v>
      </c>
      <c r="H189" s="11" t="str">
        <f t="shared" si="26"/>
        <v>N/A</v>
      </c>
      <c r="I189" s="12">
        <v>-5</v>
      </c>
      <c r="J189" s="12">
        <v>-1.1599999999999999</v>
      </c>
      <c r="K189" s="41" t="s">
        <v>736</v>
      </c>
      <c r="L189" s="9" t="str">
        <f t="shared" si="27"/>
        <v>Yes</v>
      </c>
    </row>
    <row r="190" spans="1:12" x14ac:dyDescent="0.25">
      <c r="A190" s="45" t="s">
        <v>489</v>
      </c>
      <c r="B190" s="33" t="s">
        <v>213</v>
      </c>
      <c r="C190" s="8">
        <v>26.964229186000001</v>
      </c>
      <c r="D190" s="11" t="str">
        <f t="shared" si="24"/>
        <v>N/A</v>
      </c>
      <c r="E190" s="8">
        <v>26.238902875000001</v>
      </c>
      <c r="F190" s="11" t="str">
        <f t="shared" si="25"/>
        <v>N/A</v>
      </c>
      <c r="G190" s="8">
        <v>28.425790358</v>
      </c>
      <c r="H190" s="11" t="str">
        <f t="shared" si="26"/>
        <v>N/A</v>
      </c>
      <c r="I190" s="12">
        <v>-2.69</v>
      </c>
      <c r="J190" s="12">
        <v>8.3350000000000009</v>
      </c>
      <c r="K190" s="41" t="s">
        <v>736</v>
      </c>
      <c r="L190" s="9" t="str">
        <f t="shared" si="27"/>
        <v>Yes</v>
      </c>
    </row>
    <row r="191" spans="1:12" x14ac:dyDescent="0.25">
      <c r="A191" s="45" t="s">
        <v>490</v>
      </c>
      <c r="B191" s="33" t="s">
        <v>213</v>
      </c>
      <c r="C191" s="8">
        <v>94.925089138999994</v>
      </c>
      <c r="D191" s="11" t="str">
        <f t="shared" si="24"/>
        <v>N/A</v>
      </c>
      <c r="E191" s="8">
        <v>93.733484333999996</v>
      </c>
      <c r="F191" s="11" t="str">
        <f t="shared" si="25"/>
        <v>N/A</v>
      </c>
      <c r="G191" s="8">
        <v>94.121798999000006</v>
      </c>
      <c r="H191" s="11" t="str">
        <f t="shared" si="26"/>
        <v>N/A</v>
      </c>
      <c r="I191" s="12">
        <v>-1.26</v>
      </c>
      <c r="J191" s="12">
        <v>0.4143</v>
      </c>
      <c r="K191" s="41" t="s">
        <v>736</v>
      </c>
      <c r="L191" s="9" t="str">
        <f t="shared" si="27"/>
        <v>Yes</v>
      </c>
    </row>
    <row r="192" spans="1:12" x14ac:dyDescent="0.25">
      <c r="A192" s="45" t="s">
        <v>491</v>
      </c>
      <c r="B192" s="33" t="s">
        <v>213</v>
      </c>
      <c r="C192" s="8">
        <v>63.606744882999998</v>
      </c>
      <c r="D192" s="11" t="str">
        <f t="shared" si="24"/>
        <v>N/A</v>
      </c>
      <c r="E192" s="8">
        <v>63.714865054000001</v>
      </c>
      <c r="F192" s="11" t="str">
        <f t="shared" si="25"/>
        <v>N/A</v>
      </c>
      <c r="G192" s="8">
        <v>64.488163292999999</v>
      </c>
      <c r="H192" s="11" t="str">
        <f t="shared" si="26"/>
        <v>N/A</v>
      </c>
      <c r="I192" s="12">
        <v>0.17</v>
      </c>
      <c r="J192" s="12">
        <v>1.214</v>
      </c>
      <c r="K192" s="41" t="s">
        <v>736</v>
      </c>
      <c r="L192" s="9" t="str">
        <f t="shared" si="27"/>
        <v>Yes</v>
      </c>
    </row>
    <row r="193" spans="1:12" x14ac:dyDescent="0.25">
      <c r="A193" s="45" t="s">
        <v>492</v>
      </c>
      <c r="B193" s="33" t="s">
        <v>213</v>
      </c>
      <c r="C193" s="8">
        <v>58.447935284000003</v>
      </c>
      <c r="D193" s="11" t="str">
        <f t="shared" si="24"/>
        <v>N/A</v>
      </c>
      <c r="E193" s="8">
        <v>59.013499256999999</v>
      </c>
      <c r="F193" s="11" t="str">
        <f t="shared" si="25"/>
        <v>N/A</v>
      </c>
      <c r="G193" s="8">
        <v>57.763127984</v>
      </c>
      <c r="H193" s="11" t="str">
        <f t="shared" si="26"/>
        <v>N/A</v>
      </c>
      <c r="I193" s="12">
        <v>0.96760000000000002</v>
      </c>
      <c r="J193" s="12">
        <v>-2.12</v>
      </c>
      <c r="K193" s="41" t="s">
        <v>736</v>
      </c>
      <c r="L193" s="9" t="str">
        <f t="shared" si="27"/>
        <v>Yes</v>
      </c>
    </row>
    <row r="194" spans="1:12" x14ac:dyDescent="0.25">
      <c r="A194" s="42" t="s">
        <v>1540</v>
      </c>
      <c r="B194" s="33" t="s">
        <v>213</v>
      </c>
      <c r="C194" s="34">
        <v>5.1971203847999998</v>
      </c>
      <c r="D194" s="11" t="str">
        <f t="shared" si="24"/>
        <v>N/A</v>
      </c>
      <c r="E194" s="34">
        <v>5.0946379364999999</v>
      </c>
      <c r="F194" s="11" t="str">
        <f t="shared" si="25"/>
        <v>N/A</v>
      </c>
      <c r="G194" s="34">
        <v>5.0840939901000004</v>
      </c>
      <c r="H194" s="11" t="str">
        <f t="shared" si="26"/>
        <v>N/A</v>
      </c>
      <c r="I194" s="12">
        <v>-1.97</v>
      </c>
      <c r="J194" s="12">
        <v>-0.20699999999999999</v>
      </c>
      <c r="K194" s="41" t="s">
        <v>736</v>
      </c>
      <c r="L194" s="9" t="str">
        <f t="shared" si="27"/>
        <v>Yes</v>
      </c>
    </row>
    <row r="195" spans="1:12" x14ac:dyDescent="0.25">
      <c r="A195" s="45" t="s">
        <v>1541</v>
      </c>
      <c r="B195" s="33" t="s">
        <v>213</v>
      </c>
      <c r="C195" s="34">
        <v>0.71800947869999998</v>
      </c>
      <c r="D195" s="11" t="str">
        <f t="shared" si="24"/>
        <v>N/A</v>
      </c>
      <c r="E195" s="34">
        <v>0.68110709989999996</v>
      </c>
      <c r="F195" s="11" t="str">
        <f t="shared" si="25"/>
        <v>N/A</v>
      </c>
      <c r="G195" s="34">
        <v>1.2519132653</v>
      </c>
      <c r="H195" s="11" t="str">
        <f t="shared" si="26"/>
        <v>N/A</v>
      </c>
      <c r="I195" s="12">
        <v>-5.14</v>
      </c>
      <c r="J195" s="12">
        <v>83.81</v>
      </c>
      <c r="K195" s="41" t="s">
        <v>736</v>
      </c>
      <c r="L195" s="9" t="str">
        <f t="shared" si="27"/>
        <v>No</v>
      </c>
    </row>
    <row r="196" spans="1:12" x14ac:dyDescent="0.25">
      <c r="A196" s="45" t="s">
        <v>1542</v>
      </c>
      <c r="B196" s="33" t="s">
        <v>213</v>
      </c>
      <c r="C196" s="34">
        <v>5.7283938904999996</v>
      </c>
      <c r="D196" s="11" t="str">
        <f t="shared" si="24"/>
        <v>N/A</v>
      </c>
      <c r="E196" s="34">
        <v>6.1080285183000003</v>
      </c>
      <c r="F196" s="11" t="str">
        <f t="shared" si="25"/>
        <v>N/A</v>
      </c>
      <c r="G196" s="34">
        <v>5.8125395318999997</v>
      </c>
      <c r="H196" s="11" t="str">
        <f t="shared" si="26"/>
        <v>N/A</v>
      </c>
      <c r="I196" s="12">
        <v>6.6269999999999998</v>
      </c>
      <c r="J196" s="12">
        <v>-4.84</v>
      </c>
      <c r="K196" s="41" t="s">
        <v>736</v>
      </c>
      <c r="L196" s="9" t="str">
        <f t="shared" si="27"/>
        <v>Yes</v>
      </c>
    </row>
    <row r="197" spans="1:12" x14ac:dyDescent="0.25">
      <c r="A197" s="45" t="s">
        <v>1543</v>
      </c>
      <c r="B197" s="33" t="s">
        <v>213</v>
      </c>
      <c r="C197" s="34">
        <v>4.4970326408999997</v>
      </c>
      <c r="D197" s="11" t="str">
        <f t="shared" si="24"/>
        <v>N/A</v>
      </c>
      <c r="E197" s="34">
        <v>3.9919273461000002</v>
      </c>
      <c r="F197" s="11" t="str">
        <f t="shared" si="25"/>
        <v>N/A</v>
      </c>
      <c r="G197" s="34">
        <v>4.2270081490000004</v>
      </c>
      <c r="H197" s="11" t="str">
        <f t="shared" si="26"/>
        <v>N/A</v>
      </c>
      <c r="I197" s="12">
        <v>-11.2</v>
      </c>
      <c r="J197" s="12">
        <v>5.8890000000000002</v>
      </c>
      <c r="K197" s="41" t="s">
        <v>736</v>
      </c>
      <c r="L197" s="9" t="str">
        <f t="shared" si="27"/>
        <v>Yes</v>
      </c>
    </row>
    <row r="198" spans="1:12" x14ac:dyDescent="0.25">
      <c r="A198" s="45" t="s">
        <v>1544</v>
      </c>
      <c r="B198" s="33" t="s">
        <v>213</v>
      </c>
      <c r="C198" s="34">
        <v>4.9926656549999997</v>
      </c>
      <c r="D198" s="11" t="str">
        <f t="shared" si="24"/>
        <v>N/A</v>
      </c>
      <c r="E198" s="34">
        <v>4.7147213750999999</v>
      </c>
      <c r="F198" s="11" t="str">
        <f t="shared" si="25"/>
        <v>N/A</v>
      </c>
      <c r="G198" s="34">
        <v>5.2158054711000004</v>
      </c>
      <c r="H198" s="11" t="str">
        <f t="shared" si="26"/>
        <v>N/A</v>
      </c>
      <c r="I198" s="12">
        <v>-5.57</v>
      </c>
      <c r="J198" s="12">
        <v>10.63</v>
      </c>
      <c r="K198" s="41" t="s">
        <v>736</v>
      </c>
      <c r="L198" s="9" t="str">
        <f t="shared" si="27"/>
        <v>Yes</v>
      </c>
    </row>
    <row r="199" spans="1:12" x14ac:dyDescent="0.25">
      <c r="A199" s="42" t="s">
        <v>1545</v>
      </c>
      <c r="B199" s="33" t="s">
        <v>213</v>
      </c>
      <c r="C199" s="34">
        <v>160.07840873000001</v>
      </c>
      <c r="D199" s="11" t="str">
        <f t="shared" si="24"/>
        <v>N/A</v>
      </c>
      <c r="E199" s="34">
        <v>153.85054122</v>
      </c>
      <c r="F199" s="11" t="str">
        <f t="shared" si="25"/>
        <v>N/A</v>
      </c>
      <c r="G199" s="34">
        <v>154.12992679999999</v>
      </c>
      <c r="H199" s="11" t="str">
        <f t="shared" si="26"/>
        <v>N/A</v>
      </c>
      <c r="I199" s="12">
        <v>-3.89</v>
      </c>
      <c r="J199" s="12">
        <v>0.18160000000000001</v>
      </c>
      <c r="K199" s="41" t="s">
        <v>736</v>
      </c>
      <c r="L199" s="9" t="str">
        <f t="shared" si="27"/>
        <v>Yes</v>
      </c>
    </row>
    <row r="200" spans="1:12" x14ac:dyDescent="0.25">
      <c r="A200" s="45" t="s">
        <v>1546</v>
      </c>
      <c r="B200" s="33" t="s">
        <v>213</v>
      </c>
      <c r="C200" s="34">
        <v>143.77215190000001</v>
      </c>
      <c r="D200" s="11" t="str">
        <f t="shared" si="24"/>
        <v>N/A</v>
      </c>
      <c r="E200" s="34">
        <v>137.85493728</v>
      </c>
      <c r="F200" s="11" t="str">
        <f t="shared" si="25"/>
        <v>N/A</v>
      </c>
      <c r="G200" s="34">
        <v>137.62386859</v>
      </c>
      <c r="H200" s="11" t="str">
        <f t="shared" si="26"/>
        <v>N/A</v>
      </c>
      <c r="I200" s="12">
        <v>-4.12</v>
      </c>
      <c r="J200" s="12">
        <v>-0.16800000000000001</v>
      </c>
      <c r="K200" s="41" t="s">
        <v>736</v>
      </c>
      <c r="L200" s="9" t="str">
        <f t="shared" si="27"/>
        <v>Yes</v>
      </c>
    </row>
    <row r="201" spans="1:12" x14ac:dyDescent="0.25">
      <c r="A201" s="45" t="s">
        <v>1547</v>
      </c>
      <c r="B201" s="33" t="s">
        <v>213</v>
      </c>
      <c r="C201" s="34">
        <v>174.42566772999999</v>
      </c>
      <c r="D201" s="11" t="str">
        <f t="shared" si="24"/>
        <v>N/A</v>
      </c>
      <c r="E201" s="34">
        <v>174.04164510999999</v>
      </c>
      <c r="F201" s="11" t="str">
        <f t="shared" si="25"/>
        <v>N/A</v>
      </c>
      <c r="G201" s="34">
        <v>176.02914390000001</v>
      </c>
      <c r="H201" s="11" t="str">
        <f t="shared" si="26"/>
        <v>N/A</v>
      </c>
      <c r="I201" s="12">
        <v>-0.22</v>
      </c>
      <c r="J201" s="12">
        <v>1.1419999999999999</v>
      </c>
      <c r="K201" s="41" t="s">
        <v>736</v>
      </c>
      <c r="L201" s="9" t="str">
        <f t="shared" si="27"/>
        <v>Yes</v>
      </c>
    </row>
    <row r="202" spans="1:12" x14ac:dyDescent="0.25">
      <c r="A202" s="45" t="s">
        <v>1548</v>
      </c>
      <c r="B202" s="33" t="s">
        <v>213</v>
      </c>
      <c r="C202" s="34">
        <v>40.207142857000001</v>
      </c>
      <c r="D202" s="11" t="str">
        <f t="shared" si="24"/>
        <v>N/A</v>
      </c>
      <c r="E202" s="34">
        <v>34.731034483000002</v>
      </c>
      <c r="F202" s="11" t="str">
        <f t="shared" si="25"/>
        <v>N/A</v>
      </c>
      <c r="G202" s="34">
        <v>21.5</v>
      </c>
      <c r="H202" s="11" t="str">
        <f t="shared" si="26"/>
        <v>N/A</v>
      </c>
      <c r="I202" s="12">
        <v>-13.6</v>
      </c>
      <c r="J202" s="12">
        <v>-38.1</v>
      </c>
      <c r="K202" s="41" t="s">
        <v>736</v>
      </c>
      <c r="L202" s="9" t="str">
        <f t="shared" si="27"/>
        <v>No</v>
      </c>
    </row>
    <row r="203" spans="1:12" x14ac:dyDescent="0.25">
      <c r="A203" s="45" t="s">
        <v>1549</v>
      </c>
      <c r="B203" s="33" t="s">
        <v>213</v>
      </c>
      <c r="C203" s="34">
        <v>34.879310345</v>
      </c>
      <c r="D203" s="11" t="str">
        <f t="shared" si="24"/>
        <v>N/A</v>
      </c>
      <c r="E203" s="34">
        <v>25.290697674</v>
      </c>
      <c r="F203" s="11" t="str">
        <f t="shared" si="25"/>
        <v>N/A</v>
      </c>
      <c r="G203" s="34">
        <v>41</v>
      </c>
      <c r="H203" s="11" t="str">
        <f t="shared" si="26"/>
        <v>N/A</v>
      </c>
      <c r="I203" s="12">
        <v>-27.5</v>
      </c>
      <c r="J203" s="12">
        <v>62.11</v>
      </c>
      <c r="K203" s="41" t="s">
        <v>736</v>
      </c>
      <c r="L203" s="9" t="str">
        <f t="shared" si="27"/>
        <v>No</v>
      </c>
    </row>
    <row r="204" spans="1:12" x14ac:dyDescent="0.25">
      <c r="A204" s="42" t="s">
        <v>127</v>
      </c>
      <c r="B204" s="33" t="s">
        <v>213</v>
      </c>
      <c r="C204" s="34">
        <v>11</v>
      </c>
      <c r="D204" s="11" t="str">
        <f t="shared" ref="D204:D214" si="28">IF($B204="N/A","N/A",IF(C204&gt;10,"No",IF(C204&lt;-10,"No","Yes")))</f>
        <v>N/A</v>
      </c>
      <c r="E204" s="34">
        <v>11</v>
      </c>
      <c r="F204" s="11" t="str">
        <f t="shared" ref="F204:F214" si="29">IF($B204="N/A","N/A",IF(E204&gt;10,"No",IF(E204&lt;-10,"No","Yes")))</f>
        <v>N/A</v>
      </c>
      <c r="G204" s="34">
        <v>11</v>
      </c>
      <c r="H204" s="11" t="str">
        <f t="shared" ref="H204:H214" si="30">IF($B204="N/A","N/A",IF(G204&gt;10,"No",IF(G204&lt;-10,"No","Yes")))</f>
        <v>N/A</v>
      </c>
      <c r="I204" s="12">
        <v>33.33</v>
      </c>
      <c r="J204" s="12">
        <v>50</v>
      </c>
      <c r="K204" s="14" t="s">
        <v>213</v>
      </c>
      <c r="L204" s="9" t="str">
        <f t="shared" ref="L204:L214" si="31">IF(J204="Div by 0", "N/A", IF(K204="N/A","N/A", IF(J204&gt;VALUE(MID(K204,1,2)), "No", IF(J204&lt;-1*VALUE(MID(K204,1,2)), "No", "Yes"))))</f>
        <v>N/A</v>
      </c>
    </row>
    <row r="205" spans="1:12" x14ac:dyDescent="0.25">
      <c r="A205" s="42" t="s">
        <v>128</v>
      </c>
      <c r="B205" s="33" t="s">
        <v>213</v>
      </c>
      <c r="C205" s="34">
        <v>26</v>
      </c>
      <c r="D205" s="11" t="str">
        <f t="shared" si="28"/>
        <v>N/A</v>
      </c>
      <c r="E205" s="34">
        <v>25</v>
      </c>
      <c r="F205" s="11" t="str">
        <f t="shared" si="29"/>
        <v>N/A</v>
      </c>
      <c r="G205" s="34">
        <v>25</v>
      </c>
      <c r="H205" s="11" t="str">
        <f t="shared" si="30"/>
        <v>N/A</v>
      </c>
      <c r="I205" s="12">
        <v>-3.85</v>
      </c>
      <c r="J205" s="12">
        <v>0</v>
      </c>
      <c r="K205" s="14" t="s">
        <v>213</v>
      </c>
      <c r="L205" s="9" t="str">
        <f t="shared" si="31"/>
        <v>N/A</v>
      </c>
    </row>
    <row r="206" spans="1:12" ht="25" x14ac:dyDescent="0.25">
      <c r="A206" s="42" t="s">
        <v>1597</v>
      </c>
      <c r="B206" s="33" t="s">
        <v>213</v>
      </c>
      <c r="C206" s="34">
        <v>11</v>
      </c>
      <c r="D206" s="11" t="str">
        <f t="shared" si="28"/>
        <v>N/A</v>
      </c>
      <c r="E206" s="34">
        <v>11</v>
      </c>
      <c r="F206" s="11" t="str">
        <f t="shared" si="29"/>
        <v>N/A</v>
      </c>
      <c r="G206" s="34">
        <v>11</v>
      </c>
      <c r="H206" s="11" t="str">
        <f t="shared" si="30"/>
        <v>N/A</v>
      </c>
      <c r="I206" s="12">
        <v>50</v>
      </c>
      <c r="J206" s="12">
        <v>-50</v>
      </c>
      <c r="K206" s="14" t="s">
        <v>213</v>
      </c>
      <c r="L206" s="9" t="str">
        <f t="shared" si="31"/>
        <v>N/A</v>
      </c>
    </row>
    <row r="207" spans="1:12" ht="25" x14ac:dyDescent="0.25">
      <c r="A207" s="42" t="s">
        <v>1550</v>
      </c>
      <c r="B207" s="33" t="s">
        <v>213</v>
      </c>
      <c r="C207" s="34">
        <v>12</v>
      </c>
      <c r="D207" s="11" t="str">
        <f t="shared" si="28"/>
        <v>N/A</v>
      </c>
      <c r="E207" s="34">
        <v>11</v>
      </c>
      <c r="F207" s="11" t="str">
        <f t="shared" si="29"/>
        <v>N/A</v>
      </c>
      <c r="G207" s="34">
        <v>11</v>
      </c>
      <c r="H207" s="11" t="str">
        <f t="shared" si="30"/>
        <v>N/A</v>
      </c>
      <c r="I207" s="12">
        <v>-50</v>
      </c>
      <c r="J207" s="12">
        <v>16.670000000000002</v>
      </c>
      <c r="K207" s="14" t="s">
        <v>213</v>
      </c>
      <c r="L207" s="9" t="str">
        <f t="shared" si="31"/>
        <v>N/A</v>
      </c>
    </row>
    <row r="208" spans="1:12" x14ac:dyDescent="0.25">
      <c r="A208" s="42" t="s">
        <v>1598</v>
      </c>
      <c r="B208" s="33" t="s">
        <v>213</v>
      </c>
      <c r="C208" s="34">
        <v>28</v>
      </c>
      <c r="D208" s="11" t="str">
        <f t="shared" si="28"/>
        <v>N/A</v>
      </c>
      <c r="E208" s="34">
        <v>11</v>
      </c>
      <c r="F208" s="11" t="str">
        <f t="shared" si="29"/>
        <v>N/A</v>
      </c>
      <c r="G208" s="34">
        <v>20</v>
      </c>
      <c r="H208" s="11" t="str">
        <f t="shared" si="30"/>
        <v>N/A</v>
      </c>
      <c r="I208" s="12">
        <v>-60.7</v>
      </c>
      <c r="J208" s="12">
        <v>81.819999999999993</v>
      </c>
      <c r="K208" s="14" t="s">
        <v>213</v>
      </c>
      <c r="L208" s="9" t="str">
        <f t="shared" si="31"/>
        <v>N/A</v>
      </c>
    </row>
    <row r="209" spans="1:12" x14ac:dyDescent="0.25">
      <c r="A209" s="42" t="s">
        <v>1599</v>
      </c>
      <c r="B209" s="33" t="s">
        <v>213</v>
      </c>
      <c r="C209" s="34">
        <v>391</v>
      </c>
      <c r="D209" s="11" t="str">
        <f t="shared" si="28"/>
        <v>N/A</v>
      </c>
      <c r="E209" s="34">
        <v>337</v>
      </c>
      <c r="F209" s="11" t="str">
        <f t="shared" si="29"/>
        <v>N/A</v>
      </c>
      <c r="G209" s="34">
        <v>408</v>
      </c>
      <c r="H209" s="11" t="str">
        <f t="shared" si="30"/>
        <v>N/A</v>
      </c>
      <c r="I209" s="12">
        <v>-13.8</v>
      </c>
      <c r="J209" s="12">
        <v>21.07</v>
      </c>
      <c r="K209" s="14" t="s">
        <v>213</v>
      </c>
      <c r="L209" s="9" t="str">
        <f t="shared" si="31"/>
        <v>N/A</v>
      </c>
    </row>
    <row r="210" spans="1:12" x14ac:dyDescent="0.25">
      <c r="A210" s="42" t="s">
        <v>125</v>
      </c>
      <c r="B210" s="33" t="s">
        <v>213</v>
      </c>
      <c r="C210" s="43">
        <v>4628522</v>
      </c>
      <c r="D210" s="11" t="str">
        <f t="shared" si="28"/>
        <v>N/A</v>
      </c>
      <c r="E210" s="43">
        <v>4265220</v>
      </c>
      <c r="F210" s="11" t="str">
        <f t="shared" si="29"/>
        <v>N/A</v>
      </c>
      <c r="G210" s="43">
        <v>4385175</v>
      </c>
      <c r="H210" s="11" t="str">
        <f t="shared" si="30"/>
        <v>N/A</v>
      </c>
      <c r="I210" s="12">
        <v>-7.85</v>
      </c>
      <c r="J210" s="12">
        <v>2.8119999999999998</v>
      </c>
      <c r="K210" s="14" t="s">
        <v>213</v>
      </c>
      <c r="L210" s="9" t="str">
        <f t="shared" si="31"/>
        <v>N/A</v>
      </c>
    </row>
    <row r="211" spans="1:12" x14ac:dyDescent="0.25">
      <c r="A211" s="42" t="s">
        <v>1600</v>
      </c>
      <c r="B211" s="33" t="s">
        <v>213</v>
      </c>
      <c r="C211" s="43">
        <v>734386</v>
      </c>
      <c r="D211" s="11" t="str">
        <f t="shared" si="28"/>
        <v>N/A</v>
      </c>
      <c r="E211" s="43">
        <v>889259</v>
      </c>
      <c r="F211" s="11" t="str">
        <f t="shared" si="29"/>
        <v>N/A</v>
      </c>
      <c r="G211" s="43">
        <v>2637885</v>
      </c>
      <c r="H211" s="11" t="str">
        <f t="shared" si="30"/>
        <v>N/A</v>
      </c>
      <c r="I211" s="12">
        <v>21.09</v>
      </c>
      <c r="J211" s="12">
        <v>196.6</v>
      </c>
      <c r="K211" s="14" t="s">
        <v>213</v>
      </c>
      <c r="L211" s="9" t="str">
        <f t="shared" si="31"/>
        <v>N/A</v>
      </c>
    </row>
    <row r="212" spans="1:12" x14ac:dyDescent="0.25">
      <c r="A212" s="42" t="s">
        <v>1551</v>
      </c>
      <c r="B212" s="33" t="s">
        <v>213</v>
      </c>
      <c r="C212" s="43">
        <v>278346</v>
      </c>
      <c r="D212" s="11" t="str">
        <f t="shared" si="28"/>
        <v>N/A</v>
      </c>
      <c r="E212" s="43">
        <v>246010</v>
      </c>
      <c r="F212" s="11" t="str">
        <f t="shared" si="29"/>
        <v>N/A</v>
      </c>
      <c r="G212" s="43">
        <v>587400</v>
      </c>
      <c r="H212" s="11" t="str">
        <f t="shared" si="30"/>
        <v>N/A</v>
      </c>
      <c r="I212" s="12">
        <v>-11.6</v>
      </c>
      <c r="J212" s="12">
        <v>138.80000000000001</v>
      </c>
      <c r="K212" s="14" t="s">
        <v>213</v>
      </c>
      <c r="L212" s="9" t="str">
        <f t="shared" si="31"/>
        <v>N/A</v>
      </c>
    </row>
    <row r="213" spans="1:12" x14ac:dyDescent="0.25">
      <c r="A213" s="42" t="s">
        <v>1601</v>
      </c>
      <c r="B213" s="33" t="s">
        <v>213</v>
      </c>
      <c r="C213" s="43">
        <v>4620217</v>
      </c>
      <c r="D213" s="11" t="str">
        <f t="shared" si="28"/>
        <v>N/A</v>
      </c>
      <c r="E213" s="43">
        <v>4246581</v>
      </c>
      <c r="F213" s="11" t="str">
        <f t="shared" si="29"/>
        <v>N/A</v>
      </c>
      <c r="G213" s="43">
        <v>4363760</v>
      </c>
      <c r="H213" s="11" t="str">
        <f t="shared" si="30"/>
        <v>N/A</v>
      </c>
      <c r="I213" s="12">
        <v>-8.09</v>
      </c>
      <c r="J213" s="12">
        <v>2.7589999999999999</v>
      </c>
      <c r="K213" s="14" t="s">
        <v>213</v>
      </c>
      <c r="L213" s="9" t="str">
        <f t="shared" si="31"/>
        <v>N/A</v>
      </c>
    </row>
    <row r="214" spans="1:12" x14ac:dyDescent="0.25">
      <c r="A214" s="45" t="s">
        <v>1602</v>
      </c>
      <c r="B214" s="33" t="s">
        <v>213</v>
      </c>
      <c r="C214" s="43">
        <v>611315</v>
      </c>
      <c r="D214" s="11" t="str">
        <f t="shared" si="28"/>
        <v>N/A</v>
      </c>
      <c r="E214" s="43">
        <v>892712</v>
      </c>
      <c r="F214" s="11" t="str">
        <f t="shared" si="29"/>
        <v>N/A</v>
      </c>
      <c r="G214" s="43">
        <v>1091548</v>
      </c>
      <c r="H214" s="11" t="str">
        <f t="shared" si="30"/>
        <v>N/A</v>
      </c>
      <c r="I214" s="12">
        <v>46.03</v>
      </c>
      <c r="J214" s="12">
        <v>22.27</v>
      </c>
      <c r="K214" s="14" t="s">
        <v>213</v>
      </c>
      <c r="L214" s="9" t="str">
        <f t="shared" si="31"/>
        <v>N/A</v>
      </c>
    </row>
    <row r="215" spans="1:12" ht="25" x14ac:dyDescent="0.25">
      <c r="A215" s="42" t="s">
        <v>1365</v>
      </c>
      <c r="B215" s="33" t="s">
        <v>213</v>
      </c>
      <c r="C215" s="43">
        <v>2884849</v>
      </c>
      <c r="D215" s="11" t="str">
        <f t="shared" ref="D215:D229" si="32">IF($B215="N/A","N/A",IF(C215&gt;10,"No",IF(C215&lt;-10,"No","Yes")))</f>
        <v>N/A</v>
      </c>
      <c r="E215" s="43">
        <v>2225748</v>
      </c>
      <c r="F215" s="11" t="str">
        <f t="shared" ref="F215:F229" si="33">IF($B215="N/A","N/A",IF(E215&gt;10,"No",IF(E215&lt;-10,"No","Yes")))</f>
        <v>N/A</v>
      </c>
      <c r="G215" s="43">
        <v>2087668</v>
      </c>
      <c r="H215" s="11" t="str">
        <f t="shared" ref="H215:H229" si="34">IF($B215="N/A","N/A",IF(G215&gt;10,"No",IF(G215&lt;-10,"No","Yes")))</f>
        <v>N/A</v>
      </c>
      <c r="I215" s="12">
        <v>-22.8</v>
      </c>
      <c r="J215" s="12">
        <v>-6.2</v>
      </c>
      <c r="K215" s="41" t="s">
        <v>736</v>
      </c>
      <c r="L215" s="9" t="str">
        <f t="shared" ref="L215:L229" si="35">IF(J215="Div by 0", "N/A", IF(K215="N/A","N/A", IF(J215&gt;VALUE(MID(K215,1,2)), "No", IF(J215&lt;-1*VALUE(MID(K215,1,2)), "No", "Yes"))))</f>
        <v>Yes</v>
      </c>
    </row>
    <row r="216" spans="1:12" x14ac:dyDescent="0.25">
      <c r="A216" s="42" t="s">
        <v>647</v>
      </c>
      <c r="B216" s="33" t="s">
        <v>213</v>
      </c>
      <c r="C216" s="34">
        <v>10360</v>
      </c>
      <c r="D216" s="11" t="str">
        <f t="shared" si="32"/>
        <v>N/A</v>
      </c>
      <c r="E216" s="34">
        <v>8319</v>
      </c>
      <c r="F216" s="11" t="str">
        <f t="shared" si="33"/>
        <v>N/A</v>
      </c>
      <c r="G216" s="34">
        <v>7102</v>
      </c>
      <c r="H216" s="11" t="str">
        <f t="shared" si="34"/>
        <v>N/A</v>
      </c>
      <c r="I216" s="12">
        <v>-19.7</v>
      </c>
      <c r="J216" s="12">
        <v>-14.6</v>
      </c>
      <c r="K216" s="41" t="s">
        <v>736</v>
      </c>
      <c r="L216" s="9" t="str">
        <f t="shared" si="35"/>
        <v>Yes</v>
      </c>
    </row>
    <row r="217" spans="1:12" x14ac:dyDescent="0.25">
      <c r="A217" s="42" t="s">
        <v>1366</v>
      </c>
      <c r="B217" s="33" t="s">
        <v>213</v>
      </c>
      <c r="C217" s="43">
        <v>278.46032818999998</v>
      </c>
      <c r="D217" s="11" t="str">
        <f t="shared" si="32"/>
        <v>N/A</v>
      </c>
      <c r="E217" s="43">
        <v>267.54994591000002</v>
      </c>
      <c r="F217" s="11" t="str">
        <f t="shared" si="33"/>
        <v>N/A</v>
      </c>
      <c r="G217" s="43">
        <v>293.95494227</v>
      </c>
      <c r="H217" s="11" t="str">
        <f t="shared" si="34"/>
        <v>N/A</v>
      </c>
      <c r="I217" s="12">
        <v>-3.92</v>
      </c>
      <c r="J217" s="12">
        <v>9.8689999999999998</v>
      </c>
      <c r="K217" s="41" t="s">
        <v>736</v>
      </c>
      <c r="L217" s="9" t="str">
        <f t="shared" si="35"/>
        <v>Yes</v>
      </c>
    </row>
    <row r="218" spans="1:12" ht="25" x14ac:dyDescent="0.25">
      <c r="A218" s="42" t="s">
        <v>1367</v>
      </c>
      <c r="B218" s="33" t="s">
        <v>213</v>
      </c>
      <c r="C218" s="43">
        <v>589354</v>
      </c>
      <c r="D218" s="11" t="str">
        <f t="shared" si="32"/>
        <v>N/A</v>
      </c>
      <c r="E218" s="43">
        <v>584888</v>
      </c>
      <c r="F218" s="11" t="str">
        <f t="shared" si="33"/>
        <v>N/A</v>
      </c>
      <c r="G218" s="43">
        <v>421806</v>
      </c>
      <c r="H218" s="11" t="str">
        <f t="shared" si="34"/>
        <v>N/A</v>
      </c>
      <c r="I218" s="12">
        <v>-0.75800000000000001</v>
      </c>
      <c r="J218" s="12">
        <v>-27.9</v>
      </c>
      <c r="K218" s="41" t="s">
        <v>736</v>
      </c>
      <c r="L218" s="9" t="str">
        <f t="shared" si="35"/>
        <v>Yes</v>
      </c>
    </row>
    <row r="219" spans="1:12" x14ac:dyDescent="0.25">
      <c r="A219" s="42" t="s">
        <v>514</v>
      </c>
      <c r="B219" s="33" t="s">
        <v>213</v>
      </c>
      <c r="C219" s="34">
        <v>2896</v>
      </c>
      <c r="D219" s="11" t="str">
        <f t="shared" si="32"/>
        <v>N/A</v>
      </c>
      <c r="E219" s="34">
        <v>1852</v>
      </c>
      <c r="F219" s="11" t="str">
        <f t="shared" si="33"/>
        <v>N/A</v>
      </c>
      <c r="G219" s="34">
        <v>1796</v>
      </c>
      <c r="H219" s="11" t="str">
        <f t="shared" si="34"/>
        <v>N/A</v>
      </c>
      <c r="I219" s="12">
        <v>-36</v>
      </c>
      <c r="J219" s="12">
        <v>-3.02</v>
      </c>
      <c r="K219" s="41" t="s">
        <v>736</v>
      </c>
      <c r="L219" s="9" t="str">
        <f t="shared" si="35"/>
        <v>Yes</v>
      </c>
    </row>
    <row r="220" spans="1:12" x14ac:dyDescent="0.25">
      <c r="A220" s="42" t="s">
        <v>1368</v>
      </c>
      <c r="B220" s="33" t="s">
        <v>213</v>
      </c>
      <c r="C220" s="43">
        <v>203.50621547</v>
      </c>
      <c r="D220" s="11" t="str">
        <f t="shared" si="32"/>
        <v>N/A</v>
      </c>
      <c r="E220" s="43">
        <v>315.81425486000001</v>
      </c>
      <c r="F220" s="11" t="str">
        <f t="shared" si="33"/>
        <v>N/A</v>
      </c>
      <c r="G220" s="43">
        <v>234.85857461000001</v>
      </c>
      <c r="H220" s="11" t="str">
        <f t="shared" si="34"/>
        <v>N/A</v>
      </c>
      <c r="I220" s="12">
        <v>55.19</v>
      </c>
      <c r="J220" s="12">
        <v>-25.6</v>
      </c>
      <c r="K220" s="41" t="s">
        <v>736</v>
      </c>
      <c r="L220" s="9" t="str">
        <f t="shared" si="35"/>
        <v>Yes</v>
      </c>
    </row>
    <row r="221" spans="1:12" ht="25" x14ac:dyDescent="0.25">
      <c r="A221" s="42" t="s">
        <v>1369</v>
      </c>
      <c r="B221" s="33" t="s">
        <v>213</v>
      </c>
      <c r="C221" s="43">
        <v>1297095</v>
      </c>
      <c r="D221" s="11" t="str">
        <f t="shared" si="32"/>
        <v>N/A</v>
      </c>
      <c r="E221" s="43">
        <v>545934</v>
      </c>
      <c r="F221" s="11" t="str">
        <f t="shared" si="33"/>
        <v>N/A</v>
      </c>
      <c r="G221" s="43">
        <v>366481</v>
      </c>
      <c r="H221" s="11" t="str">
        <f t="shared" si="34"/>
        <v>N/A</v>
      </c>
      <c r="I221" s="12">
        <v>-57.9</v>
      </c>
      <c r="J221" s="12">
        <v>-32.9</v>
      </c>
      <c r="K221" s="41" t="s">
        <v>736</v>
      </c>
      <c r="L221" s="9" t="str">
        <f t="shared" si="35"/>
        <v>No</v>
      </c>
    </row>
    <row r="222" spans="1:12" x14ac:dyDescent="0.25">
      <c r="A222" s="42" t="s">
        <v>515</v>
      </c>
      <c r="B222" s="33" t="s">
        <v>213</v>
      </c>
      <c r="C222" s="34">
        <v>2440</v>
      </c>
      <c r="D222" s="11" t="str">
        <f t="shared" si="32"/>
        <v>N/A</v>
      </c>
      <c r="E222" s="34">
        <v>1204</v>
      </c>
      <c r="F222" s="11" t="str">
        <f t="shared" si="33"/>
        <v>N/A</v>
      </c>
      <c r="G222" s="34">
        <v>677</v>
      </c>
      <c r="H222" s="11" t="str">
        <f t="shared" si="34"/>
        <v>N/A</v>
      </c>
      <c r="I222" s="12">
        <v>-50.7</v>
      </c>
      <c r="J222" s="12">
        <v>-43.8</v>
      </c>
      <c r="K222" s="41" t="s">
        <v>736</v>
      </c>
      <c r="L222" s="9" t="str">
        <f t="shared" si="35"/>
        <v>No</v>
      </c>
    </row>
    <row r="223" spans="1:12" ht="25" x14ac:dyDescent="0.25">
      <c r="A223" s="42" t="s">
        <v>1370</v>
      </c>
      <c r="B223" s="33" t="s">
        <v>213</v>
      </c>
      <c r="C223" s="43">
        <v>531.59631148000005</v>
      </c>
      <c r="D223" s="11" t="str">
        <f t="shared" si="32"/>
        <v>N/A</v>
      </c>
      <c r="E223" s="43">
        <v>453.43355481999998</v>
      </c>
      <c r="F223" s="11" t="str">
        <f t="shared" si="33"/>
        <v>N/A</v>
      </c>
      <c r="G223" s="43">
        <v>541.33087149000005</v>
      </c>
      <c r="H223" s="11" t="str">
        <f t="shared" si="34"/>
        <v>N/A</v>
      </c>
      <c r="I223" s="12">
        <v>-14.7</v>
      </c>
      <c r="J223" s="12">
        <v>19.38</v>
      </c>
      <c r="K223" s="41" t="s">
        <v>736</v>
      </c>
      <c r="L223" s="9" t="str">
        <f t="shared" si="35"/>
        <v>Yes</v>
      </c>
    </row>
    <row r="224" spans="1:12" ht="25" x14ac:dyDescent="0.25">
      <c r="A224" s="42" t="s">
        <v>1371</v>
      </c>
      <c r="B224" s="33" t="s">
        <v>213</v>
      </c>
      <c r="C224" s="43">
        <v>27114568</v>
      </c>
      <c r="D224" s="11" t="str">
        <f t="shared" si="32"/>
        <v>N/A</v>
      </c>
      <c r="E224" s="43">
        <v>29499053</v>
      </c>
      <c r="F224" s="11" t="str">
        <f t="shared" si="33"/>
        <v>N/A</v>
      </c>
      <c r="G224" s="43">
        <v>28111365</v>
      </c>
      <c r="H224" s="11" t="str">
        <f t="shared" si="34"/>
        <v>N/A</v>
      </c>
      <c r="I224" s="12">
        <v>8.7940000000000005</v>
      </c>
      <c r="J224" s="12">
        <v>-4.7</v>
      </c>
      <c r="K224" s="41" t="s">
        <v>736</v>
      </c>
      <c r="L224" s="9" t="str">
        <f t="shared" si="35"/>
        <v>Yes</v>
      </c>
    </row>
    <row r="225" spans="1:12" x14ac:dyDescent="0.25">
      <c r="A225" s="42" t="s">
        <v>516</v>
      </c>
      <c r="B225" s="33" t="s">
        <v>213</v>
      </c>
      <c r="C225" s="34">
        <v>8865</v>
      </c>
      <c r="D225" s="11" t="str">
        <f t="shared" si="32"/>
        <v>N/A</v>
      </c>
      <c r="E225" s="34">
        <v>7999</v>
      </c>
      <c r="F225" s="11" t="str">
        <f t="shared" si="33"/>
        <v>N/A</v>
      </c>
      <c r="G225" s="34">
        <v>7643</v>
      </c>
      <c r="H225" s="11" t="str">
        <f t="shared" si="34"/>
        <v>N/A</v>
      </c>
      <c r="I225" s="12">
        <v>-9.77</v>
      </c>
      <c r="J225" s="12">
        <v>-4.45</v>
      </c>
      <c r="K225" s="41" t="s">
        <v>736</v>
      </c>
      <c r="L225" s="9" t="str">
        <f t="shared" si="35"/>
        <v>Yes</v>
      </c>
    </row>
    <row r="226" spans="1:12" x14ac:dyDescent="0.25">
      <c r="A226" s="42" t="s">
        <v>1372</v>
      </c>
      <c r="B226" s="33" t="s">
        <v>213</v>
      </c>
      <c r="C226" s="43">
        <v>3058.6089114000001</v>
      </c>
      <c r="D226" s="11" t="str">
        <f t="shared" si="32"/>
        <v>N/A</v>
      </c>
      <c r="E226" s="43">
        <v>3687.8426052999998</v>
      </c>
      <c r="F226" s="11" t="str">
        <f t="shared" si="33"/>
        <v>N/A</v>
      </c>
      <c r="G226" s="43">
        <v>3678.0537746999998</v>
      </c>
      <c r="H226" s="11" t="str">
        <f t="shared" si="34"/>
        <v>N/A</v>
      </c>
      <c r="I226" s="12">
        <v>20.57</v>
      </c>
      <c r="J226" s="12">
        <v>-0.26500000000000001</v>
      </c>
      <c r="K226" s="41" t="s">
        <v>736</v>
      </c>
      <c r="L226" s="9" t="str">
        <f t="shared" si="35"/>
        <v>Yes</v>
      </c>
    </row>
    <row r="227" spans="1:12" ht="25" x14ac:dyDescent="0.25">
      <c r="A227" s="42" t="s">
        <v>1373</v>
      </c>
      <c r="B227" s="33" t="s">
        <v>213</v>
      </c>
      <c r="C227" s="43">
        <v>1481319521</v>
      </c>
      <c r="D227" s="11" t="str">
        <f t="shared" si="32"/>
        <v>N/A</v>
      </c>
      <c r="E227" s="43">
        <v>1033638193</v>
      </c>
      <c r="F227" s="11" t="str">
        <f t="shared" si="33"/>
        <v>N/A</v>
      </c>
      <c r="G227" s="43">
        <v>1188850178</v>
      </c>
      <c r="H227" s="11" t="str">
        <f t="shared" si="34"/>
        <v>N/A</v>
      </c>
      <c r="I227" s="12">
        <v>-30.2</v>
      </c>
      <c r="J227" s="12">
        <v>15.02</v>
      </c>
      <c r="K227" s="41" t="s">
        <v>736</v>
      </c>
      <c r="L227" s="9" t="str">
        <f t="shared" si="35"/>
        <v>Yes</v>
      </c>
    </row>
    <row r="228" spans="1:12" ht="25" x14ac:dyDescent="0.25">
      <c r="A228" s="42" t="s">
        <v>517</v>
      </c>
      <c r="B228" s="33" t="s">
        <v>213</v>
      </c>
      <c r="C228" s="34">
        <v>34726</v>
      </c>
      <c r="D228" s="11" t="str">
        <f t="shared" si="32"/>
        <v>N/A</v>
      </c>
      <c r="E228" s="34">
        <v>24352</v>
      </c>
      <c r="F228" s="11" t="str">
        <f t="shared" si="33"/>
        <v>N/A</v>
      </c>
      <c r="G228" s="34">
        <v>26899</v>
      </c>
      <c r="H228" s="11" t="str">
        <f t="shared" si="34"/>
        <v>N/A</v>
      </c>
      <c r="I228" s="12">
        <v>-29.9</v>
      </c>
      <c r="J228" s="12">
        <v>10.46</v>
      </c>
      <c r="K228" s="41" t="s">
        <v>736</v>
      </c>
      <c r="L228" s="9" t="str">
        <f t="shared" si="35"/>
        <v>Yes</v>
      </c>
    </row>
    <row r="229" spans="1:12" ht="25" x14ac:dyDescent="0.25">
      <c r="A229" s="42" t="s">
        <v>1374</v>
      </c>
      <c r="B229" s="33" t="s">
        <v>213</v>
      </c>
      <c r="C229" s="43">
        <v>42657.361083999996</v>
      </c>
      <c r="D229" s="11" t="str">
        <f t="shared" si="32"/>
        <v>N/A</v>
      </c>
      <c r="E229" s="43">
        <v>42445.720802999997</v>
      </c>
      <c r="F229" s="11" t="str">
        <f t="shared" si="33"/>
        <v>N/A</v>
      </c>
      <c r="G229" s="43">
        <v>44196.816908000001</v>
      </c>
      <c r="H229" s="11" t="str">
        <f t="shared" si="34"/>
        <v>N/A</v>
      </c>
      <c r="I229" s="12">
        <v>-0.496</v>
      </c>
      <c r="J229" s="12">
        <v>4.125</v>
      </c>
      <c r="K229" s="41" t="s">
        <v>736</v>
      </c>
      <c r="L229" s="9" t="str">
        <f t="shared" si="35"/>
        <v>Yes</v>
      </c>
    </row>
    <row r="230" spans="1:12" x14ac:dyDescent="0.25">
      <c r="A230" s="4" t="s">
        <v>1375</v>
      </c>
      <c r="B230" s="33" t="s">
        <v>213</v>
      </c>
      <c r="C230" s="14">
        <v>1998515321</v>
      </c>
      <c r="D230" s="11" t="str">
        <f t="shared" ref="D230:D253" si="36">IF($B230="N/A","N/A",IF(C230&gt;10,"No",IF(C230&lt;-10,"No","Yes")))</f>
        <v>N/A</v>
      </c>
      <c r="E230" s="14">
        <v>1418191238</v>
      </c>
      <c r="F230" s="11" t="str">
        <f t="shared" ref="F230:F253" si="37">IF($B230="N/A","N/A",IF(E230&gt;10,"No",IF(E230&lt;-10,"No","Yes")))</f>
        <v>N/A</v>
      </c>
      <c r="G230" s="14">
        <v>1613267915</v>
      </c>
      <c r="H230" s="11" t="str">
        <f t="shared" ref="H230:H253" si="38">IF($B230="N/A","N/A",IF(G230&gt;10,"No",IF(G230&lt;-10,"No","Yes")))</f>
        <v>N/A</v>
      </c>
      <c r="I230" s="12">
        <v>-29</v>
      </c>
      <c r="J230" s="12">
        <v>13.76</v>
      </c>
      <c r="K230" s="41" t="s">
        <v>736</v>
      </c>
      <c r="L230" s="9" t="str">
        <f t="shared" ref="L230:L253" si="39">IF(J230="Div by 0", "N/A", IF(K230="N/A","N/A", IF(J230&gt;VALUE(MID(K230,1,2)), "No", IF(J230&lt;-1*VALUE(MID(K230,1,2)), "No", "Yes"))))</f>
        <v>Yes</v>
      </c>
    </row>
    <row r="231" spans="1:12" x14ac:dyDescent="0.25">
      <c r="A231" s="4" t="s">
        <v>1552</v>
      </c>
      <c r="B231" s="33" t="s">
        <v>213</v>
      </c>
      <c r="C231" s="1">
        <v>74357</v>
      </c>
      <c r="D231" s="1" t="str">
        <f t="shared" si="36"/>
        <v>N/A</v>
      </c>
      <c r="E231" s="1">
        <v>53703</v>
      </c>
      <c r="F231" s="1" t="str">
        <f t="shared" si="37"/>
        <v>N/A</v>
      </c>
      <c r="G231" s="1">
        <v>57822</v>
      </c>
      <c r="H231" s="11" t="str">
        <f t="shared" si="38"/>
        <v>N/A</v>
      </c>
      <c r="I231" s="12">
        <v>-27.8</v>
      </c>
      <c r="J231" s="12">
        <v>7.67</v>
      </c>
      <c r="K231" s="41" t="s">
        <v>736</v>
      </c>
      <c r="L231" s="9" t="str">
        <f t="shared" si="39"/>
        <v>Yes</v>
      </c>
    </row>
    <row r="232" spans="1:12" x14ac:dyDescent="0.25">
      <c r="A232" s="4" t="s">
        <v>1553</v>
      </c>
      <c r="B232" s="33" t="s">
        <v>213</v>
      </c>
      <c r="C232" s="14">
        <v>26877.298989999999</v>
      </c>
      <c r="D232" s="11" t="str">
        <f t="shared" si="36"/>
        <v>N/A</v>
      </c>
      <c r="E232" s="14">
        <v>26408.044951</v>
      </c>
      <c r="F232" s="11" t="str">
        <f t="shared" si="37"/>
        <v>N/A</v>
      </c>
      <c r="G232" s="14">
        <v>27900.59</v>
      </c>
      <c r="H232" s="11" t="str">
        <f t="shared" si="38"/>
        <v>N/A</v>
      </c>
      <c r="I232" s="12">
        <v>-1.75</v>
      </c>
      <c r="J232" s="12">
        <v>5.6520000000000001</v>
      </c>
      <c r="K232" s="41" t="s">
        <v>736</v>
      </c>
      <c r="L232" s="9" t="str">
        <f t="shared" si="39"/>
        <v>Yes</v>
      </c>
    </row>
    <row r="233" spans="1:12" x14ac:dyDescent="0.25">
      <c r="A233" s="46" t="s">
        <v>1554</v>
      </c>
      <c r="B233" s="33" t="s">
        <v>213</v>
      </c>
      <c r="C233" s="14">
        <v>13582.001555999999</v>
      </c>
      <c r="D233" s="11" t="str">
        <f t="shared" si="36"/>
        <v>N/A</v>
      </c>
      <c r="E233" s="14">
        <v>14120.326725000001</v>
      </c>
      <c r="F233" s="11" t="str">
        <f t="shared" si="37"/>
        <v>N/A</v>
      </c>
      <c r="G233" s="14">
        <v>11413.614164000001</v>
      </c>
      <c r="H233" s="11" t="str">
        <f t="shared" si="38"/>
        <v>N/A</v>
      </c>
      <c r="I233" s="12">
        <v>3.964</v>
      </c>
      <c r="J233" s="12">
        <v>-19.2</v>
      </c>
      <c r="K233" s="41" t="s">
        <v>736</v>
      </c>
      <c r="L233" s="9" t="str">
        <f t="shared" si="39"/>
        <v>Yes</v>
      </c>
    </row>
    <row r="234" spans="1:12" x14ac:dyDescent="0.25">
      <c r="A234" s="46" t="s">
        <v>1555</v>
      </c>
      <c r="B234" s="33" t="s">
        <v>213</v>
      </c>
      <c r="C234" s="14">
        <v>30104.911302</v>
      </c>
      <c r="D234" s="11" t="str">
        <f t="shared" si="36"/>
        <v>N/A</v>
      </c>
      <c r="E234" s="14">
        <v>30852.13768</v>
      </c>
      <c r="F234" s="11" t="str">
        <f t="shared" si="37"/>
        <v>N/A</v>
      </c>
      <c r="G234" s="14">
        <v>33530.934480000004</v>
      </c>
      <c r="H234" s="11" t="str">
        <f t="shared" si="38"/>
        <v>N/A</v>
      </c>
      <c r="I234" s="12">
        <v>2.4820000000000002</v>
      </c>
      <c r="J234" s="12">
        <v>8.6829999999999998</v>
      </c>
      <c r="K234" s="41" t="s">
        <v>736</v>
      </c>
      <c r="L234" s="9" t="str">
        <f t="shared" si="39"/>
        <v>Yes</v>
      </c>
    </row>
    <row r="235" spans="1:12" x14ac:dyDescent="0.25">
      <c r="A235" s="46" t="s">
        <v>1556</v>
      </c>
      <c r="B235" s="33" t="s">
        <v>213</v>
      </c>
      <c r="C235" s="14">
        <v>10995.620161999999</v>
      </c>
      <c r="D235" s="11" t="str">
        <f t="shared" si="36"/>
        <v>N/A</v>
      </c>
      <c r="E235" s="14">
        <v>10053.857418</v>
      </c>
      <c r="F235" s="11" t="str">
        <f t="shared" si="37"/>
        <v>N/A</v>
      </c>
      <c r="G235" s="14">
        <v>10329.95981</v>
      </c>
      <c r="H235" s="11" t="str">
        <f t="shared" si="38"/>
        <v>N/A</v>
      </c>
      <c r="I235" s="12">
        <v>-8.56</v>
      </c>
      <c r="J235" s="12">
        <v>2.746</v>
      </c>
      <c r="K235" s="41" t="s">
        <v>736</v>
      </c>
      <c r="L235" s="9" t="str">
        <f t="shared" si="39"/>
        <v>Yes</v>
      </c>
    </row>
    <row r="236" spans="1:12" x14ac:dyDescent="0.25">
      <c r="A236" s="46" t="s">
        <v>1557</v>
      </c>
      <c r="B236" s="33" t="s">
        <v>213</v>
      </c>
      <c r="C236" s="14">
        <v>2710.8248174999999</v>
      </c>
      <c r="D236" s="11" t="str">
        <f t="shared" si="36"/>
        <v>N/A</v>
      </c>
      <c r="E236" s="14">
        <v>2947.0662917</v>
      </c>
      <c r="F236" s="11" t="str">
        <f t="shared" si="37"/>
        <v>N/A</v>
      </c>
      <c r="G236" s="14">
        <v>3066.2362549999998</v>
      </c>
      <c r="H236" s="11" t="str">
        <f t="shared" si="38"/>
        <v>N/A</v>
      </c>
      <c r="I236" s="12">
        <v>8.7149999999999999</v>
      </c>
      <c r="J236" s="12">
        <v>4.0439999999999996</v>
      </c>
      <c r="K236" s="41" t="s">
        <v>736</v>
      </c>
      <c r="L236" s="9" t="str">
        <f t="shared" si="39"/>
        <v>Yes</v>
      </c>
    </row>
    <row r="237" spans="1:12" x14ac:dyDescent="0.25">
      <c r="A237" s="42" t="s">
        <v>1558</v>
      </c>
      <c r="B237" s="33" t="s">
        <v>213</v>
      </c>
      <c r="C237" s="11">
        <v>28.695970978999998</v>
      </c>
      <c r="D237" s="11" t="str">
        <f t="shared" si="36"/>
        <v>N/A</v>
      </c>
      <c r="E237" s="11">
        <v>25.175680806999999</v>
      </c>
      <c r="F237" s="11" t="str">
        <f t="shared" si="37"/>
        <v>N/A</v>
      </c>
      <c r="G237" s="11">
        <v>25.781396303000001</v>
      </c>
      <c r="H237" s="11" t="str">
        <f t="shared" si="38"/>
        <v>N/A</v>
      </c>
      <c r="I237" s="12">
        <v>-12.3</v>
      </c>
      <c r="J237" s="12">
        <v>2.4060000000000001</v>
      </c>
      <c r="K237" s="41" t="s">
        <v>736</v>
      </c>
      <c r="L237" s="9" t="str">
        <f t="shared" si="39"/>
        <v>Yes</v>
      </c>
    </row>
    <row r="238" spans="1:12" x14ac:dyDescent="0.25">
      <c r="A238" s="45" t="s">
        <v>1559</v>
      </c>
      <c r="B238" s="33" t="s">
        <v>213</v>
      </c>
      <c r="C238" s="11">
        <v>16.274137385</v>
      </c>
      <c r="D238" s="11" t="str">
        <f t="shared" si="36"/>
        <v>N/A</v>
      </c>
      <c r="E238" s="11">
        <v>16.374055916</v>
      </c>
      <c r="F238" s="11" t="str">
        <f t="shared" si="37"/>
        <v>N/A</v>
      </c>
      <c r="G238" s="11">
        <v>19.142128952</v>
      </c>
      <c r="H238" s="11" t="str">
        <f t="shared" si="38"/>
        <v>N/A</v>
      </c>
      <c r="I238" s="12">
        <v>0.61399999999999999</v>
      </c>
      <c r="J238" s="12">
        <v>16.91</v>
      </c>
      <c r="K238" s="41" t="s">
        <v>736</v>
      </c>
      <c r="L238" s="9" t="str">
        <f t="shared" si="39"/>
        <v>Yes</v>
      </c>
    </row>
    <row r="239" spans="1:12" x14ac:dyDescent="0.25">
      <c r="A239" s="45" t="s">
        <v>1560</v>
      </c>
      <c r="B239" s="33" t="s">
        <v>213</v>
      </c>
      <c r="C239" s="11">
        <v>53.388987931999999</v>
      </c>
      <c r="D239" s="11" t="str">
        <f t="shared" si="36"/>
        <v>N/A</v>
      </c>
      <c r="E239" s="11">
        <v>52.991065810999999</v>
      </c>
      <c r="F239" s="11" t="str">
        <f t="shared" si="37"/>
        <v>N/A</v>
      </c>
      <c r="G239" s="11">
        <v>54.789736984999998</v>
      </c>
      <c r="H239" s="11" t="str">
        <f t="shared" si="38"/>
        <v>N/A</v>
      </c>
      <c r="I239" s="12">
        <v>-0.745</v>
      </c>
      <c r="J239" s="12">
        <v>3.3940000000000001</v>
      </c>
      <c r="K239" s="41" t="s">
        <v>736</v>
      </c>
      <c r="L239" s="9" t="str">
        <f t="shared" si="39"/>
        <v>Yes</v>
      </c>
    </row>
    <row r="240" spans="1:12" x14ac:dyDescent="0.25">
      <c r="A240" s="45" t="s">
        <v>1561</v>
      </c>
      <c r="B240" s="33" t="s">
        <v>213</v>
      </c>
      <c r="C240" s="11">
        <v>7.2543888533000001</v>
      </c>
      <c r="D240" s="11" t="str">
        <f t="shared" si="36"/>
        <v>N/A</v>
      </c>
      <c r="E240" s="11">
        <v>7.2699622430000002</v>
      </c>
      <c r="F240" s="11" t="str">
        <f t="shared" si="37"/>
        <v>N/A</v>
      </c>
      <c r="G240" s="11">
        <v>6.8771351564999996</v>
      </c>
      <c r="H240" s="11" t="str">
        <f t="shared" si="38"/>
        <v>N/A</v>
      </c>
      <c r="I240" s="12">
        <v>0.2147</v>
      </c>
      <c r="J240" s="12">
        <v>-5.4</v>
      </c>
      <c r="K240" s="41" t="s">
        <v>736</v>
      </c>
      <c r="L240" s="9" t="str">
        <f t="shared" si="39"/>
        <v>Yes</v>
      </c>
    </row>
    <row r="241" spans="1:12" x14ac:dyDescent="0.25">
      <c r="A241" s="45" t="s">
        <v>1562</v>
      </c>
      <c r="B241" s="33" t="s">
        <v>213</v>
      </c>
      <c r="C241" s="11">
        <v>5.1547361489999997</v>
      </c>
      <c r="D241" s="11" t="str">
        <f t="shared" si="36"/>
        <v>N/A</v>
      </c>
      <c r="E241" s="11">
        <v>5.3587960471000002</v>
      </c>
      <c r="F241" s="11" t="str">
        <f t="shared" si="37"/>
        <v>N/A</v>
      </c>
      <c r="G241" s="11">
        <v>5.1871293062000001</v>
      </c>
      <c r="H241" s="11" t="str">
        <f t="shared" si="38"/>
        <v>N/A</v>
      </c>
      <c r="I241" s="12">
        <v>3.9590000000000001</v>
      </c>
      <c r="J241" s="12">
        <v>-3.2</v>
      </c>
      <c r="K241" s="41" t="s">
        <v>736</v>
      </c>
      <c r="L241" s="9" t="str">
        <f t="shared" si="39"/>
        <v>Yes</v>
      </c>
    </row>
    <row r="242" spans="1:12" x14ac:dyDescent="0.25">
      <c r="A242" s="4" t="s">
        <v>1387</v>
      </c>
      <c r="B242" s="33" t="s">
        <v>213</v>
      </c>
      <c r="C242" s="14">
        <v>1481319521</v>
      </c>
      <c r="D242" s="11" t="str">
        <f t="shared" si="36"/>
        <v>N/A</v>
      </c>
      <c r="E242" s="14">
        <v>1033638193</v>
      </c>
      <c r="F242" s="11" t="str">
        <f t="shared" si="37"/>
        <v>N/A</v>
      </c>
      <c r="G242" s="14">
        <v>1188850178</v>
      </c>
      <c r="H242" s="11" t="str">
        <f t="shared" si="38"/>
        <v>N/A</v>
      </c>
      <c r="I242" s="12">
        <v>-30.2</v>
      </c>
      <c r="J242" s="12">
        <v>15.02</v>
      </c>
      <c r="K242" s="41" t="s">
        <v>736</v>
      </c>
      <c r="L242" s="9" t="str">
        <f t="shared" si="39"/>
        <v>Yes</v>
      </c>
    </row>
    <row r="243" spans="1:12" x14ac:dyDescent="0.25">
      <c r="A243" s="4" t="s">
        <v>1563</v>
      </c>
      <c r="B243" s="33" t="s">
        <v>213</v>
      </c>
      <c r="C243" s="1">
        <v>34727</v>
      </c>
      <c r="D243" s="1" t="str">
        <f t="shared" si="36"/>
        <v>N/A</v>
      </c>
      <c r="E243" s="1">
        <v>24352</v>
      </c>
      <c r="F243" s="1" t="str">
        <f t="shared" si="37"/>
        <v>N/A</v>
      </c>
      <c r="G243" s="1">
        <v>26899</v>
      </c>
      <c r="H243" s="11" t="str">
        <f t="shared" si="38"/>
        <v>N/A</v>
      </c>
      <c r="I243" s="12">
        <v>-29.9</v>
      </c>
      <c r="J243" s="12">
        <v>10.46</v>
      </c>
      <c r="K243" s="41" t="s">
        <v>736</v>
      </c>
      <c r="L243" s="9" t="str">
        <f t="shared" si="39"/>
        <v>Yes</v>
      </c>
    </row>
    <row r="244" spans="1:12" ht="25" x14ac:dyDescent="0.25">
      <c r="A244" s="4" t="s">
        <v>1564</v>
      </c>
      <c r="B244" s="33" t="s">
        <v>213</v>
      </c>
      <c r="C244" s="14">
        <v>42656.132721000002</v>
      </c>
      <c r="D244" s="11" t="str">
        <f t="shared" si="36"/>
        <v>N/A</v>
      </c>
      <c r="E244" s="14">
        <v>42445.720802999997</v>
      </c>
      <c r="F244" s="11" t="str">
        <f t="shared" si="37"/>
        <v>N/A</v>
      </c>
      <c r="G244" s="14">
        <v>44196.816908000001</v>
      </c>
      <c r="H244" s="11" t="str">
        <f t="shared" si="38"/>
        <v>N/A</v>
      </c>
      <c r="I244" s="12">
        <v>-0.49299999999999999</v>
      </c>
      <c r="J244" s="12">
        <v>4.125</v>
      </c>
      <c r="K244" s="41" t="s">
        <v>736</v>
      </c>
      <c r="L244" s="9" t="str">
        <f t="shared" si="39"/>
        <v>Yes</v>
      </c>
    </row>
    <row r="245" spans="1:12" ht="25" x14ac:dyDescent="0.25">
      <c r="A245" s="46" t="s">
        <v>1565</v>
      </c>
      <c r="B245" s="33" t="s">
        <v>213</v>
      </c>
      <c r="C245" s="14">
        <v>16861.404148000001</v>
      </c>
      <c r="D245" s="11" t="str">
        <f t="shared" si="36"/>
        <v>N/A</v>
      </c>
      <c r="E245" s="14">
        <v>16899.333544000001</v>
      </c>
      <c r="F245" s="11" t="str">
        <f t="shared" si="37"/>
        <v>N/A</v>
      </c>
      <c r="G245" s="14">
        <v>18677.012326</v>
      </c>
      <c r="H245" s="11" t="str">
        <f t="shared" si="38"/>
        <v>N/A</v>
      </c>
      <c r="I245" s="12">
        <v>0.22489999999999999</v>
      </c>
      <c r="J245" s="12">
        <v>10.52</v>
      </c>
      <c r="K245" s="41" t="s">
        <v>736</v>
      </c>
      <c r="L245" s="9" t="str">
        <f t="shared" si="39"/>
        <v>Yes</v>
      </c>
    </row>
    <row r="246" spans="1:12" ht="25" x14ac:dyDescent="0.25">
      <c r="A246" s="46" t="s">
        <v>1566</v>
      </c>
      <c r="B246" s="33" t="s">
        <v>213</v>
      </c>
      <c r="C246" s="14">
        <v>45439.050761999999</v>
      </c>
      <c r="D246" s="11" t="str">
        <f t="shared" si="36"/>
        <v>N/A</v>
      </c>
      <c r="E246" s="14">
        <v>46538.139675999999</v>
      </c>
      <c r="F246" s="11" t="str">
        <f t="shared" si="37"/>
        <v>N/A</v>
      </c>
      <c r="G246" s="14">
        <v>47869.465505</v>
      </c>
      <c r="H246" s="11" t="str">
        <f t="shared" si="38"/>
        <v>N/A</v>
      </c>
      <c r="I246" s="12">
        <v>2.419</v>
      </c>
      <c r="J246" s="12">
        <v>2.8610000000000002</v>
      </c>
      <c r="K246" s="41" t="s">
        <v>736</v>
      </c>
      <c r="L246" s="9" t="str">
        <f t="shared" si="39"/>
        <v>Yes</v>
      </c>
    </row>
    <row r="247" spans="1:12" ht="25" x14ac:dyDescent="0.25">
      <c r="A247" s="46" t="s">
        <v>1567</v>
      </c>
      <c r="B247" s="33" t="s">
        <v>213</v>
      </c>
      <c r="C247" s="14">
        <v>36136.097825999997</v>
      </c>
      <c r="D247" s="11" t="str">
        <f t="shared" si="36"/>
        <v>N/A</v>
      </c>
      <c r="E247" s="14">
        <v>34015.383886000003</v>
      </c>
      <c r="F247" s="11" t="str">
        <f t="shared" si="37"/>
        <v>N/A</v>
      </c>
      <c r="G247" s="14">
        <v>34425.917085000001</v>
      </c>
      <c r="H247" s="11" t="str">
        <f t="shared" si="38"/>
        <v>N/A</v>
      </c>
      <c r="I247" s="12">
        <v>-5.87</v>
      </c>
      <c r="J247" s="12">
        <v>1.2070000000000001</v>
      </c>
      <c r="K247" s="41" t="s">
        <v>736</v>
      </c>
      <c r="L247" s="9" t="str">
        <f t="shared" si="39"/>
        <v>Yes</v>
      </c>
    </row>
    <row r="248" spans="1:12" ht="25" x14ac:dyDescent="0.25">
      <c r="A248" s="46" t="s">
        <v>1568</v>
      </c>
      <c r="B248" s="33" t="s">
        <v>213</v>
      </c>
      <c r="C248" s="14">
        <v>7834.7105263000003</v>
      </c>
      <c r="D248" s="11" t="str">
        <f t="shared" si="36"/>
        <v>N/A</v>
      </c>
      <c r="E248" s="14">
        <v>12943.0625</v>
      </c>
      <c r="F248" s="11" t="str">
        <f t="shared" si="37"/>
        <v>N/A</v>
      </c>
      <c r="G248" s="14">
        <v>10796.344827999999</v>
      </c>
      <c r="H248" s="11" t="str">
        <f t="shared" si="38"/>
        <v>N/A</v>
      </c>
      <c r="I248" s="12">
        <v>65.2</v>
      </c>
      <c r="J248" s="12">
        <v>-16.600000000000001</v>
      </c>
      <c r="K248" s="41" t="s">
        <v>736</v>
      </c>
      <c r="L248" s="9" t="str">
        <f t="shared" si="39"/>
        <v>Yes</v>
      </c>
    </row>
    <row r="249" spans="1:12" ht="25" x14ac:dyDescent="0.25">
      <c r="A249" s="42" t="s">
        <v>1569</v>
      </c>
      <c r="B249" s="33" t="s">
        <v>213</v>
      </c>
      <c r="C249" s="11">
        <v>13.401898734</v>
      </c>
      <c r="D249" s="11" t="str">
        <f t="shared" si="36"/>
        <v>N/A</v>
      </c>
      <c r="E249" s="11">
        <v>11.416088095999999</v>
      </c>
      <c r="F249" s="11" t="str">
        <f t="shared" si="37"/>
        <v>N/A</v>
      </c>
      <c r="G249" s="11">
        <v>11.993597232000001</v>
      </c>
      <c r="H249" s="11" t="str">
        <f t="shared" si="38"/>
        <v>N/A</v>
      </c>
      <c r="I249" s="12">
        <v>-14.8</v>
      </c>
      <c r="J249" s="12">
        <v>5.0590000000000002</v>
      </c>
      <c r="K249" s="41" t="s">
        <v>736</v>
      </c>
      <c r="L249" s="9" t="str">
        <f t="shared" si="39"/>
        <v>Yes</v>
      </c>
    </row>
    <row r="250" spans="1:12" ht="25" x14ac:dyDescent="0.25">
      <c r="A250" s="45" t="s">
        <v>1570</v>
      </c>
      <c r="B250" s="33" t="s">
        <v>213</v>
      </c>
      <c r="C250" s="11">
        <v>10.072807851</v>
      </c>
      <c r="D250" s="11" t="str">
        <f t="shared" si="36"/>
        <v>N/A</v>
      </c>
      <c r="E250" s="11">
        <v>10.487610971000001</v>
      </c>
      <c r="F250" s="11" t="str">
        <f t="shared" si="37"/>
        <v>N/A</v>
      </c>
      <c r="G250" s="11">
        <v>8.5787104821</v>
      </c>
      <c r="H250" s="11" t="str">
        <f t="shared" si="38"/>
        <v>N/A</v>
      </c>
      <c r="I250" s="12">
        <v>4.1180000000000003</v>
      </c>
      <c r="J250" s="12">
        <v>-18.2</v>
      </c>
      <c r="K250" s="41" t="s">
        <v>736</v>
      </c>
      <c r="L250" s="9" t="str">
        <f t="shared" si="39"/>
        <v>Yes</v>
      </c>
    </row>
    <row r="251" spans="1:12" ht="25" x14ac:dyDescent="0.25">
      <c r="A251" s="45" t="s">
        <v>1571</v>
      </c>
      <c r="B251" s="33" t="s">
        <v>213</v>
      </c>
      <c r="C251" s="11">
        <v>26.610497806000001</v>
      </c>
      <c r="D251" s="11" t="str">
        <f t="shared" si="36"/>
        <v>N/A</v>
      </c>
      <c r="E251" s="11">
        <v>26.107965270000001</v>
      </c>
      <c r="F251" s="11" t="str">
        <f t="shared" si="37"/>
        <v>N/A</v>
      </c>
      <c r="G251" s="11">
        <v>28.862251721</v>
      </c>
      <c r="H251" s="11" t="str">
        <f t="shared" si="38"/>
        <v>N/A</v>
      </c>
      <c r="I251" s="12">
        <v>-1.89</v>
      </c>
      <c r="J251" s="12">
        <v>10.55</v>
      </c>
      <c r="K251" s="41" t="s">
        <v>736</v>
      </c>
      <c r="L251" s="9" t="str">
        <f t="shared" si="39"/>
        <v>Yes</v>
      </c>
    </row>
    <row r="252" spans="1:12" ht="25" x14ac:dyDescent="0.25">
      <c r="A252" s="45" t="s">
        <v>1572</v>
      </c>
      <c r="B252" s="33" t="s">
        <v>213</v>
      </c>
      <c r="C252" s="11">
        <v>0.79718558829999997</v>
      </c>
      <c r="D252" s="11" t="str">
        <f t="shared" si="36"/>
        <v>N/A</v>
      </c>
      <c r="E252" s="11">
        <v>0.73765906869999998</v>
      </c>
      <c r="F252" s="11" t="str">
        <f t="shared" si="37"/>
        <v>N/A</v>
      </c>
      <c r="G252" s="11">
        <v>0.68325007299999996</v>
      </c>
      <c r="H252" s="11" t="str">
        <f t="shared" si="38"/>
        <v>N/A</v>
      </c>
      <c r="I252" s="12">
        <v>-7.47</v>
      </c>
      <c r="J252" s="12">
        <v>-7.38</v>
      </c>
      <c r="K252" s="41" t="s">
        <v>736</v>
      </c>
      <c r="L252" s="9" t="str">
        <f t="shared" si="39"/>
        <v>Yes</v>
      </c>
    </row>
    <row r="253" spans="1:12" ht="25" x14ac:dyDescent="0.25">
      <c r="A253" s="45" t="s">
        <v>1573</v>
      </c>
      <c r="B253" s="33" t="s">
        <v>213</v>
      </c>
      <c r="C253" s="11">
        <v>7.1489041500000003E-2</v>
      </c>
      <c r="D253" s="11" t="str">
        <f t="shared" si="36"/>
        <v>N/A</v>
      </c>
      <c r="E253" s="11">
        <v>3.4447865299999998E-2</v>
      </c>
      <c r="F253" s="11" t="str">
        <f t="shared" si="37"/>
        <v>N/A</v>
      </c>
      <c r="G253" s="11">
        <v>5.9930975999999997E-2</v>
      </c>
      <c r="H253" s="11" t="str">
        <f t="shared" si="38"/>
        <v>N/A</v>
      </c>
      <c r="I253" s="12">
        <v>-51.8</v>
      </c>
      <c r="J253" s="12">
        <v>73.98</v>
      </c>
      <c r="K253" s="41" t="s">
        <v>736</v>
      </c>
      <c r="L253" s="9" t="str">
        <f t="shared" si="39"/>
        <v>No</v>
      </c>
    </row>
    <row r="254" spans="1:12" x14ac:dyDescent="0.25">
      <c r="A254" s="138" t="s">
        <v>1632</v>
      </c>
      <c r="B254" s="139"/>
      <c r="C254" s="139"/>
      <c r="D254" s="139"/>
      <c r="E254" s="139"/>
      <c r="F254" s="139"/>
      <c r="G254" s="139"/>
      <c r="H254" s="139"/>
      <c r="I254" s="139"/>
      <c r="J254" s="139"/>
      <c r="K254" s="139"/>
      <c r="L254" s="140"/>
    </row>
    <row r="255" spans="1:12" x14ac:dyDescent="0.25">
      <c r="A255" s="128" t="s">
        <v>1630</v>
      </c>
      <c r="B255" s="129"/>
      <c r="C255" s="129"/>
      <c r="D255" s="129"/>
      <c r="E255" s="129"/>
      <c r="F255" s="129"/>
      <c r="G255" s="129"/>
      <c r="H255" s="129"/>
      <c r="I255" s="129"/>
      <c r="J255" s="129"/>
      <c r="K255" s="129"/>
      <c r="L255" s="130"/>
    </row>
    <row r="256" spans="1:12" s="20" customFormat="1" x14ac:dyDescent="0.25">
      <c r="A256" s="131" t="s">
        <v>1731</v>
      </c>
      <c r="B256" s="131"/>
      <c r="C256" s="131"/>
      <c r="D256" s="131"/>
      <c r="E256" s="131"/>
      <c r="F256" s="131"/>
      <c r="G256" s="131"/>
      <c r="H256" s="131"/>
      <c r="I256" s="131"/>
      <c r="J256" s="131"/>
      <c r="K256" s="131"/>
      <c r="L256" s="132"/>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24" activePane="bottomRight" state="frozen"/>
      <selection activeCell="A11" sqref="A11"/>
      <selection pane="topRight" activeCell="A11" sqref="A11"/>
      <selection pane="bottomLeft" activeCell="A11" sqref="A11"/>
      <selection pane="bottomRight" activeCell="A25" sqref="A25:K25"/>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1728</v>
      </c>
      <c r="B1" s="120"/>
      <c r="C1" s="120"/>
      <c r="D1" s="120"/>
      <c r="E1" s="120"/>
      <c r="F1" s="120"/>
      <c r="G1" s="120"/>
      <c r="H1" s="120"/>
      <c r="I1" s="120"/>
      <c r="J1" s="120"/>
      <c r="K1" s="121"/>
    </row>
    <row r="2" spans="1:11" ht="13" x14ac:dyDescent="0.3">
      <c r="A2" s="125" t="s">
        <v>1575</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s="26" customFormat="1" x14ac:dyDescent="0.25">
      <c r="A6" s="24" t="s">
        <v>341</v>
      </c>
      <c r="B6" s="9" t="s">
        <v>213</v>
      </c>
      <c r="C6" s="25">
        <v>7</v>
      </c>
      <c r="D6" s="9" t="s">
        <v>213</v>
      </c>
      <c r="E6" s="25">
        <v>7</v>
      </c>
      <c r="F6" s="9" t="s">
        <v>213</v>
      </c>
      <c r="G6" s="25">
        <v>7</v>
      </c>
      <c r="H6" s="9" t="s">
        <v>213</v>
      </c>
      <c r="I6" s="10" t="s">
        <v>213</v>
      </c>
      <c r="J6" s="10" t="s">
        <v>213</v>
      </c>
      <c r="K6" s="9" t="s">
        <v>213</v>
      </c>
    </row>
    <row r="7" spans="1:11" s="26" customFormat="1" x14ac:dyDescent="0.25">
      <c r="A7" s="27" t="s">
        <v>301</v>
      </c>
      <c r="B7" s="28" t="s">
        <v>213</v>
      </c>
      <c r="C7" s="29">
        <v>126142</v>
      </c>
      <c r="D7" s="30" t="str">
        <f>IF($B7="N/A","N/A",IF(C7&gt;15,"No",IF(C7&lt;-15,"No","Yes")))</f>
        <v>N/A</v>
      </c>
      <c r="E7" s="29">
        <v>138983</v>
      </c>
      <c r="F7" s="30" t="str">
        <f>IF($B7="N/A","N/A",IF(E7&gt;15,"No",IF(E7&lt;-15,"No","Yes")))</f>
        <v>N/A</v>
      </c>
      <c r="G7" s="29">
        <v>130868</v>
      </c>
      <c r="H7" s="30" t="str">
        <f>IF($B7="N/A","N/A",IF(G7&gt;15,"No",IF(G7&lt;-15,"No","Yes")))</f>
        <v>N/A</v>
      </c>
      <c r="I7" s="31">
        <v>10.18</v>
      </c>
      <c r="J7" s="31">
        <v>-5.84</v>
      </c>
      <c r="K7" s="30" t="str">
        <f t="shared" ref="K7:K24" si="0">IF(J7="Div by 0", "N/A", IF(J7="N/A","N/A", IF(J7&gt;30, "No", IF(J7&lt;-30, "No", "Yes"))))</f>
        <v>Yes</v>
      </c>
    </row>
    <row r="8" spans="1:11" x14ac:dyDescent="0.25">
      <c r="A8" s="24" t="s">
        <v>361</v>
      </c>
      <c r="B8" s="28" t="s">
        <v>213</v>
      </c>
      <c r="C8" s="32">
        <v>55.109321241000004</v>
      </c>
      <c r="D8" s="30" t="str">
        <f>IF($B8="N/A","N/A",IF(C8&gt;15,"No",IF(C8&lt;-15,"No","Yes")))</f>
        <v>N/A</v>
      </c>
      <c r="E8" s="32">
        <v>45.953102178000002</v>
      </c>
      <c r="F8" s="30" t="str">
        <f>IF($B8="N/A","N/A",IF(E8&gt;15,"No",IF(E8&lt;-15,"No","Yes")))</f>
        <v>N/A</v>
      </c>
      <c r="G8" s="32">
        <v>44.541064278999997</v>
      </c>
      <c r="H8" s="30" t="str">
        <f>IF($B8="N/A","N/A",IF(G8&gt;15,"No",IF(G8&lt;-15,"No","Yes")))</f>
        <v>N/A</v>
      </c>
      <c r="I8" s="31">
        <v>-16.600000000000001</v>
      </c>
      <c r="J8" s="31">
        <v>-3.07</v>
      </c>
      <c r="K8" s="30" t="str">
        <f t="shared" si="0"/>
        <v>Yes</v>
      </c>
    </row>
    <row r="9" spans="1:11" x14ac:dyDescent="0.25">
      <c r="A9" s="24" t="s">
        <v>302</v>
      </c>
      <c r="B9" s="33" t="s">
        <v>213</v>
      </c>
      <c r="C9" s="9">
        <v>44.890678758999996</v>
      </c>
      <c r="D9" s="9" t="str">
        <f>IF($B9="N/A","N/A",IF(C9&gt;15,"No",IF(C9&lt;-15,"No","Yes")))</f>
        <v>N/A</v>
      </c>
      <c r="E9" s="9">
        <v>54.046897821999998</v>
      </c>
      <c r="F9" s="9" t="str">
        <f>IF($B9="N/A","N/A",IF(E9&gt;15,"No",IF(E9&lt;-15,"No","Yes")))</f>
        <v>N/A</v>
      </c>
      <c r="G9" s="9">
        <v>55.458935721000003</v>
      </c>
      <c r="H9" s="9" t="str">
        <f>IF($B9="N/A","N/A",IF(G9&gt;15,"No",IF(G9&lt;-15,"No","Yes")))</f>
        <v>N/A</v>
      </c>
      <c r="I9" s="10">
        <v>20.399999999999999</v>
      </c>
      <c r="J9" s="10">
        <v>2.613</v>
      </c>
      <c r="K9" s="9" t="str">
        <f t="shared" si="0"/>
        <v>Yes</v>
      </c>
    </row>
    <row r="10" spans="1:11" x14ac:dyDescent="0.25">
      <c r="A10" s="24" t="s">
        <v>303</v>
      </c>
      <c r="B10" s="33" t="s">
        <v>213</v>
      </c>
      <c r="C10" s="9">
        <v>0</v>
      </c>
      <c r="D10" s="9" t="str">
        <f>IF($B10="N/A","N/A",IF(C10&gt;15,"No",IF(C10&lt;-15,"No","Yes")))</f>
        <v>N/A</v>
      </c>
      <c r="E10" s="9">
        <v>0</v>
      </c>
      <c r="F10" s="9" t="str">
        <f>IF($B10="N/A","N/A",IF(E10&gt;15,"No",IF(E10&lt;-15,"No","Yes")))</f>
        <v>N/A</v>
      </c>
      <c r="G10" s="9">
        <v>0</v>
      </c>
      <c r="H10" s="9" t="str">
        <f>IF($B10="N/A","N/A",IF(G10&gt;15,"No",IF(G10&lt;-15,"No","Yes")))</f>
        <v>N/A</v>
      </c>
      <c r="I10" s="10" t="s">
        <v>1745</v>
      </c>
      <c r="J10" s="10" t="s">
        <v>1745</v>
      </c>
      <c r="K10" s="9" t="str">
        <f t="shared" si="0"/>
        <v>N/A</v>
      </c>
    </row>
    <row r="11" spans="1:11" x14ac:dyDescent="0.25">
      <c r="A11" s="24" t="s">
        <v>814</v>
      </c>
      <c r="B11" s="33"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24" t="s">
        <v>304</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1745</v>
      </c>
      <c r="J12" s="10" t="s">
        <v>1745</v>
      </c>
      <c r="K12" s="9" t="str">
        <f t="shared" si="0"/>
        <v>N/A</v>
      </c>
    </row>
    <row r="13" spans="1:11" x14ac:dyDescent="0.25">
      <c r="A13" s="24" t="s">
        <v>815</v>
      </c>
      <c r="B13" s="33"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5">
      <c r="A14" s="27" t="s">
        <v>305</v>
      </c>
      <c r="B14" s="33" t="s">
        <v>213</v>
      </c>
      <c r="C14" s="34">
        <v>69516</v>
      </c>
      <c r="D14" s="9" t="str">
        <f>IF($B14="N/A","N/A",IF(C14&gt;15,"No",IF(C14&lt;-15,"No","Yes")))</f>
        <v>N/A</v>
      </c>
      <c r="E14" s="34">
        <v>63867</v>
      </c>
      <c r="F14" s="9" t="str">
        <f>IF($B14="N/A","N/A",IF(E14&gt;15,"No",IF(E14&lt;-15,"No","Yes")))</f>
        <v>N/A</v>
      </c>
      <c r="G14" s="34">
        <v>58290</v>
      </c>
      <c r="H14" s="9" t="str">
        <f>IF($B14="N/A","N/A",IF(G14&gt;15,"No",IF(G14&lt;-15,"No","Yes")))</f>
        <v>N/A</v>
      </c>
      <c r="I14" s="10">
        <v>-8.1300000000000008</v>
      </c>
      <c r="J14" s="10">
        <v>-8.73</v>
      </c>
      <c r="K14" s="9" t="str">
        <f t="shared" si="0"/>
        <v>Yes</v>
      </c>
    </row>
    <row r="15" spans="1:11" x14ac:dyDescent="0.25">
      <c r="A15" s="24" t="s">
        <v>433</v>
      </c>
      <c r="B15" s="33" t="s">
        <v>215</v>
      </c>
      <c r="C15" s="9">
        <v>25.315035387999998</v>
      </c>
      <c r="D15" s="9" t="str">
        <f>IF($B15="N/A","N/A",IF(C15&gt;20,"No",IF(C15&lt;5,"No","Yes")))</f>
        <v>No</v>
      </c>
      <c r="E15" s="9">
        <v>22.783284011999999</v>
      </c>
      <c r="F15" s="9" t="str">
        <f>IF($B15="N/A","N/A",IF(E15&gt;20,"No",IF(E15&lt;5,"No","Yes")))</f>
        <v>No</v>
      </c>
      <c r="G15" s="9">
        <v>21.773889175000001</v>
      </c>
      <c r="H15" s="9" t="str">
        <f>IF($B15="N/A","N/A",IF(G15&gt;20,"No",IF(G15&lt;5,"No","Yes")))</f>
        <v>No</v>
      </c>
      <c r="I15" s="10">
        <v>-10</v>
      </c>
      <c r="J15" s="10">
        <v>-4.43</v>
      </c>
      <c r="K15" s="9" t="str">
        <f t="shared" si="0"/>
        <v>Yes</v>
      </c>
    </row>
    <row r="16" spans="1:11" x14ac:dyDescent="0.25">
      <c r="A16" s="24" t="s">
        <v>434</v>
      </c>
      <c r="B16" s="33" t="s">
        <v>213</v>
      </c>
      <c r="C16" s="9">
        <v>74.684964612000002</v>
      </c>
      <c r="D16" s="9" t="str">
        <f>IF($B16="N/A","N/A",IF(C16&gt;15,"No",IF(C16&lt;-15,"No","Yes")))</f>
        <v>N/A</v>
      </c>
      <c r="E16" s="9">
        <v>77.216715988000004</v>
      </c>
      <c r="F16" s="9" t="str">
        <f>IF($B16="N/A","N/A",IF(E16&gt;15,"No",IF(E16&lt;-15,"No","Yes")))</f>
        <v>N/A</v>
      </c>
      <c r="G16" s="9">
        <v>78.226110825000006</v>
      </c>
      <c r="H16" s="9" t="str">
        <f>IF($B16="N/A","N/A",IF(G16&gt;15,"No",IF(G16&lt;-15,"No","Yes")))</f>
        <v>N/A</v>
      </c>
      <c r="I16" s="10">
        <v>3.39</v>
      </c>
      <c r="J16" s="10">
        <v>1.3069999999999999</v>
      </c>
      <c r="K16" s="9" t="str">
        <f t="shared" si="0"/>
        <v>Yes</v>
      </c>
    </row>
    <row r="17" spans="1:11" x14ac:dyDescent="0.25">
      <c r="A17" s="24" t="s">
        <v>435</v>
      </c>
      <c r="B17" s="33" t="s">
        <v>213</v>
      </c>
      <c r="C17" s="9">
        <v>11.885033661</v>
      </c>
      <c r="D17" s="9" t="str">
        <f>IF($B17="N/A","N/A",IF(C17&gt;15,"No",IF(C17&lt;-15,"No","Yes")))</f>
        <v>N/A</v>
      </c>
      <c r="E17" s="9">
        <v>15.510357462</v>
      </c>
      <c r="F17" s="9" t="str">
        <f>IF($B17="N/A","N/A",IF(E17&gt;15,"No",IF(E17&lt;-15,"No","Yes")))</f>
        <v>N/A</v>
      </c>
      <c r="G17" s="9">
        <v>15.261622920000001</v>
      </c>
      <c r="H17" s="9" t="str">
        <f>IF($B17="N/A","N/A",IF(G17&gt;15,"No",IF(G17&lt;-15,"No","Yes")))</f>
        <v>N/A</v>
      </c>
      <c r="I17" s="10">
        <v>30.5</v>
      </c>
      <c r="J17" s="10">
        <v>-1.6</v>
      </c>
      <c r="K17" s="9" t="str">
        <f t="shared" si="0"/>
        <v>Yes</v>
      </c>
    </row>
    <row r="18" spans="1:11" x14ac:dyDescent="0.25">
      <c r="A18" s="24" t="s">
        <v>816</v>
      </c>
      <c r="B18" s="33" t="s">
        <v>213</v>
      </c>
      <c r="C18" s="80">
        <v>9030.4435971999992</v>
      </c>
      <c r="D18" s="9" t="str">
        <f>IF($B18="N/A","N/A",IF(C18&gt;15,"No",IF(C18&lt;-15,"No","Yes")))</f>
        <v>N/A</v>
      </c>
      <c r="E18" s="80">
        <v>8361.5503735000002</v>
      </c>
      <c r="F18" s="9" t="str">
        <f>IF($B18="N/A","N/A",IF(E18&gt;15,"No",IF(E18&lt;-15,"No","Yes")))</f>
        <v>N/A</v>
      </c>
      <c r="G18" s="80">
        <v>8764.1945818000004</v>
      </c>
      <c r="H18" s="9" t="str">
        <f>IF($B18="N/A","N/A",IF(G18&gt;15,"No",IF(G18&lt;-15,"No","Yes")))</f>
        <v>N/A</v>
      </c>
      <c r="I18" s="10">
        <v>-7.41</v>
      </c>
      <c r="J18" s="10">
        <v>4.8150000000000004</v>
      </c>
      <c r="K18" s="9" t="str">
        <f t="shared" si="0"/>
        <v>Yes</v>
      </c>
    </row>
    <row r="19" spans="1:11" x14ac:dyDescent="0.25">
      <c r="A19" s="3" t="s">
        <v>306</v>
      </c>
      <c r="B19" s="33" t="s">
        <v>213</v>
      </c>
      <c r="C19" s="34">
        <v>64</v>
      </c>
      <c r="D19" s="33" t="s">
        <v>213</v>
      </c>
      <c r="E19" s="34">
        <v>84</v>
      </c>
      <c r="F19" s="33" t="s">
        <v>213</v>
      </c>
      <c r="G19" s="34">
        <v>89</v>
      </c>
      <c r="H19" s="9" t="str">
        <f>IF($B19="N/A","N/A",IF(G19&gt;15,"No",IF(G19&lt;-15,"No","Yes")))</f>
        <v>N/A</v>
      </c>
      <c r="I19" s="10">
        <v>31.25</v>
      </c>
      <c r="J19" s="10">
        <v>5.952</v>
      </c>
      <c r="K19" s="9" t="str">
        <f t="shared" si="0"/>
        <v>Yes</v>
      </c>
    </row>
    <row r="20" spans="1:11" x14ac:dyDescent="0.25">
      <c r="A20" s="3" t="s">
        <v>346</v>
      </c>
      <c r="B20" s="33" t="s">
        <v>213</v>
      </c>
      <c r="C20" s="8">
        <v>5.0736471599999999E-2</v>
      </c>
      <c r="D20" s="33" t="s">
        <v>213</v>
      </c>
      <c r="E20" s="8">
        <v>6.0439046500000003E-2</v>
      </c>
      <c r="F20" s="33" t="s">
        <v>213</v>
      </c>
      <c r="G20" s="8">
        <v>6.8007457899999998E-2</v>
      </c>
      <c r="H20" s="9" t="str">
        <f>IF($B20="N/A","N/A",IF(G20&gt;15,"No",IF(G20&lt;-15,"No","Yes")))</f>
        <v>N/A</v>
      </c>
      <c r="I20" s="10">
        <v>19.12</v>
      </c>
      <c r="J20" s="10">
        <v>12.52</v>
      </c>
      <c r="K20" s="9" t="str">
        <f t="shared" si="0"/>
        <v>Yes</v>
      </c>
    </row>
    <row r="21" spans="1:11" ht="25" x14ac:dyDescent="0.25">
      <c r="A21" s="3" t="s">
        <v>817</v>
      </c>
      <c r="B21" s="33" t="s">
        <v>213</v>
      </c>
      <c r="C21" s="35">
        <v>5067.8125</v>
      </c>
      <c r="D21" s="9" t="str">
        <f>IF($B21="N/A","N/A",IF(C21&gt;60,"No",IF(C21&lt;15,"No","Yes")))</f>
        <v>N/A</v>
      </c>
      <c r="E21" s="35">
        <v>5395.0357143000001</v>
      </c>
      <c r="F21" s="9" t="str">
        <f>IF($B21="N/A","N/A",IF(E21&gt;60,"No",IF(E21&lt;15,"No","Yes")))</f>
        <v>N/A</v>
      </c>
      <c r="G21" s="35">
        <v>6852.0561797999999</v>
      </c>
      <c r="H21" s="9" t="str">
        <f>IF($B21="N/A","N/A",IF(G21&gt;60,"No",IF(G21&lt;15,"No","Yes")))</f>
        <v>N/A</v>
      </c>
      <c r="I21" s="10">
        <v>6.4569999999999999</v>
      </c>
      <c r="J21" s="10">
        <v>27.01</v>
      </c>
      <c r="K21" s="9" t="str">
        <f t="shared" si="0"/>
        <v>Yes</v>
      </c>
    </row>
    <row r="22" spans="1:11" x14ac:dyDescent="0.25">
      <c r="A22" s="3" t="s">
        <v>818</v>
      </c>
      <c r="B22" s="33" t="s">
        <v>217</v>
      </c>
      <c r="C22" s="34">
        <v>0</v>
      </c>
      <c r="D22" s="9" t="str">
        <f>IF($B22="N/A","N/A",IF(C22="N/A","N/A",IF(C22=0,"Yes","No")))</f>
        <v>Yes</v>
      </c>
      <c r="E22" s="34">
        <v>0</v>
      </c>
      <c r="F22" s="9" t="str">
        <f>IF($B22="N/A","N/A",IF(E22="N/A","N/A",IF(E22=0,"Yes","No")))</f>
        <v>Yes</v>
      </c>
      <c r="G22" s="34">
        <v>11</v>
      </c>
      <c r="H22" s="9" t="str">
        <f>IF($B22="N/A","N/A",IF(G22=0,"Yes","No"))</f>
        <v>No</v>
      </c>
      <c r="I22" s="10" t="s">
        <v>1745</v>
      </c>
      <c r="J22" s="10" t="s">
        <v>1745</v>
      </c>
      <c r="K22" s="9" t="str">
        <f t="shared" si="0"/>
        <v>N/A</v>
      </c>
    </row>
    <row r="23" spans="1:11" x14ac:dyDescent="0.25">
      <c r="A23" s="3" t="s">
        <v>819</v>
      </c>
      <c r="B23" s="33" t="s">
        <v>217</v>
      </c>
      <c r="C23" s="9">
        <v>0</v>
      </c>
      <c r="D23" s="9" t="str">
        <f>IF($B23="N/A","N/A",IF(C23="N/A","N/A",IF(C23=0,"Yes","No")))</f>
        <v>Yes</v>
      </c>
      <c r="E23" s="9">
        <v>0</v>
      </c>
      <c r="F23" s="9" t="str">
        <f t="shared" ref="F23:F24" si="4">IF($B23="N/A","N/A",IF(E23="N/A","N/A",IF(E23=0,"Yes","No")))</f>
        <v>Yes</v>
      </c>
      <c r="G23" s="9">
        <v>0</v>
      </c>
      <c r="H23" s="9" t="str">
        <f t="shared" ref="H23:H24" si="5">IF($B23="N/A","N/A",IF(G23=0,"Yes","No"))</f>
        <v>Yes</v>
      </c>
      <c r="I23" s="10" t="s">
        <v>1745</v>
      </c>
      <c r="J23" s="10" t="s">
        <v>1745</v>
      </c>
      <c r="K23" s="9" t="str">
        <f t="shared" si="0"/>
        <v>N/A</v>
      </c>
    </row>
    <row r="24" spans="1:11" x14ac:dyDescent="0.25">
      <c r="A24" s="3" t="s">
        <v>820</v>
      </c>
      <c r="B24" s="33" t="s">
        <v>217</v>
      </c>
      <c r="C24" s="80">
        <v>0</v>
      </c>
      <c r="D24" s="9" t="str">
        <f>IF($B24="N/A","N/A",IF(C24="N/A","N/A",IF(C24=0,"Yes","No")))</f>
        <v>Yes</v>
      </c>
      <c r="E24" s="80">
        <v>0</v>
      </c>
      <c r="F24" s="9" t="str">
        <f t="shared" si="4"/>
        <v>Yes</v>
      </c>
      <c r="G24" s="80">
        <v>0</v>
      </c>
      <c r="H24" s="9" t="str">
        <f t="shared" si="5"/>
        <v>Yes</v>
      </c>
      <c r="I24" s="10" t="s">
        <v>1745</v>
      </c>
      <c r="J24" s="10" t="s">
        <v>1745</v>
      </c>
      <c r="K24" s="9" t="str">
        <f t="shared" si="0"/>
        <v>N/A</v>
      </c>
    </row>
    <row r="25" spans="1:11" s="99" customFormat="1" x14ac:dyDescent="0.25">
      <c r="A25" s="135" t="s">
        <v>1632</v>
      </c>
      <c r="B25" s="136"/>
      <c r="C25" s="136"/>
      <c r="D25" s="136"/>
      <c r="E25" s="136"/>
      <c r="F25" s="136"/>
      <c r="G25" s="136"/>
      <c r="H25" s="136"/>
      <c r="I25" s="136"/>
      <c r="J25" s="136"/>
      <c r="K25" s="137"/>
    </row>
    <row r="26" spans="1:11" ht="16.5" customHeight="1" x14ac:dyDescent="0.25">
      <c r="A26" s="128" t="s">
        <v>1630</v>
      </c>
      <c r="B26" s="129"/>
      <c r="C26" s="129"/>
      <c r="D26" s="129"/>
      <c r="E26" s="129"/>
      <c r="F26" s="129"/>
      <c r="G26" s="129"/>
      <c r="H26" s="129"/>
      <c r="I26" s="129"/>
      <c r="J26" s="129"/>
      <c r="K26" s="130"/>
    </row>
    <row r="27" spans="1:11" x14ac:dyDescent="0.25">
      <c r="A27" s="131" t="s">
        <v>1731</v>
      </c>
      <c r="B27" s="131"/>
      <c r="C27" s="131"/>
      <c r="D27" s="131"/>
      <c r="E27" s="131"/>
      <c r="F27" s="131"/>
      <c r="G27" s="131"/>
      <c r="H27" s="131"/>
      <c r="I27" s="131"/>
      <c r="J27" s="131"/>
      <c r="K27" s="132"/>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7">
    <mergeCell ref="A1:K1"/>
    <mergeCell ref="A4:K4"/>
    <mergeCell ref="A2:K2"/>
    <mergeCell ref="A26:K26"/>
    <mergeCell ref="A27:K27"/>
    <mergeCell ref="A3:K3"/>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24"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36"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1728</v>
      </c>
      <c r="B1" s="120"/>
      <c r="C1" s="120"/>
      <c r="D1" s="120"/>
      <c r="E1" s="120"/>
      <c r="F1" s="120"/>
      <c r="G1" s="120"/>
      <c r="H1" s="120"/>
      <c r="I1" s="120"/>
      <c r="J1" s="120"/>
      <c r="K1" s="121"/>
    </row>
    <row r="2" spans="1:11" ht="13" x14ac:dyDescent="0.3">
      <c r="A2" s="125" t="s">
        <v>1576</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94" t="s">
        <v>301</v>
      </c>
      <c r="B6" s="33" t="s">
        <v>213</v>
      </c>
      <c r="C6" s="34">
        <v>51918</v>
      </c>
      <c r="D6" s="9" t="str">
        <f>IF($B6="N/A","N/A",IF(C6&gt;15,"No",IF(C6&lt;-15,"No","Yes")))</f>
        <v>N/A</v>
      </c>
      <c r="E6" s="34">
        <v>49316</v>
      </c>
      <c r="F6" s="9" t="str">
        <f>IF($B6="N/A","N/A",IF(E6&gt;15,"No",IF(E6&lt;-15,"No","Yes")))</f>
        <v>N/A</v>
      </c>
      <c r="G6" s="34">
        <v>45598</v>
      </c>
      <c r="H6" s="9" t="str">
        <f>IF($B6="N/A","N/A",IF(G6&gt;15,"No",IF(G6&lt;-15,"No","Yes")))</f>
        <v>N/A</v>
      </c>
      <c r="I6" s="10">
        <v>-5.01</v>
      </c>
      <c r="J6" s="10">
        <v>-7.54</v>
      </c>
      <c r="K6" s="9" t="str">
        <f t="shared" ref="K6:K36" si="0">IF(J6="Div by 0", "N/A", IF(J6="N/A","N/A", IF(J6&gt;30, "No", IF(J6&lt;-30, "No", "Yes"))))</f>
        <v>Yes</v>
      </c>
    </row>
    <row r="7" spans="1:11" x14ac:dyDescent="0.25">
      <c r="A7" s="94" t="s">
        <v>307</v>
      </c>
      <c r="B7" s="33" t="s">
        <v>214</v>
      </c>
      <c r="C7" s="95">
        <v>100</v>
      </c>
      <c r="D7" s="9" t="str">
        <f>IF($B7="N/A","N/A",IF(C7&gt;100,"No",IF(C7&lt;95,"No","Yes")))</f>
        <v>Yes</v>
      </c>
      <c r="E7" s="95">
        <v>100</v>
      </c>
      <c r="F7" s="9" t="str">
        <f>IF($B7="N/A","N/A",IF(E7&gt;100,"No",IF(E7&lt;95,"No","Yes")))</f>
        <v>Yes</v>
      </c>
      <c r="G7" s="9">
        <v>100</v>
      </c>
      <c r="H7" s="9" t="str">
        <f>IF($B7="N/A","N/A",IF(G7&gt;100,"No",IF(G7&lt;95,"No","Yes")))</f>
        <v>Yes</v>
      </c>
      <c r="I7" s="10">
        <v>0</v>
      </c>
      <c r="J7" s="10">
        <v>0</v>
      </c>
      <c r="K7" s="9" t="str">
        <f t="shared" si="0"/>
        <v>Yes</v>
      </c>
    </row>
    <row r="8" spans="1:11" x14ac:dyDescent="0.25">
      <c r="A8" s="94" t="s">
        <v>308</v>
      </c>
      <c r="B8" s="33" t="s">
        <v>217</v>
      </c>
      <c r="C8" s="95">
        <v>0</v>
      </c>
      <c r="D8" s="9" t="str">
        <f>IF($B8="N/A","N/A",IF(C8=0,"Yes","No"))</f>
        <v>Yes</v>
      </c>
      <c r="E8" s="95">
        <v>0</v>
      </c>
      <c r="F8" s="9" t="str">
        <f>IF($B8="N/A","N/A",IF(E8=0,"Yes","No"))</f>
        <v>Yes</v>
      </c>
      <c r="G8" s="95">
        <v>0</v>
      </c>
      <c r="H8" s="9" t="str">
        <f>IF($B8="N/A","N/A",IF(G8=0,"Yes","No"))</f>
        <v>Yes</v>
      </c>
      <c r="I8" s="10" t="s">
        <v>1745</v>
      </c>
      <c r="J8" s="10" t="s">
        <v>1745</v>
      </c>
      <c r="K8" s="9" t="str">
        <f t="shared" si="0"/>
        <v>N/A</v>
      </c>
    </row>
    <row r="9" spans="1:11" x14ac:dyDescent="0.25">
      <c r="A9" s="94" t="s">
        <v>821</v>
      </c>
      <c r="B9" s="33" t="s">
        <v>218</v>
      </c>
      <c r="C9" s="80">
        <v>8058.0130590999997</v>
      </c>
      <c r="D9" s="9" t="str">
        <f>IF($B9="N/A","N/A",IF(C9&gt;7000,"No",IF(C9&lt;2000,"No","Yes")))</f>
        <v>No</v>
      </c>
      <c r="E9" s="80">
        <v>7436.0441032999997</v>
      </c>
      <c r="F9" s="9" t="str">
        <f>IF($B9="N/A","N/A",IF(E9&gt;7000,"No",IF(E9&lt;2000,"No","Yes")))</f>
        <v>No</v>
      </c>
      <c r="G9" s="80">
        <v>7398.2003597000003</v>
      </c>
      <c r="H9" s="9" t="str">
        <f>IF($B9="N/A","N/A",IF(G9&gt;7000,"No",IF(G9&lt;2000,"No","Yes")))</f>
        <v>No</v>
      </c>
      <c r="I9" s="10">
        <v>-7.72</v>
      </c>
      <c r="J9" s="10">
        <v>-0.50900000000000001</v>
      </c>
      <c r="K9" s="9" t="str">
        <f t="shared" si="0"/>
        <v>Yes</v>
      </c>
    </row>
    <row r="10" spans="1:11" x14ac:dyDescent="0.25">
      <c r="A10" s="94" t="s">
        <v>822</v>
      </c>
      <c r="B10" s="33" t="s">
        <v>213</v>
      </c>
      <c r="C10" s="80">
        <v>1619.1149461</v>
      </c>
      <c r="D10" s="9" t="str">
        <f>IF($B10="N/A","N/A",IF(C10&gt;15,"No",IF(C10&lt;-15,"No","Yes")))</f>
        <v>N/A</v>
      </c>
      <c r="E10" s="80">
        <v>1476.7761797999999</v>
      </c>
      <c r="F10" s="9" t="str">
        <f>IF($B10="N/A","N/A",IF(E10&gt;15,"No",IF(E10&lt;-15,"No","Yes")))</f>
        <v>N/A</v>
      </c>
      <c r="G10" s="80">
        <v>1455.2199426</v>
      </c>
      <c r="H10" s="9" t="str">
        <f>IF($B10="N/A","N/A",IF(G10&gt;15,"No",IF(G10&lt;-15,"No","Yes")))</f>
        <v>N/A</v>
      </c>
      <c r="I10" s="10">
        <v>-8.7899999999999991</v>
      </c>
      <c r="J10" s="10">
        <v>-1.46</v>
      </c>
      <c r="K10" s="9" t="str">
        <f t="shared" si="0"/>
        <v>Yes</v>
      </c>
    </row>
    <row r="11" spans="1:11" x14ac:dyDescent="0.25">
      <c r="A11" s="94" t="s">
        <v>309</v>
      </c>
      <c r="B11" s="33" t="s">
        <v>219</v>
      </c>
      <c r="C11" s="9">
        <v>3.0798566970999999</v>
      </c>
      <c r="D11" s="9" t="str">
        <f>IF($B11="N/A","N/A",IF(C11&gt;10,"No",IF(C11&lt;=0,"No","Yes")))</f>
        <v>Yes</v>
      </c>
      <c r="E11" s="9">
        <v>3.3052153459000002</v>
      </c>
      <c r="F11" s="9" t="str">
        <f>IF($B11="N/A","N/A",IF(E11&gt;10,"No",IF(E11&lt;=0,"No","Yes")))</f>
        <v>Yes</v>
      </c>
      <c r="G11" s="9">
        <v>3.5812974252999998</v>
      </c>
      <c r="H11" s="9" t="str">
        <f>IF($B11="N/A","N/A",IF(G11&gt;10,"No",IF(G11&lt;=0,"No","Yes")))</f>
        <v>Yes</v>
      </c>
      <c r="I11" s="10">
        <v>7.3170000000000002</v>
      </c>
      <c r="J11" s="10">
        <v>8.3529999999999998</v>
      </c>
      <c r="K11" s="9" t="str">
        <f t="shared" si="0"/>
        <v>Yes</v>
      </c>
    </row>
    <row r="12" spans="1:11" x14ac:dyDescent="0.25">
      <c r="A12" s="94" t="s">
        <v>823</v>
      </c>
      <c r="B12" s="33" t="s">
        <v>213</v>
      </c>
      <c r="C12" s="80">
        <v>4970.8868043000002</v>
      </c>
      <c r="D12" s="9" t="str">
        <f>IF($B12="N/A","N/A",IF(C12&gt;15,"No",IF(C12&lt;-15,"No","Yes")))</f>
        <v>N/A</v>
      </c>
      <c r="E12" s="80">
        <v>4577.1607362000004</v>
      </c>
      <c r="F12" s="9" t="str">
        <f>IF($B12="N/A","N/A",IF(E12&gt;15,"No",IF(E12&lt;-15,"No","Yes")))</f>
        <v>N/A</v>
      </c>
      <c r="G12" s="80">
        <v>4219.1849357000001</v>
      </c>
      <c r="H12" s="9" t="str">
        <f>IF($B12="N/A","N/A",IF(G12&gt;15,"No",IF(G12&lt;-15,"No","Yes")))</f>
        <v>N/A</v>
      </c>
      <c r="I12" s="10">
        <v>-7.92</v>
      </c>
      <c r="J12" s="10">
        <v>-7.82</v>
      </c>
      <c r="K12" s="9" t="str">
        <f t="shared" si="0"/>
        <v>Yes</v>
      </c>
    </row>
    <row r="13" spans="1:11" x14ac:dyDescent="0.25">
      <c r="A13" s="94" t="s">
        <v>310</v>
      </c>
      <c r="B13" s="33" t="s">
        <v>214</v>
      </c>
      <c r="C13" s="8">
        <v>99.942216572000007</v>
      </c>
      <c r="D13" s="9" t="str">
        <f>IF($B13="N/A","N/A",IF(C13&gt;100,"No",IF(C13&lt;95,"No","Yes")))</f>
        <v>Yes</v>
      </c>
      <c r="E13" s="8">
        <v>99.981750344999995</v>
      </c>
      <c r="F13" s="9" t="str">
        <f>IF($B13="N/A","N/A",IF(E13&gt;100,"No",IF(E13&lt;95,"No","Yes")))</f>
        <v>Yes</v>
      </c>
      <c r="G13" s="8">
        <v>99.993420764000007</v>
      </c>
      <c r="H13" s="9" t="str">
        <f>IF($B13="N/A","N/A",IF(G13&gt;100,"No",IF(G13&lt;95,"No","Yes")))</f>
        <v>Yes</v>
      </c>
      <c r="I13" s="10">
        <v>3.9600000000000003E-2</v>
      </c>
      <c r="J13" s="10">
        <v>1.17E-2</v>
      </c>
      <c r="K13" s="9" t="str">
        <f t="shared" si="0"/>
        <v>Yes</v>
      </c>
    </row>
    <row r="14" spans="1:11" x14ac:dyDescent="0.25">
      <c r="A14" s="94" t="s">
        <v>824</v>
      </c>
      <c r="B14" s="33" t="s">
        <v>220</v>
      </c>
      <c r="C14" s="8">
        <v>1.1567414431</v>
      </c>
      <c r="D14" s="9" t="str">
        <f>IF($B14="N/A","N/A",IF(C14&gt;1,"Yes","No"))</f>
        <v>Yes</v>
      </c>
      <c r="E14" s="8">
        <v>1.1538523942000001</v>
      </c>
      <c r="F14" s="9" t="str">
        <f>IF($B14="N/A","N/A",IF(E14&gt;1,"Yes","No"))</f>
        <v>Yes</v>
      </c>
      <c r="G14" s="8">
        <v>1.1592718500000001</v>
      </c>
      <c r="H14" s="9" t="str">
        <f>IF($B14="N/A","N/A",IF(G14&gt;1,"Yes","No"))</f>
        <v>Yes</v>
      </c>
      <c r="I14" s="10">
        <v>-0.25</v>
      </c>
      <c r="J14" s="10">
        <v>0.46970000000000001</v>
      </c>
      <c r="K14" s="9" t="str">
        <f t="shared" si="0"/>
        <v>Yes</v>
      </c>
    </row>
    <row r="15" spans="1:11" x14ac:dyDescent="0.25">
      <c r="A15" s="94" t="s">
        <v>311</v>
      </c>
      <c r="B15" s="33" t="s">
        <v>214</v>
      </c>
      <c r="C15" s="8">
        <v>99.576254863000003</v>
      </c>
      <c r="D15" s="9" t="str">
        <f>IF($B15="N/A","N/A",IF(C15&gt;100,"No",IF(C15&lt;95,"No","Yes")))</f>
        <v>Yes</v>
      </c>
      <c r="E15" s="8">
        <v>99.497120609999996</v>
      </c>
      <c r="F15" s="9" t="str">
        <f>IF($B15="N/A","N/A",IF(E15&gt;100,"No",IF(E15&lt;95,"No","Yes")))</f>
        <v>Yes</v>
      </c>
      <c r="G15" s="8">
        <v>99.410061845000001</v>
      </c>
      <c r="H15" s="9" t="str">
        <f>IF($B15="N/A","N/A",IF(G15&gt;100,"No",IF(G15&lt;95,"No","Yes")))</f>
        <v>Yes</v>
      </c>
      <c r="I15" s="10">
        <v>-7.9000000000000001E-2</v>
      </c>
      <c r="J15" s="10">
        <v>-8.6999999999999994E-2</v>
      </c>
      <c r="K15" s="9" t="str">
        <f t="shared" si="0"/>
        <v>Yes</v>
      </c>
    </row>
    <row r="16" spans="1:11" x14ac:dyDescent="0.25">
      <c r="A16" s="94" t="s">
        <v>825</v>
      </c>
      <c r="B16" s="33" t="s">
        <v>221</v>
      </c>
      <c r="C16" s="8">
        <v>9.6179929591000004</v>
      </c>
      <c r="D16" s="9" t="str">
        <f>IF($B16="N/A","N/A",IF(C16&gt;3,"Yes","No"))</f>
        <v>Yes</v>
      </c>
      <c r="E16" s="8">
        <v>9.3580541289999992</v>
      </c>
      <c r="F16" s="9" t="str">
        <f>IF($B16="N/A","N/A",IF(E16&gt;3,"Yes","No"))</f>
        <v>Yes</v>
      </c>
      <c r="G16" s="8">
        <v>9.5324847227999996</v>
      </c>
      <c r="H16" s="9" t="str">
        <f>IF($B16="N/A","N/A",IF(G16&gt;3,"Yes","No"))</f>
        <v>Yes</v>
      </c>
      <c r="I16" s="10">
        <v>-2.7</v>
      </c>
      <c r="J16" s="10">
        <v>1.8640000000000001</v>
      </c>
      <c r="K16" s="9" t="str">
        <f t="shared" si="0"/>
        <v>Yes</v>
      </c>
    </row>
    <row r="17" spans="1:11" x14ac:dyDescent="0.25">
      <c r="A17" s="94" t="s">
        <v>826</v>
      </c>
      <c r="B17" s="33" t="s">
        <v>222</v>
      </c>
      <c r="C17" s="8">
        <v>4.9893086243999996</v>
      </c>
      <c r="D17" s="9" t="str">
        <f>IF($B17="N/A","N/A",IF(C17&gt;=8,"No",IF(C17&lt;2,"No","Yes")))</f>
        <v>Yes</v>
      </c>
      <c r="E17" s="8">
        <v>5.0336233295000001</v>
      </c>
      <c r="F17" s="9" t="str">
        <f>IF($B17="N/A","N/A",IF(E17&gt;=8,"No",IF(E17&lt;2,"No","Yes")))</f>
        <v>Yes</v>
      </c>
      <c r="G17" s="8">
        <v>5.0868897758999996</v>
      </c>
      <c r="H17" s="9" t="str">
        <f>IF($B17="N/A","N/A",IF(G17&gt;=8,"No",IF(G17&lt;2,"No","Yes")))</f>
        <v>Yes</v>
      </c>
      <c r="I17" s="10">
        <v>0.88819999999999999</v>
      </c>
      <c r="J17" s="10">
        <v>1.0580000000000001</v>
      </c>
      <c r="K17" s="9" t="str">
        <f t="shared" si="0"/>
        <v>Yes</v>
      </c>
    </row>
    <row r="18" spans="1:11" x14ac:dyDescent="0.25">
      <c r="A18" s="94" t="s">
        <v>827</v>
      </c>
      <c r="B18" s="33" t="s">
        <v>222</v>
      </c>
      <c r="C18" s="8">
        <v>4.9795139624999996</v>
      </c>
      <c r="D18" s="9" t="str">
        <f>IF($B18="N/A","N/A",IF(C18&gt;=8,"No",IF(C18&lt;2,"No","Yes")))</f>
        <v>Yes</v>
      </c>
      <c r="E18" s="8">
        <v>5.0244990670999998</v>
      </c>
      <c r="F18" s="9" t="str">
        <f>IF($B18="N/A","N/A",IF(E18&gt;=8,"No",IF(E18&lt;2,"No","Yes")))</f>
        <v>Yes</v>
      </c>
      <c r="G18" s="8">
        <v>5.0842197608999999</v>
      </c>
      <c r="H18" s="9" t="str">
        <f>IF($B18="N/A","N/A",IF(G18&gt;=8,"No",IF(G18&lt;2,"No","Yes")))</f>
        <v>Yes</v>
      </c>
      <c r="I18" s="10">
        <v>0.90339999999999998</v>
      </c>
      <c r="J18" s="10">
        <v>1.1890000000000001</v>
      </c>
      <c r="K18" s="9" t="str">
        <f t="shared" si="0"/>
        <v>Yes</v>
      </c>
    </row>
    <row r="19" spans="1:11" x14ac:dyDescent="0.25">
      <c r="A19" s="94" t="s">
        <v>312</v>
      </c>
      <c r="B19" s="33" t="s">
        <v>223</v>
      </c>
      <c r="C19" s="8">
        <v>99.258446011000004</v>
      </c>
      <c r="D19" s="9" t="str">
        <f>IF(OR($B19="N/A",$C19="N/A"),"N/A",IF(C19&gt;100,"No",IF(C19&lt;98,"No","Yes")))</f>
        <v>Yes</v>
      </c>
      <c r="E19" s="8">
        <v>94.697461270000005</v>
      </c>
      <c r="F19" s="9" t="str">
        <f>IF(OR($B19="N/A",$E19="N/A"),"N/A",IF(E19&gt;100,"No",IF(E19&lt;98,"No","Yes")))</f>
        <v>No</v>
      </c>
      <c r="G19" s="8">
        <v>91.521557963000006</v>
      </c>
      <c r="H19" s="9" t="str">
        <f>IF($B19="N/A","N/A",IF(G19&gt;100,"No",IF(G19&lt;98,"No","Yes")))</f>
        <v>No</v>
      </c>
      <c r="I19" s="10">
        <v>-4.5999999999999996</v>
      </c>
      <c r="J19" s="10">
        <v>-3.35</v>
      </c>
      <c r="K19" s="9" t="str">
        <f t="shared" si="0"/>
        <v>Yes</v>
      </c>
    </row>
    <row r="20" spans="1:11" x14ac:dyDescent="0.25">
      <c r="A20" s="94" t="s">
        <v>31</v>
      </c>
      <c r="B20" s="49" t="s">
        <v>214</v>
      </c>
      <c r="C20" s="8">
        <v>98.472591394000005</v>
      </c>
      <c r="D20" s="9" t="str">
        <f>IF($B20="N/A","N/A",IF(C20&gt;100,"No",IF(C20&lt;95,"No","Yes")))</f>
        <v>Yes</v>
      </c>
      <c r="E20" s="8">
        <v>94.393300349</v>
      </c>
      <c r="F20" s="9" t="str">
        <f>IF($B20="N/A","N/A",IF(E20&gt;100,"No",IF(E20&lt;95,"No","Yes")))</f>
        <v>No</v>
      </c>
      <c r="G20" s="8">
        <v>91.256195446999996</v>
      </c>
      <c r="H20" s="9" t="str">
        <f>IF($B20="N/A","N/A",IF(G20&gt;100,"No",IF(G20&lt;95,"No","Yes")))</f>
        <v>No</v>
      </c>
      <c r="I20" s="10">
        <v>-4.1399999999999997</v>
      </c>
      <c r="J20" s="10">
        <v>-3.32</v>
      </c>
      <c r="K20" s="9" t="str">
        <f t="shared" si="0"/>
        <v>Yes</v>
      </c>
    </row>
    <row r="21" spans="1:11" x14ac:dyDescent="0.25">
      <c r="A21" s="94" t="s">
        <v>313</v>
      </c>
      <c r="B21" s="33" t="s">
        <v>214</v>
      </c>
      <c r="C21" s="8">
        <v>99.971108286000003</v>
      </c>
      <c r="D21" s="9" t="str">
        <f>IF($B21="N/A","N/A",IF(C21&gt;100,"No",IF(C21&lt;95,"No","Yes")))</f>
        <v>Yes</v>
      </c>
      <c r="E21" s="8">
        <v>99.987833562999995</v>
      </c>
      <c r="F21" s="9" t="str">
        <f>IF($B21="N/A","N/A",IF(E21&gt;100,"No",IF(E21&lt;95,"No","Yes")))</f>
        <v>Yes</v>
      </c>
      <c r="G21" s="8">
        <v>99.991227684999998</v>
      </c>
      <c r="H21" s="9" t="str">
        <f>IF($B21="N/A","N/A",IF(G21&gt;100,"No",IF(G21&lt;95,"No","Yes")))</f>
        <v>Yes</v>
      </c>
      <c r="I21" s="10">
        <v>1.67E-2</v>
      </c>
      <c r="J21" s="10">
        <v>3.3999999999999998E-3</v>
      </c>
      <c r="K21" s="9" t="str">
        <f t="shared" si="0"/>
        <v>Yes</v>
      </c>
    </row>
    <row r="22" spans="1:11" x14ac:dyDescent="0.25">
      <c r="A22" s="94" t="s">
        <v>1695</v>
      </c>
      <c r="B22" s="33" t="s">
        <v>224</v>
      </c>
      <c r="C22" s="8">
        <v>1.9261142999999999E-3</v>
      </c>
      <c r="D22" s="9" t="str">
        <f>IF($B22="N/A","N/A",IF(C22&gt;5,"No",IF(C22&lt;=0,"No","Yes")))</f>
        <v>Yes</v>
      </c>
      <c r="E22" s="8">
        <v>0</v>
      </c>
      <c r="F22" s="9" t="str">
        <f>IF($B22="N/A","N/A",IF(E22&gt;5,"No",IF(E22&lt;=0,"No","Yes")))</f>
        <v>No</v>
      </c>
      <c r="G22" s="8">
        <v>2.1930786E-3</v>
      </c>
      <c r="H22" s="9" t="str">
        <f>IF($B22="N/A","N/A",IF(G22&gt;5,"No",IF(G22&lt;=0,"No","Yes")))</f>
        <v>Yes</v>
      </c>
      <c r="I22" s="10">
        <v>-100</v>
      </c>
      <c r="J22" s="10" t="s">
        <v>1745</v>
      </c>
      <c r="K22" s="9" t="str">
        <f t="shared" si="0"/>
        <v>N/A</v>
      </c>
    </row>
    <row r="23" spans="1:11" x14ac:dyDescent="0.25">
      <c r="A23" s="94" t="s">
        <v>314</v>
      </c>
      <c r="B23" s="33" t="s">
        <v>223</v>
      </c>
      <c r="C23" s="8">
        <v>100</v>
      </c>
      <c r="D23" s="9" t="str">
        <f>IF($B23="N/A","N/A",IF(C23&gt;100,"No",IF(C23&lt;98,"No","Yes")))</f>
        <v>Yes</v>
      </c>
      <c r="E23" s="8">
        <v>99.995944520999998</v>
      </c>
      <c r="F23" s="9" t="str">
        <f>IF($B23="N/A","N/A",IF(E23&gt;100,"No",IF(E23&lt;98,"No","Yes")))</f>
        <v>Yes</v>
      </c>
      <c r="G23" s="8">
        <v>100</v>
      </c>
      <c r="H23" s="9" t="str">
        <f>IF($B23="N/A","N/A",IF(G23&gt;100,"No",IF(G23&lt;98,"No","Yes")))</f>
        <v>Yes</v>
      </c>
      <c r="I23" s="10">
        <v>-4.0000000000000001E-3</v>
      </c>
      <c r="J23" s="10">
        <v>4.1000000000000003E-3</v>
      </c>
      <c r="K23" s="9" t="str">
        <f t="shared" si="0"/>
        <v>Yes</v>
      </c>
    </row>
    <row r="24" spans="1:11" x14ac:dyDescent="0.25">
      <c r="A24" s="94" t="s">
        <v>828</v>
      </c>
      <c r="B24" s="33" t="s">
        <v>225</v>
      </c>
      <c r="C24" s="8">
        <v>6.2790746947000002</v>
      </c>
      <c r="D24" s="9" t="str">
        <f>IF($B24="N/A","N/A",IF(C24&gt;=2,"Yes","No"))</f>
        <v>Yes</v>
      </c>
      <c r="E24" s="8">
        <v>6.1954009004000001</v>
      </c>
      <c r="F24" s="9" t="str">
        <f>IF($B24="N/A","N/A",IF(E24&gt;=2,"Yes","No"))</f>
        <v>Yes</v>
      </c>
      <c r="G24" s="8">
        <v>6.1939558753000004</v>
      </c>
      <c r="H24" s="9" t="str">
        <f>IF($B24="N/A","N/A",IF(G24&gt;=2,"Yes","No"))</f>
        <v>Yes</v>
      </c>
      <c r="I24" s="10">
        <v>-1.33</v>
      </c>
      <c r="J24" s="10">
        <v>-2.3E-2</v>
      </c>
      <c r="K24" s="9" t="str">
        <f t="shared" si="0"/>
        <v>Yes</v>
      </c>
    </row>
    <row r="25" spans="1:11" x14ac:dyDescent="0.25">
      <c r="A25" s="94" t="s">
        <v>829</v>
      </c>
      <c r="B25" s="33" t="s">
        <v>226</v>
      </c>
      <c r="C25" s="8">
        <v>4.4608806194000001</v>
      </c>
      <c r="D25" s="9" t="str">
        <f>IF($B25="N/A","N/A",IF(C25&gt;30,"No",IF(C25&lt;5,"No","Yes")))</f>
        <v>No</v>
      </c>
      <c r="E25" s="8">
        <v>4.2280082735000004</v>
      </c>
      <c r="F25" s="9" t="str">
        <f>IF($B25="N/A","N/A",IF(E25&gt;30,"No",IF(E25&lt;5,"No","Yes")))</f>
        <v>No</v>
      </c>
      <c r="G25" s="8">
        <v>4.0352647046000003</v>
      </c>
      <c r="H25" s="9" t="str">
        <f>IF($B25="N/A","N/A",IF(G25&gt;30,"No",IF(G25&lt;5,"No","Yes")))</f>
        <v>No</v>
      </c>
      <c r="I25" s="10">
        <v>-5.22</v>
      </c>
      <c r="J25" s="10">
        <v>-4.5599999999999996</v>
      </c>
      <c r="K25" s="9" t="str">
        <f t="shared" si="0"/>
        <v>Yes</v>
      </c>
    </row>
    <row r="26" spans="1:11" x14ac:dyDescent="0.25">
      <c r="A26" s="94" t="s">
        <v>830</v>
      </c>
      <c r="B26" s="33" t="s">
        <v>227</v>
      </c>
      <c r="C26" s="8">
        <v>27.422088678000001</v>
      </c>
      <c r="D26" s="9" t="str">
        <f>IF($B26="N/A","N/A",IF(C26&gt;75,"No",IF(C26&lt;15,"No","Yes")))</f>
        <v>Yes</v>
      </c>
      <c r="E26" s="8">
        <v>25.572859634</v>
      </c>
      <c r="F26" s="9" t="str">
        <f>IF($B26="N/A","N/A",IF(E26&gt;75,"No",IF(E26&lt;15,"No","Yes")))</f>
        <v>Yes</v>
      </c>
      <c r="G26" s="8">
        <v>25.242335189999999</v>
      </c>
      <c r="H26" s="9" t="str">
        <f>IF($B26="N/A","N/A",IF(G26&gt;75,"No",IF(G26&lt;15,"No","Yes")))</f>
        <v>Yes</v>
      </c>
      <c r="I26" s="10">
        <v>-6.74</v>
      </c>
      <c r="J26" s="10">
        <v>-1.29</v>
      </c>
      <c r="K26" s="9" t="str">
        <f t="shared" si="0"/>
        <v>Yes</v>
      </c>
    </row>
    <row r="27" spans="1:11" x14ac:dyDescent="0.25">
      <c r="A27" s="94" t="s">
        <v>831</v>
      </c>
      <c r="B27" s="33" t="s">
        <v>228</v>
      </c>
      <c r="C27" s="8">
        <v>68.117030701999994</v>
      </c>
      <c r="D27" s="9" t="str">
        <f>IF($B27="N/A","N/A",IF(C27&gt;70,"No",IF(C27&lt;25,"No","Yes")))</f>
        <v>Yes</v>
      </c>
      <c r="E27" s="8">
        <v>70.199132091999999</v>
      </c>
      <c r="F27" s="9" t="str">
        <f>IF($B27="N/A","N/A",IF(E27&gt;70,"No",IF(E27&lt;25,"No","Yes")))</f>
        <v>No</v>
      </c>
      <c r="G27" s="8">
        <v>70.722400105000006</v>
      </c>
      <c r="H27" s="9" t="str">
        <f>IF($B27="N/A","N/A",IF(G27&gt;70,"No",IF(G27&lt;25,"No","Yes")))</f>
        <v>No</v>
      </c>
      <c r="I27" s="10">
        <v>3.0569999999999999</v>
      </c>
      <c r="J27" s="10">
        <v>0.74539999999999995</v>
      </c>
      <c r="K27" s="9" t="str">
        <f t="shared" si="0"/>
        <v>Yes</v>
      </c>
    </row>
    <row r="28" spans="1:11" x14ac:dyDescent="0.25">
      <c r="A28" s="94" t="s">
        <v>318</v>
      </c>
      <c r="B28" s="33" t="s">
        <v>229</v>
      </c>
      <c r="C28" s="8">
        <v>49.454909665000002</v>
      </c>
      <c r="D28" s="9" t="str">
        <f>IF($B28="N/A","N/A",IF(C28&gt;70,"No",IF(C28&lt;35,"No","Yes")))</f>
        <v>Yes</v>
      </c>
      <c r="E28" s="8">
        <v>49.274069267999998</v>
      </c>
      <c r="F28" s="9" t="str">
        <f>IF($B28="N/A","N/A",IF(E28&gt;70,"No",IF(E28&lt;35,"No","Yes")))</f>
        <v>Yes</v>
      </c>
      <c r="G28" s="8">
        <v>49.789464449999997</v>
      </c>
      <c r="H28" s="9" t="str">
        <f>IF($B28="N/A","N/A",IF(G28&gt;70,"No",IF(G28&lt;35,"No","Yes")))</f>
        <v>Yes</v>
      </c>
      <c r="I28" s="10">
        <v>-0.36599999999999999</v>
      </c>
      <c r="J28" s="10">
        <v>1.046</v>
      </c>
      <c r="K28" s="9" t="str">
        <f t="shared" si="0"/>
        <v>Yes</v>
      </c>
    </row>
    <row r="29" spans="1:11" x14ac:dyDescent="0.25">
      <c r="A29" s="94" t="s">
        <v>832</v>
      </c>
      <c r="B29" s="33" t="s">
        <v>220</v>
      </c>
      <c r="C29" s="8">
        <v>2.1868671132999999</v>
      </c>
      <c r="D29" s="9" t="str">
        <f>IF($B29="N/A","N/A",IF(C29&gt;1,"Yes","No"))</f>
        <v>Yes</v>
      </c>
      <c r="E29" s="8">
        <v>2.1817695473000001</v>
      </c>
      <c r="F29" s="9" t="str">
        <f>IF($B29="N/A","N/A",IF(E29&gt;1,"Yes","No"))</f>
        <v>Yes</v>
      </c>
      <c r="G29" s="8">
        <v>2.1479540148999998</v>
      </c>
      <c r="H29" s="9" t="str">
        <f>IF($B29="N/A","N/A",IF(G29&gt;1,"Yes","No"))</f>
        <v>Yes</v>
      </c>
      <c r="I29" s="10">
        <v>-0.23300000000000001</v>
      </c>
      <c r="J29" s="10">
        <v>-1.55</v>
      </c>
      <c r="K29" s="9" t="str">
        <f t="shared" si="0"/>
        <v>Yes</v>
      </c>
    </row>
    <row r="30" spans="1:11" x14ac:dyDescent="0.25">
      <c r="A30" s="94" t="s">
        <v>319</v>
      </c>
      <c r="B30" s="33" t="s">
        <v>213</v>
      </c>
      <c r="C30" s="8">
        <v>0</v>
      </c>
      <c r="D30" s="9" t="str">
        <f>IF($B30="N/A","N/A",IF(C30&gt;15,"No",IF(C30&lt;-15,"No","Yes")))</f>
        <v>N/A</v>
      </c>
      <c r="E30" s="8">
        <v>0</v>
      </c>
      <c r="F30" s="9" t="str">
        <f>IF($B30="N/A","N/A",IF(E30&gt;15,"No",IF(E30&lt;-15,"No","Yes")))</f>
        <v>N/A</v>
      </c>
      <c r="G30" s="8">
        <v>0</v>
      </c>
      <c r="H30" s="9" t="str">
        <f>IF($B30="N/A","N/A",IF(G30&gt;15,"No",IF(G30&lt;-15,"No","Yes")))</f>
        <v>N/A</v>
      </c>
      <c r="I30" s="10" t="s">
        <v>1745</v>
      </c>
      <c r="J30" s="10" t="s">
        <v>1745</v>
      </c>
      <c r="K30" s="9" t="str">
        <f t="shared" si="0"/>
        <v>N/A</v>
      </c>
    </row>
    <row r="31" spans="1:11" x14ac:dyDescent="0.25">
      <c r="A31" s="94" t="s">
        <v>833</v>
      </c>
      <c r="B31" s="33" t="s">
        <v>213</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5">
      <c r="A32" s="94" t="s">
        <v>320</v>
      </c>
      <c r="B32" s="33" t="s">
        <v>213</v>
      </c>
      <c r="C32" s="8" t="s">
        <v>1745</v>
      </c>
      <c r="D32" s="9" t="str">
        <f>IF($B32="N/A","N/A",IF(C32&gt;15,"No",IF(C32&lt;-15,"No","Yes")))</f>
        <v>N/A</v>
      </c>
      <c r="E32" s="8" t="s">
        <v>1745</v>
      </c>
      <c r="F32" s="9" t="str">
        <f>IF($B32="N/A","N/A",IF(E32&gt;15,"No",IF(E32&lt;-15,"No","Yes")))</f>
        <v>N/A</v>
      </c>
      <c r="G32" s="8" t="s">
        <v>1745</v>
      </c>
      <c r="H32" s="9" t="str">
        <f>IF($B32="N/A","N/A",IF(G32&gt;15,"No",IF(G32&lt;-15,"No","Yes")))</f>
        <v>N/A</v>
      </c>
      <c r="I32" s="10" t="s">
        <v>1745</v>
      </c>
      <c r="J32" s="10" t="s">
        <v>1745</v>
      </c>
      <c r="K32" s="9" t="str">
        <f t="shared" si="0"/>
        <v>N/A</v>
      </c>
    </row>
    <row r="33" spans="1:11" x14ac:dyDescent="0.25">
      <c r="A33" s="94" t="s">
        <v>321</v>
      </c>
      <c r="B33" s="33"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4" t="s">
        <v>322</v>
      </c>
      <c r="B34" s="33" t="s">
        <v>230</v>
      </c>
      <c r="C34" s="8">
        <v>99.944142686999996</v>
      </c>
      <c r="D34" s="9" t="str">
        <f>IF($B34="N/A","N/A",IF(C34&gt;=90,"Yes","No"))</f>
        <v>Yes</v>
      </c>
      <c r="E34" s="8">
        <v>99.983778083999994</v>
      </c>
      <c r="F34" s="9" t="str">
        <f>IF($B34="N/A","N/A",IF(E34&gt;=90,"Yes","No"))</f>
        <v>Yes</v>
      </c>
      <c r="G34" s="8">
        <v>99.993420764000007</v>
      </c>
      <c r="H34" s="9" t="str">
        <f>IF($B34="N/A","N/A",IF(G34&gt;=90,"Yes","No"))</f>
        <v>Yes</v>
      </c>
      <c r="I34" s="10">
        <v>3.9699999999999999E-2</v>
      </c>
      <c r="J34" s="10">
        <v>9.5999999999999992E-3</v>
      </c>
      <c r="K34" s="9" t="str">
        <f t="shared" si="0"/>
        <v>Yes</v>
      </c>
    </row>
    <row r="35" spans="1:11" x14ac:dyDescent="0.25">
      <c r="A35" s="94" t="s">
        <v>323</v>
      </c>
      <c r="B35" s="33" t="s">
        <v>213</v>
      </c>
      <c r="C35" s="8">
        <v>6.1674178511999997</v>
      </c>
      <c r="D35" s="9" t="str">
        <f>IF($B35="N/A","N/A",IF(C35&gt;15,"No",IF(C35&lt;-15,"No","Yes")))</f>
        <v>N/A</v>
      </c>
      <c r="E35" s="8">
        <v>6.7584556736000003</v>
      </c>
      <c r="F35" s="9" t="str">
        <f>IF($B35="N/A","N/A",IF(E35&gt;15,"No",IF(E35&lt;-15,"No","Yes")))</f>
        <v>N/A</v>
      </c>
      <c r="G35" s="8">
        <v>7.1253125137</v>
      </c>
      <c r="H35" s="9" t="str">
        <f>IF($B35="N/A","N/A",IF(G35&gt;15,"No",IF(G35&lt;-15,"No","Yes")))</f>
        <v>N/A</v>
      </c>
      <c r="I35" s="10">
        <v>9.5830000000000002</v>
      </c>
      <c r="J35" s="10">
        <v>5.4279999999999999</v>
      </c>
      <c r="K35" s="9" t="str">
        <f t="shared" si="0"/>
        <v>Yes</v>
      </c>
    </row>
    <row r="36" spans="1:11" x14ac:dyDescent="0.25">
      <c r="A36" s="94" t="s">
        <v>1730</v>
      </c>
      <c r="B36" s="33" t="s">
        <v>213</v>
      </c>
      <c r="C36" s="8">
        <v>15.044878462</v>
      </c>
      <c r="D36" s="9" t="str">
        <f>IF($B36="N/A","N/A",IF(C36&gt;15,"No",IF(C36&lt;-15,"No","Yes")))</f>
        <v>N/A</v>
      </c>
      <c r="E36" s="8">
        <v>16.651796576999999</v>
      </c>
      <c r="F36" s="9" t="str">
        <f>IF($B36="N/A","N/A",IF(E36&gt;15,"No",IF(E36&lt;-15,"No","Yes")))</f>
        <v>N/A</v>
      </c>
      <c r="G36" s="8">
        <v>18.051230317000002</v>
      </c>
      <c r="H36" s="9" t="str">
        <f>IF($B36="N/A","N/A",IF(G36&gt;15,"No",IF(G36&lt;-15,"No","Yes")))</f>
        <v>N/A</v>
      </c>
      <c r="I36" s="10">
        <v>10.68</v>
      </c>
      <c r="J36" s="10">
        <v>8.4039999999999999</v>
      </c>
      <c r="K36" s="9" t="str">
        <f t="shared" si="0"/>
        <v>Yes</v>
      </c>
    </row>
    <row r="37" spans="1:11" x14ac:dyDescent="0.25">
      <c r="A37" s="94" t="s">
        <v>372</v>
      </c>
      <c r="B37" s="33" t="s">
        <v>231</v>
      </c>
      <c r="C37" s="8">
        <v>79.192187680999993</v>
      </c>
      <c r="D37" s="9" t="str">
        <f>IF($B37="N/A","N/A",IF(C37&gt;90,"No",IF(C37&lt;75,"No","Yes")))</f>
        <v>Yes</v>
      </c>
      <c r="E37" s="8">
        <v>79.840214129000003</v>
      </c>
      <c r="F37" s="9" t="str">
        <f>IF($B37="N/A","N/A",IF(E37&gt;90,"No",IF(E37&lt;75,"No","Yes")))</f>
        <v>Yes</v>
      </c>
      <c r="G37" s="8">
        <v>80.016667397999996</v>
      </c>
      <c r="H37" s="9" t="str">
        <f>IF($B37="N/A","N/A",IF(G37&gt;90,"No",IF(G37&lt;75,"No","Yes")))</f>
        <v>Yes</v>
      </c>
      <c r="I37" s="10">
        <v>0.81830000000000003</v>
      </c>
      <c r="J37" s="10">
        <v>0.221</v>
      </c>
      <c r="K37" s="9" t="str">
        <f>IF(J37="Div by 0", "N/A", IF(J37="N/A","N/A", IF(J37&gt;30, "No", IF(J37&lt;-30, "No", "Yes"))))</f>
        <v>Yes</v>
      </c>
    </row>
    <row r="38" spans="1:11" x14ac:dyDescent="0.25">
      <c r="A38" s="94" t="s">
        <v>373</v>
      </c>
      <c r="B38" s="33" t="s">
        <v>232</v>
      </c>
      <c r="C38" s="8">
        <v>16.059940676</v>
      </c>
      <c r="D38" s="9" t="str">
        <f>IF($B38="N/A","N/A",IF(C38&gt;10,"No",IF(C38&lt;1,"No","Yes")))</f>
        <v>No</v>
      </c>
      <c r="E38" s="8">
        <v>15.431097413</v>
      </c>
      <c r="F38" s="9" t="str">
        <f>IF($B38="N/A","N/A",IF(E38&gt;10,"No",IF(E38&lt;1,"No","Yes")))</f>
        <v>No</v>
      </c>
      <c r="G38" s="8">
        <v>15.151980350000001</v>
      </c>
      <c r="H38" s="9" t="str">
        <f>IF($B38="N/A","N/A",IF(G38&gt;10,"No",IF(G38&lt;1,"No","Yes")))</f>
        <v>No</v>
      </c>
      <c r="I38" s="10">
        <v>-3.92</v>
      </c>
      <c r="J38" s="10">
        <v>-1.81</v>
      </c>
      <c r="K38" s="9" t="str">
        <f>IF(J38="Div by 0", "N/A", IF(J38="N/A","N/A", IF(J38&gt;30, "No", IF(J38&lt;-30, "No", "Yes"))))</f>
        <v>Yes</v>
      </c>
    </row>
    <row r="39" spans="1:11" x14ac:dyDescent="0.25">
      <c r="A39" s="94" t="s">
        <v>374</v>
      </c>
      <c r="B39" s="33" t="s">
        <v>233</v>
      </c>
      <c r="C39" s="8">
        <v>2.6965599600000001E-2</v>
      </c>
      <c r="D39" s="9" t="str">
        <f>IF($B39="N/A","N/A",IF(C39&gt;2,"No",IF(C39&lt;=0,"No","Yes")))</f>
        <v>Yes</v>
      </c>
      <c r="E39" s="8">
        <v>6.6915402700000001E-2</v>
      </c>
      <c r="F39" s="9" t="str">
        <f>IF($B39="N/A","N/A",IF(E39&gt;2,"No",IF(E39&lt;=0,"No","Yes")))</f>
        <v>Yes</v>
      </c>
      <c r="G39" s="8">
        <v>6.5792359300000006E-2</v>
      </c>
      <c r="H39" s="9" t="str">
        <f>IF($B39="N/A","N/A",IF(G39&gt;2,"No",IF(G39&lt;=0,"No","Yes")))</f>
        <v>Yes</v>
      </c>
      <c r="I39" s="10">
        <v>148.19999999999999</v>
      </c>
      <c r="J39" s="10">
        <v>-1.68</v>
      </c>
      <c r="K39" s="9" t="str">
        <f>IF(J39="Div by 0", "N/A", IF(J39="N/A","N/A", IF(J39&gt;30, "No", IF(J39&lt;-30, "No", "Yes"))))</f>
        <v>Yes</v>
      </c>
    </row>
    <row r="40" spans="1:11" x14ac:dyDescent="0.25">
      <c r="A40" s="94" t="s">
        <v>375</v>
      </c>
      <c r="B40" s="33" t="s">
        <v>234</v>
      </c>
      <c r="C40" s="8">
        <v>0.84556415890000003</v>
      </c>
      <c r="D40" s="9" t="str">
        <f>IF($B40="N/A","N/A",IF(C40&gt;3,"No",IF(C40&lt;=0,"No","Yes")))</f>
        <v>Yes</v>
      </c>
      <c r="E40" s="8">
        <v>0.79690161410000004</v>
      </c>
      <c r="F40" s="9" t="str">
        <f>IF($B40="N/A","N/A",IF(E40&gt;3,"No",IF(E40&lt;=0,"No","Yes")))</f>
        <v>Yes</v>
      </c>
      <c r="G40" s="8">
        <v>0.82021141279999998</v>
      </c>
      <c r="H40" s="9" t="str">
        <f>IF($B40="N/A","N/A",IF(G40&gt;3,"No",IF(G40&lt;=0,"No","Yes")))</f>
        <v>Yes</v>
      </c>
      <c r="I40" s="10">
        <v>-5.76</v>
      </c>
      <c r="J40" s="10">
        <v>2.9249999999999998</v>
      </c>
      <c r="K40" s="9" t="str">
        <f>IF(J40="Div by 0", "N/A", IF(J40="N/A","N/A", IF(J40&gt;30, "No", IF(J40&lt;-30, "No", "Yes"))))</f>
        <v>Yes</v>
      </c>
    </row>
    <row r="41" spans="1:11" s="99" customFormat="1" x14ac:dyDescent="0.25">
      <c r="A41" s="135" t="s">
        <v>1632</v>
      </c>
      <c r="B41" s="136"/>
      <c r="C41" s="136"/>
      <c r="D41" s="136"/>
      <c r="E41" s="136"/>
      <c r="F41" s="136"/>
      <c r="G41" s="136"/>
      <c r="H41" s="136"/>
      <c r="I41" s="136"/>
      <c r="J41" s="136"/>
      <c r="K41" s="137"/>
    </row>
    <row r="42" spans="1:11" ht="16.5" customHeight="1" x14ac:dyDescent="0.25">
      <c r="A42" s="128" t="s">
        <v>1630</v>
      </c>
      <c r="B42" s="129"/>
      <c r="C42" s="129"/>
      <c r="D42" s="129"/>
      <c r="E42" s="129"/>
      <c r="F42" s="129"/>
      <c r="G42" s="129"/>
      <c r="H42" s="129"/>
      <c r="I42" s="129"/>
      <c r="J42" s="129"/>
      <c r="K42" s="130"/>
    </row>
    <row r="43" spans="1:11" x14ac:dyDescent="0.25">
      <c r="A43" s="131" t="s">
        <v>1731</v>
      </c>
      <c r="B43" s="131"/>
      <c r="C43" s="131"/>
      <c r="D43" s="131"/>
      <c r="E43" s="131"/>
      <c r="F43" s="131"/>
      <c r="G43" s="131"/>
      <c r="H43" s="131"/>
      <c r="I43" s="131"/>
      <c r="J43" s="131"/>
      <c r="K43" s="132"/>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1728</v>
      </c>
      <c r="B1" s="120"/>
      <c r="C1" s="120"/>
      <c r="D1" s="120"/>
      <c r="E1" s="120"/>
      <c r="F1" s="120"/>
      <c r="G1" s="120"/>
      <c r="H1" s="120"/>
      <c r="I1" s="120"/>
      <c r="J1" s="120"/>
      <c r="K1" s="121"/>
    </row>
    <row r="2" spans="1:11" ht="13" x14ac:dyDescent="0.3">
      <c r="A2" s="125" t="s">
        <v>1574</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94" t="s">
        <v>301</v>
      </c>
      <c r="B6" s="33" t="s">
        <v>213</v>
      </c>
      <c r="C6" s="34">
        <v>17598</v>
      </c>
      <c r="D6" s="9" t="str">
        <f>IF($B6="N/A","N/A",IF(C6&gt;15,"No",IF(C6&lt;-15,"No","Yes")))</f>
        <v>N/A</v>
      </c>
      <c r="E6" s="34">
        <v>14551</v>
      </c>
      <c r="F6" s="9" t="str">
        <f>IF($B6="N/A","N/A",IF(E6&gt;15,"No",IF(E6&lt;-15,"No","Yes")))</f>
        <v>N/A</v>
      </c>
      <c r="G6" s="34">
        <v>12692</v>
      </c>
      <c r="H6" s="9" t="str">
        <f>IF($B6="N/A","N/A",IF(G6&gt;15,"No",IF(G6&lt;-15,"No","Yes")))</f>
        <v>N/A</v>
      </c>
      <c r="I6" s="10">
        <v>-17.3</v>
      </c>
      <c r="J6" s="10">
        <v>-12.8</v>
      </c>
      <c r="K6" s="9" t="str">
        <f t="shared" ref="K6:K31" si="0">IF(J6="Div by 0", "N/A", IF(J6="N/A","N/A", IF(J6&gt;30, "No", IF(J6&lt;-30, "No", "Yes"))))</f>
        <v>Yes</v>
      </c>
    </row>
    <row r="7" spans="1:11" x14ac:dyDescent="0.25">
      <c r="A7" s="94" t="s">
        <v>307</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4" t="s">
        <v>308</v>
      </c>
      <c r="B8" s="33" t="s">
        <v>217</v>
      </c>
      <c r="C8" s="8">
        <v>0</v>
      </c>
      <c r="D8" s="9" t="str">
        <f>IF($B8="N/A","N/A",IF(C8=0,"Yes","No"))</f>
        <v>Yes</v>
      </c>
      <c r="E8" s="8">
        <v>0</v>
      </c>
      <c r="F8" s="9" t="str">
        <f>IF($B8="N/A","N/A",IF(E8=0,"Yes","No"))</f>
        <v>Yes</v>
      </c>
      <c r="G8" s="8">
        <v>0</v>
      </c>
      <c r="H8" s="9" t="str">
        <f>IF($B8="N/A","N/A",IF(G8=0,"Yes","No"))</f>
        <v>Yes</v>
      </c>
      <c r="I8" s="10" t="s">
        <v>1745</v>
      </c>
      <c r="J8" s="10" t="s">
        <v>1745</v>
      </c>
      <c r="K8" s="9" t="str">
        <f t="shared" si="0"/>
        <v>N/A</v>
      </c>
    </row>
    <row r="9" spans="1:11" x14ac:dyDescent="0.25">
      <c r="A9" s="94" t="s">
        <v>821</v>
      </c>
      <c r="B9" s="33" t="s">
        <v>213</v>
      </c>
      <c r="C9" s="80">
        <v>1216.8778838999999</v>
      </c>
      <c r="D9" s="9" t="str">
        <f>IF($B9="N/A","N/A",IF(C9&gt;15,"No",IF(C9&lt;-15,"No","Yes")))</f>
        <v>N/A</v>
      </c>
      <c r="E9" s="80">
        <v>1278.6636656999999</v>
      </c>
      <c r="F9" s="9" t="str">
        <f>IF($B9="N/A","N/A",IF(E9&gt;15,"No",IF(E9&lt;-15,"No","Yes")))</f>
        <v>N/A</v>
      </c>
      <c r="G9" s="80">
        <v>1291.5961235</v>
      </c>
      <c r="H9" s="9" t="str">
        <f>IF($B9="N/A","N/A",IF(G9&gt;15,"No",IF(G9&lt;-15,"No","Yes")))</f>
        <v>N/A</v>
      </c>
      <c r="I9" s="10">
        <v>5.077</v>
      </c>
      <c r="J9" s="10">
        <v>1.0109999999999999</v>
      </c>
      <c r="K9" s="9" t="str">
        <f t="shared" si="0"/>
        <v>Yes</v>
      </c>
    </row>
    <row r="10" spans="1:11" x14ac:dyDescent="0.25">
      <c r="A10" s="94" t="s">
        <v>309</v>
      </c>
      <c r="B10" s="33" t="s">
        <v>213</v>
      </c>
      <c r="C10" s="8">
        <v>0.84668712349999997</v>
      </c>
      <c r="D10" s="9" t="str">
        <f>IF($B10="N/A","N/A",IF(C10&gt;15,"No",IF(C10&lt;-15,"No","Yes")))</f>
        <v>N/A</v>
      </c>
      <c r="E10" s="8">
        <v>1.4157102605</v>
      </c>
      <c r="F10" s="9" t="str">
        <f>IF($B10="N/A","N/A",IF(E10&gt;15,"No",IF(E10&lt;-15,"No","Yes")))</f>
        <v>N/A</v>
      </c>
      <c r="G10" s="8">
        <v>1.2842735581</v>
      </c>
      <c r="H10" s="9" t="str">
        <f>IF($B10="N/A","N/A",IF(G10&gt;15,"No",IF(G10&lt;-15,"No","Yes")))</f>
        <v>N/A</v>
      </c>
      <c r="I10" s="10">
        <v>67.209999999999994</v>
      </c>
      <c r="J10" s="10">
        <v>-9.2799999999999994</v>
      </c>
      <c r="K10" s="9" t="str">
        <f t="shared" si="0"/>
        <v>Yes</v>
      </c>
    </row>
    <row r="11" spans="1:11" x14ac:dyDescent="0.25">
      <c r="A11" s="94" t="s">
        <v>823</v>
      </c>
      <c r="B11" s="33" t="s">
        <v>213</v>
      </c>
      <c r="C11" s="80">
        <v>825.67785234999997</v>
      </c>
      <c r="D11" s="9" t="str">
        <f>IF($B11="N/A","N/A",IF(C11&gt;15,"No",IF(C11&lt;-15,"No","Yes")))</f>
        <v>N/A</v>
      </c>
      <c r="E11" s="80">
        <v>952.19417476000001</v>
      </c>
      <c r="F11" s="9" t="str">
        <f>IF($B11="N/A","N/A",IF(E11&gt;15,"No",IF(E11&lt;-15,"No","Yes")))</f>
        <v>N/A</v>
      </c>
      <c r="G11" s="80">
        <v>969.62576687000001</v>
      </c>
      <c r="H11" s="9" t="str">
        <f>IF($B11="N/A","N/A",IF(G11&gt;15,"No",IF(G11&lt;-15,"No","Yes")))</f>
        <v>N/A</v>
      </c>
      <c r="I11" s="10">
        <v>15.32</v>
      </c>
      <c r="J11" s="10">
        <v>1.831</v>
      </c>
      <c r="K11" s="9" t="str">
        <f t="shared" si="0"/>
        <v>Yes</v>
      </c>
    </row>
    <row r="12" spans="1:11" x14ac:dyDescent="0.25">
      <c r="A12" s="94" t="s">
        <v>310</v>
      </c>
      <c r="B12" s="33" t="s">
        <v>214</v>
      </c>
      <c r="C12" s="8">
        <v>99.977270144000002</v>
      </c>
      <c r="D12" s="9" t="str">
        <f>IF($B12="N/A","N/A",IF(C12&gt;100,"No",IF(C12&lt;95,"No","Yes")))</f>
        <v>Yes</v>
      </c>
      <c r="E12" s="8">
        <v>99.993127619999996</v>
      </c>
      <c r="F12" s="9" t="str">
        <f>IF($B12="N/A","N/A",IF(E12&gt;100,"No",IF(E12&lt;95,"No","Yes")))</f>
        <v>Yes</v>
      </c>
      <c r="G12" s="8">
        <v>99.944847147999994</v>
      </c>
      <c r="H12" s="9" t="str">
        <f>IF($B12="N/A","N/A",IF(G12&gt;100,"No",IF(G12&lt;95,"No","Yes")))</f>
        <v>Yes</v>
      </c>
      <c r="I12" s="10">
        <v>1.5900000000000001E-2</v>
      </c>
      <c r="J12" s="10">
        <v>-4.8000000000000001E-2</v>
      </c>
      <c r="K12" s="9" t="str">
        <f t="shared" si="0"/>
        <v>Yes</v>
      </c>
    </row>
    <row r="13" spans="1:11" x14ac:dyDescent="0.25">
      <c r="A13" s="94" t="s">
        <v>824</v>
      </c>
      <c r="B13" s="33" t="s">
        <v>220</v>
      </c>
      <c r="C13" s="8">
        <v>1.1750596793999999</v>
      </c>
      <c r="D13" s="9" t="str">
        <f>IF($B13="N/A","N/A",IF(C13&gt;1,"Yes","No"))</f>
        <v>Yes</v>
      </c>
      <c r="E13" s="8">
        <v>1.1818556701</v>
      </c>
      <c r="F13" s="9" t="str">
        <f>IF($B13="N/A","N/A",IF(E13&gt;1,"Yes","No"))</f>
        <v>Yes</v>
      </c>
      <c r="G13" s="8">
        <v>1.1868348443000001</v>
      </c>
      <c r="H13" s="9" t="str">
        <f>IF($B13="N/A","N/A",IF(G13&gt;1,"Yes","No"))</f>
        <v>Yes</v>
      </c>
      <c r="I13" s="10">
        <v>0.57840000000000003</v>
      </c>
      <c r="J13" s="10">
        <v>0.42130000000000001</v>
      </c>
      <c r="K13" s="9" t="str">
        <f t="shared" si="0"/>
        <v>Yes</v>
      </c>
    </row>
    <row r="14" spans="1:11" x14ac:dyDescent="0.25">
      <c r="A14" s="94" t="s">
        <v>311</v>
      </c>
      <c r="B14" s="33" t="s">
        <v>214</v>
      </c>
      <c r="C14" s="8">
        <v>99.778383907000006</v>
      </c>
      <c r="D14" s="9" t="str">
        <f>IF($B14="N/A","N/A",IF(C14&gt;100,"No",IF(C14&lt;95,"No","Yes")))</f>
        <v>Yes</v>
      </c>
      <c r="E14" s="8">
        <v>99.642636245000006</v>
      </c>
      <c r="F14" s="9" t="str">
        <f>IF($B14="N/A","N/A",IF(E14&gt;100,"No",IF(E14&lt;95,"No","Yes")))</f>
        <v>Yes</v>
      </c>
      <c r="G14" s="8">
        <v>99.763630633000005</v>
      </c>
      <c r="H14" s="9" t="str">
        <f>IF($B14="N/A","N/A",IF(G14&gt;100,"No",IF(G14&lt;95,"No","Yes")))</f>
        <v>Yes</v>
      </c>
      <c r="I14" s="10">
        <v>-0.13600000000000001</v>
      </c>
      <c r="J14" s="10">
        <v>0.12139999999999999</v>
      </c>
      <c r="K14" s="9" t="str">
        <f t="shared" si="0"/>
        <v>Yes</v>
      </c>
    </row>
    <row r="15" spans="1:11" x14ac:dyDescent="0.25">
      <c r="A15" s="94" t="s">
        <v>825</v>
      </c>
      <c r="B15" s="33" t="s">
        <v>221</v>
      </c>
      <c r="C15" s="8">
        <v>11.48225981</v>
      </c>
      <c r="D15" s="9" t="str">
        <f>IF($B15="N/A","N/A",IF(C15&gt;3,"Yes","No"))</f>
        <v>Yes</v>
      </c>
      <c r="E15" s="8">
        <v>11.60459342</v>
      </c>
      <c r="F15" s="9" t="str">
        <f>IF($B15="N/A","N/A",IF(E15&gt;3,"Yes","No"))</f>
        <v>Yes</v>
      </c>
      <c r="G15" s="8">
        <v>12.131258884999999</v>
      </c>
      <c r="H15" s="9" t="str">
        <f>IF($B15="N/A","N/A",IF(G15&gt;3,"Yes","No"))</f>
        <v>Yes</v>
      </c>
      <c r="I15" s="10">
        <v>1.0649999999999999</v>
      </c>
      <c r="J15" s="10">
        <v>4.5380000000000003</v>
      </c>
      <c r="K15" s="9" t="str">
        <f t="shared" si="0"/>
        <v>Yes</v>
      </c>
    </row>
    <row r="16" spans="1:11" x14ac:dyDescent="0.25">
      <c r="A16" s="94" t="s">
        <v>826</v>
      </c>
      <c r="B16" s="33" t="s">
        <v>222</v>
      </c>
      <c r="C16" s="8">
        <v>5.7407659961000004</v>
      </c>
      <c r="D16" s="9" t="str">
        <f>IF($B16="N/A","N/A",IF(C16&gt;=8,"No",IF(C16&lt;2,"No","Yes")))</f>
        <v>Yes</v>
      </c>
      <c r="E16" s="8">
        <v>6.2003298742000004</v>
      </c>
      <c r="F16" s="9" t="str">
        <f>IF($B16="N/A","N/A",IF(E16&gt;=8,"No",IF(E16&lt;2,"No","Yes")))</f>
        <v>Yes</v>
      </c>
      <c r="G16" s="8">
        <v>6.5843050741000004</v>
      </c>
      <c r="H16" s="9" t="str">
        <f>IF($B16="N/A","N/A",IF(G16&gt;=8,"No",IF(G16&lt;2,"No","Yes")))</f>
        <v>Yes</v>
      </c>
      <c r="I16" s="10">
        <v>8.0050000000000008</v>
      </c>
      <c r="J16" s="10">
        <v>6.1929999999999996</v>
      </c>
      <c r="K16" s="9" t="str">
        <f t="shared" si="0"/>
        <v>Yes</v>
      </c>
    </row>
    <row r="17" spans="1:11" x14ac:dyDescent="0.25">
      <c r="A17" s="94" t="s">
        <v>312</v>
      </c>
      <c r="B17" s="33" t="s">
        <v>223</v>
      </c>
      <c r="C17" s="8">
        <v>99.363564041000004</v>
      </c>
      <c r="D17" s="9" t="str">
        <f>IF(OR($B17="N/A",$C17="N/A"),"N/A",IF(C17&gt;100,"No",IF(C17&lt;98,"No","Yes")))</f>
        <v>Yes</v>
      </c>
      <c r="E17" s="8">
        <v>92.543467802999999</v>
      </c>
      <c r="F17" s="9" t="str">
        <f>IF(OR($B17="N/A",$E17="N/A"),"N/A",IF(E17&gt;100,"No",IF(E17&lt;98,"No","Yes")))</f>
        <v>No</v>
      </c>
      <c r="G17" s="8">
        <v>85.447526001</v>
      </c>
      <c r="H17" s="9" t="str">
        <f>IF($B17="N/A","N/A",IF(G17&gt;100,"No",IF(G17&lt;98,"No","Yes")))</f>
        <v>No</v>
      </c>
      <c r="I17" s="10">
        <v>-6.86</v>
      </c>
      <c r="J17" s="10">
        <v>-7.67</v>
      </c>
      <c r="K17" s="9" t="str">
        <f t="shared" si="0"/>
        <v>Yes</v>
      </c>
    </row>
    <row r="18" spans="1:11" x14ac:dyDescent="0.25">
      <c r="A18" s="94" t="s">
        <v>31</v>
      </c>
      <c r="B18" s="33" t="s">
        <v>214</v>
      </c>
      <c r="C18" s="8">
        <v>99.170360267999996</v>
      </c>
      <c r="D18" s="9" t="str">
        <f>IF($B18="N/A","N/A",IF(C18&gt;100,"No",IF(C18&lt;95,"No","Yes")))</f>
        <v>Yes</v>
      </c>
      <c r="E18" s="8">
        <v>92.454126864000003</v>
      </c>
      <c r="F18" s="9" t="str">
        <f>IF($B18="N/A","N/A",IF(E18&gt;100,"No",IF(E18&lt;95,"No","Yes")))</f>
        <v>No</v>
      </c>
      <c r="G18" s="8">
        <v>85.360857233000004</v>
      </c>
      <c r="H18" s="9" t="str">
        <f>IF($B18="N/A","N/A",IF(G18&gt;100,"No",IF(G18&lt;95,"No","Yes")))</f>
        <v>No</v>
      </c>
      <c r="I18" s="10">
        <v>-6.77</v>
      </c>
      <c r="J18" s="10">
        <v>-7.67</v>
      </c>
      <c r="K18" s="9" t="str">
        <f t="shared" si="0"/>
        <v>Yes</v>
      </c>
    </row>
    <row r="19" spans="1:11" x14ac:dyDescent="0.25">
      <c r="A19" s="94" t="s">
        <v>313</v>
      </c>
      <c r="B19" s="33"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4" t="s">
        <v>314</v>
      </c>
      <c r="B20" s="33"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4" t="s">
        <v>828</v>
      </c>
      <c r="B21" s="33" t="s">
        <v>225</v>
      </c>
      <c r="C21" s="8">
        <v>8.0049437436000002</v>
      </c>
      <c r="D21" s="9" t="str">
        <f>IF($B21="N/A","N/A",IF(C21&gt;=2,"Yes","No"))</f>
        <v>Yes</v>
      </c>
      <c r="E21" s="8">
        <v>8.1055597552999998</v>
      </c>
      <c r="F21" s="9" t="str">
        <f>IF($B21="N/A","N/A",IF(E21&gt;=2,"Yes","No"))</f>
        <v>Yes</v>
      </c>
      <c r="G21" s="8">
        <v>8.1936653009999993</v>
      </c>
      <c r="H21" s="9" t="str">
        <f>IF($B21="N/A","N/A",IF(G21&gt;=2,"Yes","No"))</f>
        <v>Yes</v>
      </c>
      <c r="I21" s="10">
        <v>1.2569999999999999</v>
      </c>
      <c r="J21" s="10">
        <v>1.087</v>
      </c>
      <c r="K21" s="9" t="str">
        <f t="shared" si="0"/>
        <v>Yes</v>
      </c>
    </row>
    <row r="22" spans="1:11" x14ac:dyDescent="0.25">
      <c r="A22" s="94" t="s">
        <v>829</v>
      </c>
      <c r="B22" s="33" t="s">
        <v>226</v>
      </c>
      <c r="C22" s="8">
        <v>5.1596772360000003</v>
      </c>
      <c r="D22" s="9" t="str">
        <f>IF($B22="N/A","N/A",IF(C22&gt;30,"No",IF(C22&lt;5,"No","Yes")))</f>
        <v>Yes</v>
      </c>
      <c r="E22" s="8">
        <v>5.1611573088</v>
      </c>
      <c r="F22" s="9" t="str">
        <f>IF($B22="N/A","N/A",IF(E22&gt;30,"No",IF(E22&lt;5,"No","Yes")))</f>
        <v>Yes</v>
      </c>
      <c r="G22" s="8">
        <v>4.7589032461</v>
      </c>
      <c r="H22" s="9" t="str">
        <f>IF($B22="N/A","N/A",IF(G22&gt;30,"No",IF(G22&lt;5,"No","Yes")))</f>
        <v>No</v>
      </c>
      <c r="I22" s="10">
        <v>2.87E-2</v>
      </c>
      <c r="J22" s="10">
        <v>-7.79</v>
      </c>
      <c r="K22" s="9" t="str">
        <f t="shared" si="0"/>
        <v>Yes</v>
      </c>
    </row>
    <row r="23" spans="1:11" x14ac:dyDescent="0.25">
      <c r="A23" s="94" t="s">
        <v>830</v>
      </c>
      <c r="B23" s="33" t="s">
        <v>227</v>
      </c>
      <c r="C23" s="8">
        <v>33.674281168</v>
      </c>
      <c r="D23" s="9" t="str">
        <f>IF($B23="N/A","N/A",IF(C23&gt;75,"No",IF(C23&lt;15,"No","Yes")))</f>
        <v>Yes</v>
      </c>
      <c r="E23" s="8">
        <v>33.042402584000001</v>
      </c>
      <c r="F23" s="9" t="str">
        <f>IF($B23="N/A","N/A",IF(E23&gt;75,"No",IF(E23&lt;15,"No","Yes")))</f>
        <v>Yes</v>
      </c>
      <c r="G23" s="8">
        <v>33.974156948999997</v>
      </c>
      <c r="H23" s="9" t="str">
        <f>IF($B23="N/A","N/A",IF(G23&gt;75,"No",IF(G23&lt;15,"No","Yes")))</f>
        <v>Yes</v>
      </c>
      <c r="I23" s="10">
        <v>-1.88</v>
      </c>
      <c r="J23" s="10">
        <v>2.82</v>
      </c>
      <c r="K23" s="9" t="str">
        <f t="shared" si="0"/>
        <v>Yes</v>
      </c>
    </row>
    <row r="24" spans="1:11" x14ac:dyDescent="0.25">
      <c r="A24" s="94" t="s">
        <v>831</v>
      </c>
      <c r="B24" s="33" t="s">
        <v>228</v>
      </c>
      <c r="C24" s="8">
        <v>61.166041595999999</v>
      </c>
      <c r="D24" s="9" t="str">
        <f>IF($B24="N/A","N/A",IF(C24&gt;70,"No",IF(C24&lt;25,"No","Yes")))</f>
        <v>Yes</v>
      </c>
      <c r="E24" s="8">
        <v>61.796440107000002</v>
      </c>
      <c r="F24" s="9" t="str">
        <f>IF($B24="N/A","N/A",IF(E24&gt;70,"No",IF(E24&lt;25,"No","Yes")))</f>
        <v>Yes</v>
      </c>
      <c r="G24" s="8">
        <v>61.266939805</v>
      </c>
      <c r="H24" s="9" t="str">
        <f>IF($B24="N/A","N/A",IF(G24&gt;70,"No",IF(G24&lt;25,"No","Yes")))</f>
        <v>Yes</v>
      </c>
      <c r="I24" s="10">
        <v>1.0309999999999999</v>
      </c>
      <c r="J24" s="10">
        <v>-0.85699999999999998</v>
      </c>
      <c r="K24" s="9" t="str">
        <f t="shared" si="0"/>
        <v>Yes</v>
      </c>
    </row>
    <row r="25" spans="1:11" x14ac:dyDescent="0.25">
      <c r="A25" s="94" t="s">
        <v>318</v>
      </c>
      <c r="B25" s="33" t="s">
        <v>229</v>
      </c>
      <c r="C25" s="8">
        <v>5.6824639000000003E-3</v>
      </c>
      <c r="D25" s="9" t="str">
        <f>IF($B25="N/A","N/A",IF(C25&gt;70,"No",IF(C25&lt;35,"No","Yes")))</f>
        <v>No</v>
      </c>
      <c r="E25" s="8">
        <v>6.8723799000000004E-3</v>
      </c>
      <c r="F25" s="9" t="str">
        <f>IF($B25="N/A","N/A",IF(E25&gt;70,"No",IF(E25&lt;35,"No","Yes")))</f>
        <v>No</v>
      </c>
      <c r="G25" s="8">
        <v>3.1515915499999998E-2</v>
      </c>
      <c r="H25" s="9" t="str">
        <f>IF($B25="N/A","N/A",IF(G25&gt;70,"No",IF(G25&lt;35,"No","Yes")))</f>
        <v>No</v>
      </c>
      <c r="I25" s="10">
        <v>20.94</v>
      </c>
      <c r="J25" s="10">
        <v>358.6</v>
      </c>
      <c r="K25" s="9" t="str">
        <f t="shared" si="0"/>
        <v>No</v>
      </c>
    </row>
    <row r="26" spans="1:11" x14ac:dyDescent="0.25">
      <c r="A26" s="94" t="s">
        <v>832</v>
      </c>
      <c r="B26" s="33" t="s">
        <v>220</v>
      </c>
      <c r="C26" s="8">
        <v>1</v>
      </c>
      <c r="D26" s="9" t="str">
        <f>IF($B26="N/A","N/A",IF(C26&gt;1,"Yes","No"))</f>
        <v>No</v>
      </c>
      <c r="E26" s="8">
        <v>2</v>
      </c>
      <c r="F26" s="9" t="str">
        <f>IF($B26="N/A","N/A",IF(E26&gt;1,"Yes","No"))</f>
        <v>Yes</v>
      </c>
      <c r="G26" s="8">
        <v>1.25</v>
      </c>
      <c r="H26" s="9" t="str">
        <f>IF($B26="N/A","N/A",IF(G26&gt;1,"Yes","No"))</f>
        <v>Yes</v>
      </c>
      <c r="I26" s="10">
        <v>100</v>
      </c>
      <c r="J26" s="10">
        <v>-37.5</v>
      </c>
      <c r="K26" s="9" t="str">
        <f t="shared" si="0"/>
        <v>No</v>
      </c>
    </row>
    <row r="27" spans="1:11" x14ac:dyDescent="0.25">
      <c r="A27" s="94" t="s">
        <v>319</v>
      </c>
      <c r="B27" s="33" t="s">
        <v>213</v>
      </c>
      <c r="C27" s="8">
        <v>0</v>
      </c>
      <c r="D27" s="9" t="str">
        <f>IF($B27="N/A","N/A",IF(C27&gt;15,"No",IF(C27&lt;-15,"No","Yes")))</f>
        <v>N/A</v>
      </c>
      <c r="E27" s="8">
        <v>0</v>
      </c>
      <c r="F27" s="9" t="str">
        <f>IF($B27="N/A","N/A",IF(E27&gt;15,"No",IF(E27&lt;-15,"No","Yes")))</f>
        <v>N/A</v>
      </c>
      <c r="G27" s="8">
        <v>0</v>
      </c>
      <c r="H27" s="9" t="str">
        <f>IF($B27="N/A","N/A",IF(G27&gt;15,"No",IF(G27&lt;-15,"No","Yes")))</f>
        <v>N/A</v>
      </c>
      <c r="I27" s="10" t="s">
        <v>1745</v>
      </c>
      <c r="J27" s="10" t="s">
        <v>1745</v>
      </c>
      <c r="K27" s="9" t="str">
        <f t="shared" si="0"/>
        <v>N/A</v>
      </c>
    </row>
    <row r="28" spans="1:11" x14ac:dyDescent="0.25">
      <c r="A28" s="94" t="s">
        <v>833</v>
      </c>
      <c r="B28" s="33" t="s">
        <v>213</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5">
      <c r="A29" s="94" t="s">
        <v>320</v>
      </c>
      <c r="B29" s="33" t="s">
        <v>213</v>
      </c>
      <c r="C29" s="8" t="s">
        <v>1745</v>
      </c>
      <c r="D29" s="9" t="str">
        <f>IF($B29="N/A","N/A",IF(C29&gt;15,"No",IF(C29&lt;-15,"No","Yes")))</f>
        <v>N/A</v>
      </c>
      <c r="E29" s="8" t="s">
        <v>1745</v>
      </c>
      <c r="F29" s="9" t="str">
        <f>IF($B29="N/A","N/A",IF(E29&gt;15,"No",IF(E29&lt;-15,"No","Yes")))</f>
        <v>N/A</v>
      </c>
      <c r="G29" s="8" t="s">
        <v>1745</v>
      </c>
      <c r="H29" s="9" t="str">
        <f>IF($B29="N/A","N/A",IF(G29&gt;15,"No",IF(G29&lt;-15,"No","Yes")))</f>
        <v>N/A</v>
      </c>
      <c r="I29" s="10" t="s">
        <v>1745</v>
      </c>
      <c r="J29" s="10" t="s">
        <v>1745</v>
      </c>
      <c r="K29" s="9" t="str">
        <f t="shared" si="0"/>
        <v>N/A</v>
      </c>
    </row>
    <row r="30" spans="1:11" x14ac:dyDescent="0.25">
      <c r="A30" s="94" t="s">
        <v>321</v>
      </c>
      <c r="B30" s="33"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4" t="s">
        <v>322</v>
      </c>
      <c r="B31" s="33" t="s">
        <v>230</v>
      </c>
      <c r="C31" s="8">
        <v>0.5796113195</v>
      </c>
      <c r="D31" s="9" t="str">
        <f>IF($B31="N/A","N/A",IF(C31&gt;=90,"Yes","No"))</f>
        <v>No</v>
      </c>
      <c r="E31" s="8">
        <v>0.54291801250000005</v>
      </c>
      <c r="F31" s="9" t="str">
        <f>IF($B31="N/A","N/A",IF(E31&gt;=90,"Yes","No"))</f>
        <v>No</v>
      </c>
      <c r="G31" s="8">
        <v>0.57516545860000001</v>
      </c>
      <c r="H31" s="9" t="str">
        <f>IF($B31="N/A","N/A",IF(G31&gt;=90,"Yes","No"))</f>
        <v>No</v>
      </c>
      <c r="I31" s="10">
        <v>-6.33</v>
      </c>
      <c r="J31" s="10">
        <v>5.94</v>
      </c>
      <c r="K31" s="9" t="str">
        <f t="shared" si="0"/>
        <v>Yes</v>
      </c>
    </row>
    <row r="32" spans="1:11" x14ac:dyDescent="0.25">
      <c r="A32" s="135" t="s">
        <v>1632</v>
      </c>
      <c r="B32" s="136"/>
      <c r="C32" s="136"/>
      <c r="D32" s="136"/>
      <c r="E32" s="136"/>
      <c r="F32" s="136"/>
      <c r="G32" s="136"/>
      <c r="H32" s="136"/>
      <c r="I32" s="136"/>
      <c r="J32" s="136"/>
      <c r="K32" s="137"/>
    </row>
    <row r="33" spans="1:11" x14ac:dyDescent="0.25">
      <c r="A33" s="128" t="s">
        <v>1630</v>
      </c>
      <c r="B33" s="129"/>
      <c r="C33" s="129"/>
      <c r="D33" s="129"/>
      <c r="E33" s="129"/>
      <c r="F33" s="129"/>
      <c r="G33" s="129"/>
      <c r="H33" s="129"/>
      <c r="I33" s="129"/>
      <c r="J33" s="129"/>
      <c r="K33" s="130"/>
    </row>
    <row r="34" spans="1:11" x14ac:dyDescent="0.25">
      <c r="A34" s="131" t="s">
        <v>1731</v>
      </c>
      <c r="B34" s="131"/>
      <c r="C34" s="131"/>
      <c r="D34" s="131"/>
      <c r="E34" s="131"/>
      <c r="F34" s="131"/>
      <c r="G34" s="131"/>
      <c r="H34" s="131"/>
      <c r="I34" s="131"/>
      <c r="J34" s="131"/>
      <c r="K34" s="132"/>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4"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1"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1728</v>
      </c>
      <c r="B1" s="120"/>
      <c r="C1" s="120"/>
      <c r="D1" s="120"/>
      <c r="E1" s="120"/>
      <c r="F1" s="120"/>
      <c r="G1" s="120"/>
      <c r="H1" s="120"/>
      <c r="I1" s="120"/>
      <c r="J1" s="120"/>
      <c r="K1" s="121"/>
    </row>
    <row r="2" spans="1:11" ht="13" x14ac:dyDescent="0.3">
      <c r="A2" s="125" t="s">
        <v>1577</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93" t="s">
        <v>301</v>
      </c>
      <c r="B6" s="89" t="s">
        <v>213</v>
      </c>
      <c r="C6" s="34">
        <v>56626</v>
      </c>
      <c r="D6" s="9" t="str">
        <f>IF(OR($B6="N/A",$C6="N/A"),"N/A",IF(C6&lt;0,"No","Yes"))</f>
        <v>N/A</v>
      </c>
      <c r="E6" s="34">
        <v>75116</v>
      </c>
      <c r="F6" s="9" t="str">
        <f>IF($B6="N/A","N/A",IF(E6&lt;0,"No","Yes"))</f>
        <v>N/A</v>
      </c>
      <c r="G6" s="34">
        <v>72578</v>
      </c>
      <c r="H6" s="9" t="str">
        <f>IF($B6="N/A","N/A",IF(G6&lt;0,"No","Yes"))</f>
        <v>N/A</v>
      </c>
      <c r="I6" s="10">
        <v>32.65</v>
      </c>
      <c r="J6" s="10">
        <v>-3.38</v>
      </c>
      <c r="K6" s="9" t="str">
        <f t="shared" ref="K6:K35" si="0">IF(J6="Div by 0", "N/A", IF(J6="N/A","N/A", IF(J6&gt;30, "No", IF(J6&lt;-30, "No", "Yes"))))</f>
        <v>Yes</v>
      </c>
    </row>
    <row r="7" spans="1:11" x14ac:dyDescent="0.25">
      <c r="A7" s="94" t="s">
        <v>436</v>
      </c>
      <c r="B7" s="89" t="s">
        <v>213</v>
      </c>
      <c r="C7" s="9">
        <v>26.141701692000002</v>
      </c>
      <c r="D7" s="9" t="str">
        <f t="shared" ref="D7:D17" si="1">IF(OR($B7="N/A",$C7="N/A"),"N/A",IF(C7&lt;0,"No","Yes"))</f>
        <v>N/A</v>
      </c>
      <c r="E7" s="9">
        <v>20.794504499999999</v>
      </c>
      <c r="F7" s="9" t="str">
        <f t="shared" ref="F7:F17" si="2">IF($B7="N/A","N/A",IF(E7&lt;0,"No","Yes"))</f>
        <v>N/A</v>
      </c>
      <c r="G7" s="9">
        <v>20.094243434999999</v>
      </c>
      <c r="H7" s="9" t="str">
        <f t="shared" ref="H7:H17" si="3">IF($B7="N/A","N/A",IF(G7&lt;0,"No","Yes"))</f>
        <v>N/A</v>
      </c>
      <c r="I7" s="10">
        <v>-20.5</v>
      </c>
      <c r="J7" s="10">
        <v>-3.37</v>
      </c>
      <c r="K7" s="9" t="str">
        <f t="shared" si="0"/>
        <v>Yes</v>
      </c>
    </row>
    <row r="8" spans="1:11" x14ac:dyDescent="0.25">
      <c r="A8" s="94" t="s">
        <v>437</v>
      </c>
      <c r="B8" s="89" t="s">
        <v>213</v>
      </c>
      <c r="C8" s="9">
        <v>4.3955073641000002</v>
      </c>
      <c r="D8" s="9" t="str">
        <f t="shared" si="1"/>
        <v>N/A</v>
      </c>
      <c r="E8" s="9">
        <v>10.916449224999999</v>
      </c>
      <c r="F8" s="9" t="str">
        <f t="shared" si="2"/>
        <v>N/A</v>
      </c>
      <c r="G8" s="9">
        <v>14.449282152</v>
      </c>
      <c r="H8" s="9" t="str">
        <f t="shared" si="3"/>
        <v>N/A</v>
      </c>
      <c r="I8" s="10">
        <v>148.4</v>
      </c>
      <c r="J8" s="10">
        <v>32.36</v>
      </c>
      <c r="K8" s="9" t="str">
        <f t="shared" si="0"/>
        <v>No</v>
      </c>
    </row>
    <row r="9" spans="1:11" x14ac:dyDescent="0.25">
      <c r="A9" s="94" t="s">
        <v>438</v>
      </c>
      <c r="B9" s="89" t="s">
        <v>213</v>
      </c>
      <c r="C9" s="9">
        <v>30.74735987</v>
      </c>
      <c r="D9" s="9" t="str">
        <f t="shared" si="1"/>
        <v>N/A</v>
      </c>
      <c r="E9" s="9">
        <v>29.564939559999999</v>
      </c>
      <c r="F9" s="9" t="str">
        <f t="shared" si="2"/>
        <v>N/A</v>
      </c>
      <c r="G9" s="9">
        <v>27.839014577</v>
      </c>
      <c r="H9" s="9" t="str">
        <f t="shared" si="3"/>
        <v>N/A</v>
      </c>
      <c r="I9" s="10">
        <v>-3.85</v>
      </c>
      <c r="J9" s="10">
        <v>-5.84</v>
      </c>
      <c r="K9" s="9" t="str">
        <f t="shared" si="0"/>
        <v>Yes</v>
      </c>
    </row>
    <row r="10" spans="1:11" x14ac:dyDescent="0.25">
      <c r="A10" s="94" t="s">
        <v>439</v>
      </c>
      <c r="B10" s="89" t="s">
        <v>213</v>
      </c>
      <c r="C10" s="9">
        <v>38.644792144999997</v>
      </c>
      <c r="D10" s="9" t="str">
        <f t="shared" si="1"/>
        <v>N/A</v>
      </c>
      <c r="E10" s="9">
        <v>38.685499759999999</v>
      </c>
      <c r="F10" s="9" t="str">
        <f t="shared" si="2"/>
        <v>N/A</v>
      </c>
      <c r="G10" s="9">
        <v>37.598170244000002</v>
      </c>
      <c r="H10" s="9" t="str">
        <f t="shared" si="3"/>
        <v>N/A</v>
      </c>
      <c r="I10" s="10">
        <v>0.1053</v>
      </c>
      <c r="J10" s="10">
        <v>-2.81</v>
      </c>
      <c r="K10" s="9" t="str">
        <f t="shared" si="0"/>
        <v>Yes</v>
      </c>
    </row>
    <row r="11" spans="1:11" x14ac:dyDescent="0.25">
      <c r="A11" s="24" t="s">
        <v>324</v>
      </c>
      <c r="B11" s="89" t="s">
        <v>213</v>
      </c>
      <c r="C11" s="9">
        <v>0</v>
      </c>
      <c r="D11" s="9" t="str">
        <f t="shared" si="1"/>
        <v>N/A</v>
      </c>
      <c r="E11" s="9">
        <v>0</v>
      </c>
      <c r="F11" s="9" t="str">
        <f t="shared" si="2"/>
        <v>N/A</v>
      </c>
      <c r="G11" s="9">
        <v>0</v>
      </c>
      <c r="H11" s="9" t="str">
        <f t="shared" si="3"/>
        <v>N/A</v>
      </c>
      <c r="I11" s="10" t="s">
        <v>1745</v>
      </c>
      <c r="J11" s="10" t="s">
        <v>1745</v>
      </c>
      <c r="K11" s="9" t="str">
        <f t="shared" si="0"/>
        <v>N/A</v>
      </c>
    </row>
    <row r="12" spans="1:11" x14ac:dyDescent="0.25">
      <c r="A12" s="24" t="s">
        <v>310</v>
      </c>
      <c r="B12" s="89" t="s">
        <v>213</v>
      </c>
      <c r="C12" s="9">
        <v>99.480803871000006</v>
      </c>
      <c r="D12" s="9" t="str">
        <f t="shared" si="1"/>
        <v>N/A</v>
      </c>
      <c r="E12" s="9">
        <v>96.213855902999995</v>
      </c>
      <c r="F12" s="9" t="str">
        <f t="shared" si="2"/>
        <v>N/A</v>
      </c>
      <c r="G12" s="9">
        <v>99.560472871000002</v>
      </c>
      <c r="H12" s="9" t="str">
        <f t="shared" si="3"/>
        <v>N/A</v>
      </c>
      <c r="I12" s="10">
        <v>-3.28</v>
      </c>
      <c r="J12" s="10">
        <v>3.4780000000000002</v>
      </c>
      <c r="K12" s="9" t="str">
        <f t="shared" si="0"/>
        <v>Yes</v>
      </c>
    </row>
    <row r="13" spans="1:11" x14ac:dyDescent="0.25">
      <c r="A13" s="24" t="s">
        <v>824</v>
      </c>
      <c r="B13" s="89" t="s">
        <v>213</v>
      </c>
      <c r="C13" s="9">
        <v>1.096037776</v>
      </c>
      <c r="D13" s="9" t="str">
        <f t="shared" si="1"/>
        <v>N/A</v>
      </c>
      <c r="E13" s="9">
        <v>1.1073444764</v>
      </c>
      <c r="F13" s="9" t="str">
        <f t="shared" si="2"/>
        <v>N/A</v>
      </c>
      <c r="G13" s="9">
        <v>1.1152520793</v>
      </c>
      <c r="H13" s="9" t="str">
        <f t="shared" si="3"/>
        <v>N/A</v>
      </c>
      <c r="I13" s="10">
        <v>1.032</v>
      </c>
      <c r="J13" s="10">
        <v>0.71409999999999996</v>
      </c>
      <c r="K13" s="9" t="str">
        <f t="shared" si="0"/>
        <v>Yes</v>
      </c>
    </row>
    <row r="14" spans="1:11" x14ac:dyDescent="0.25">
      <c r="A14" s="24" t="s">
        <v>311</v>
      </c>
      <c r="B14" s="89" t="s">
        <v>213</v>
      </c>
      <c r="C14" s="9">
        <v>88.035531380999998</v>
      </c>
      <c r="D14" s="9" t="str">
        <f t="shared" si="1"/>
        <v>N/A</v>
      </c>
      <c r="E14" s="9">
        <v>96.231162468999997</v>
      </c>
      <c r="F14" s="9" t="str">
        <f t="shared" si="2"/>
        <v>N/A</v>
      </c>
      <c r="G14" s="9">
        <v>99.549450246999996</v>
      </c>
      <c r="H14" s="9" t="str">
        <f t="shared" si="3"/>
        <v>N/A</v>
      </c>
      <c r="I14" s="10">
        <v>9.3089999999999993</v>
      </c>
      <c r="J14" s="10">
        <v>3.448</v>
      </c>
      <c r="K14" s="9" t="str">
        <f t="shared" si="0"/>
        <v>Yes</v>
      </c>
    </row>
    <row r="15" spans="1:11" x14ac:dyDescent="0.25">
      <c r="A15" s="24" t="s">
        <v>825</v>
      </c>
      <c r="B15" s="89" t="s">
        <v>213</v>
      </c>
      <c r="C15" s="9">
        <v>9.3159415056999997</v>
      </c>
      <c r="D15" s="9" t="str">
        <f t="shared" si="1"/>
        <v>N/A</v>
      </c>
      <c r="E15" s="9">
        <v>9.2030573424999993</v>
      </c>
      <c r="F15" s="9" t="str">
        <f t="shared" si="2"/>
        <v>N/A</v>
      </c>
      <c r="G15" s="9">
        <v>9.4274127694000001</v>
      </c>
      <c r="H15" s="9" t="str">
        <f t="shared" si="3"/>
        <v>N/A</v>
      </c>
      <c r="I15" s="10">
        <v>-1.21</v>
      </c>
      <c r="J15" s="10">
        <v>2.4380000000000002</v>
      </c>
      <c r="K15" s="9" t="str">
        <f t="shared" si="0"/>
        <v>Yes</v>
      </c>
    </row>
    <row r="16" spans="1:11" x14ac:dyDescent="0.25">
      <c r="A16" s="24" t="s">
        <v>834</v>
      </c>
      <c r="B16" s="89" t="s">
        <v>213</v>
      </c>
      <c r="C16" s="9">
        <v>3.4728309282000001</v>
      </c>
      <c r="D16" s="9" t="str">
        <f t="shared" si="1"/>
        <v>N/A</v>
      </c>
      <c r="E16" s="9">
        <v>3.5011891485</v>
      </c>
      <c r="F16" s="9" t="str">
        <f t="shared" si="2"/>
        <v>N/A</v>
      </c>
      <c r="G16" s="9">
        <v>3.8903127172</v>
      </c>
      <c r="H16" s="9" t="str">
        <f t="shared" si="3"/>
        <v>N/A</v>
      </c>
      <c r="I16" s="10">
        <v>0.81659999999999999</v>
      </c>
      <c r="J16" s="10">
        <v>11.11</v>
      </c>
      <c r="K16" s="9" t="str">
        <f t="shared" si="0"/>
        <v>Yes</v>
      </c>
    </row>
    <row r="17" spans="1:11" x14ac:dyDescent="0.25">
      <c r="A17" s="24" t="s">
        <v>827</v>
      </c>
      <c r="B17" s="89" t="s">
        <v>213</v>
      </c>
      <c r="C17" s="9">
        <v>3.8563620938000001</v>
      </c>
      <c r="D17" s="9" t="str">
        <f t="shared" si="1"/>
        <v>N/A</v>
      </c>
      <c r="E17" s="9">
        <v>5.0379011975000001</v>
      </c>
      <c r="F17" s="9" t="str">
        <f t="shared" si="2"/>
        <v>N/A</v>
      </c>
      <c r="G17" s="9">
        <v>4.1455503657000001</v>
      </c>
      <c r="H17" s="9" t="str">
        <f t="shared" si="3"/>
        <v>N/A</v>
      </c>
      <c r="I17" s="10">
        <v>30.64</v>
      </c>
      <c r="J17" s="10">
        <v>-17.7</v>
      </c>
      <c r="K17" s="9" t="str">
        <f t="shared" si="0"/>
        <v>Yes</v>
      </c>
    </row>
    <row r="18" spans="1:11" x14ac:dyDescent="0.25">
      <c r="A18" s="94" t="s">
        <v>312</v>
      </c>
      <c r="B18" s="33" t="s">
        <v>223</v>
      </c>
      <c r="C18" s="9">
        <v>99.874615900999999</v>
      </c>
      <c r="D18" s="9" t="str">
        <f>IF(OR($B18="N/A",$C18="N/A"),"N/A",IF(C18&gt;100,"No",IF(C18&lt;98,"No","Yes")))</f>
        <v>Yes</v>
      </c>
      <c r="E18" s="9">
        <v>98.781884019000003</v>
      </c>
      <c r="F18" s="9" t="str">
        <f>IF(OR($B18="N/A",$E18="N/A"),"N/A",IF(E18&gt;100,"No",IF(E18&lt;98,"No","Yes")))</f>
        <v>Yes</v>
      </c>
      <c r="G18" s="9">
        <v>97.524043098000007</v>
      </c>
      <c r="H18" s="9" t="str">
        <f>IF($B18="N/A","N/A",IF(G18&gt;100,"No",IF(G18&lt;98,"No","Yes")))</f>
        <v>No</v>
      </c>
      <c r="I18" s="10">
        <v>-1.0900000000000001</v>
      </c>
      <c r="J18" s="10">
        <v>-1.27</v>
      </c>
      <c r="K18" s="9" t="str">
        <f t="shared" si="0"/>
        <v>Yes</v>
      </c>
    </row>
    <row r="19" spans="1:11" x14ac:dyDescent="0.25">
      <c r="A19" s="94" t="s">
        <v>31</v>
      </c>
      <c r="B19" s="33" t="s">
        <v>214</v>
      </c>
      <c r="C19" s="9">
        <v>99.415462861999998</v>
      </c>
      <c r="D19" s="9" t="str">
        <f>IF(OR($B19="N/A",$C19="N/A"),"N/A",IF(C19&gt;100,"No",IF(C19&lt;95,"No","Yes")))</f>
        <v>Yes</v>
      </c>
      <c r="E19" s="9">
        <v>98.591511795000002</v>
      </c>
      <c r="F19" s="9" t="str">
        <f>IF(OR($B19="N/A",$E19="N/A"),"N/A",IF(E19&gt;100,"No",IF(E19&lt;98,"No","Yes")))</f>
        <v>Yes</v>
      </c>
      <c r="G19" s="9">
        <v>97.357325911000004</v>
      </c>
      <c r="H19" s="9" t="str">
        <f>IF($B19="N/A","N/A",IF(G19&gt;100,"No",IF(G19&lt;95,"No","Yes")))</f>
        <v>Yes</v>
      </c>
      <c r="I19" s="10">
        <v>-0.82899999999999996</v>
      </c>
      <c r="J19" s="10">
        <v>-1.25</v>
      </c>
      <c r="K19" s="9" t="str">
        <f t="shared" si="0"/>
        <v>Yes</v>
      </c>
    </row>
    <row r="20" spans="1:11" x14ac:dyDescent="0.25">
      <c r="A20" s="24" t="s">
        <v>313</v>
      </c>
      <c r="B20" s="89" t="s">
        <v>213</v>
      </c>
      <c r="C20" s="9">
        <v>100</v>
      </c>
      <c r="D20" s="9" t="str">
        <f t="shared" ref="D20:D35" si="4">IF(OR($B20="N/A",$C20="N/A"),"N/A",IF(C20&lt;0,"No","Yes"))</f>
        <v>N/A</v>
      </c>
      <c r="E20" s="9">
        <v>100</v>
      </c>
      <c r="F20" s="9" t="str">
        <f t="shared" ref="F20:F34" si="5">IF($B20="N/A","N/A",IF(E20&lt;0,"No","Yes"))</f>
        <v>N/A</v>
      </c>
      <c r="G20" s="9">
        <v>100</v>
      </c>
      <c r="H20" s="9" t="str">
        <f t="shared" ref="H20:H35" si="6">IF($B20="N/A","N/A",IF(G20&lt;0,"No","Yes"))</f>
        <v>N/A</v>
      </c>
      <c r="I20" s="10">
        <v>0</v>
      </c>
      <c r="J20" s="10">
        <v>0</v>
      </c>
      <c r="K20" s="9" t="str">
        <f t="shared" si="0"/>
        <v>Yes</v>
      </c>
    </row>
    <row r="21" spans="1:11" x14ac:dyDescent="0.25">
      <c r="A21" s="24" t="s">
        <v>835</v>
      </c>
      <c r="B21" s="89" t="s">
        <v>213</v>
      </c>
      <c r="C21" s="9">
        <v>0</v>
      </c>
      <c r="D21" s="9" t="str">
        <f t="shared" si="4"/>
        <v>N/A</v>
      </c>
      <c r="E21" s="9">
        <v>0</v>
      </c>
      <c r="F21" s="9" t="str">
        <f t="shared" si="5"/>
        <v>N/A</v>
      </c>
      <c r="G21" s="9">
        <v>0</v>
      </c>
      <c r="H21" s="9" t="str">
        <f t="shared" si="6"/>
        <v>N/A</v>
      </c>
      <c r="I21" s="10" t="s">
        <v>1745</v>
      </c>
      <c r="J21" s="10" t="s">
        <v>1745</v>
      </c>
      <c r="K21" s="9" t="str">
        <f t="shared" si="0"/>
        <v>N/A</v>
      </c>
    </row>
    <row r="22" spans="1:11" x14ac:dyDescent="0.25">
      <c r="A22" s="24" t="s">
        <v>314</v>
      </c>
      <c r="B22" s="89"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5">
      <c r="A23" s="24" t="s">
        <v>828</v>
      </c>
      <c r="B23" s="89" t="s">
        <v>213</v>
      </c>
      <c r="C23" s="9">
        <v>5.7275103309000004</v>
      </c>
      <c r="D23" s="9" t="str">
        <f t="shared" si="4"/>
        <v>N/A</v>
      </c>
      <c r="E23" s="9">
        <v>5.8972256243999999</v>
      </c>
      <c r="F23" s="9" t="str">
        <f t="shared" si="5"/>
        <v>N/A</v>
      </c>
      <c r="G23" s="9">
        <v>6.1322163741000004</v>
      </c>
      <c r="H23" s="9" t="str">
        <f t="shared" si="6"/>
        <v>N/A</v>
      </c>
      <c r="I23" s="10">
        <v>2.9630000000000001</v>
      </c>
      <c r="J23" s="10">
        <v>3.9849999999999999</v>
      </c>
      <c r="K23" s="9" t="str">
        <f t="shared" si="0"/>
        <v>Yes</v>
      </c>
    </row>
    <row r="24" spans="1:11" x14ac:dyDescent="0.25">
      <c r="A24" s="24" t="s">
        <v>315</v>
      </c>
      <c r="B24" s="89" t="s">
        <v>213</v>
      </c>
      <c r="C24" s="9">
        <v>5.3438349875000002</v>
      </c>
      <c r="D24" s="9" t="str">
        <f t="shared" si="4"/>
        <v>N/A</v>
      </c>
      <c r="E24" s="9">
        <v>4.6541349380000003</v>
      </c>
      <c r="F24" s="9" t="str">
        <f t="shared" si="5"/>
        <v>N/A</v>
      </c>
      <c r="G24" s="9">
        <v>4.4558957259999996</v>
      </c>
      <c r="H24" s="9" t="str">
        <f t="shared" si="6"/>
        <v>N/A</v>
      </c>
      <c r="I24" s="10">
        <v>-12.9</v>
      </c>
      <c r="J24" s="10">
        <v>-4.26</v>
      </c>
      <c r="K24" s="9" t="str">
        <f t="shared" si="0"/>
        <v>Yes</v>
      </c>
    </row>
    <row r="25" spans="1:11" x14ac:dyDescent="0.25">
      <c r="A25" s="24" t="s">
        <v>316</v>
      </c>
      <c r="B25" s="89" t="s">
        <v>213</v>
      </c>
      <c r="C25" s="9">
        <v>22.394306501999999</v>
      </c>
      <c r="D25" s="9" t="str">
        <f t="shared" si="4"/>
        <v>N/A</v>
      </c>
      <c r="E25" s="9">
        <v>22.687576547999999</v>
      </c>
      <c r="F25" s="9" t="str">
        <f t="shared" si="5"/>
        <v>N/A</v>
      </c>
      <c r="G25" s="9">
        <v>22.898123397999999</v>
      </c>
      <c r="H25" s="9" t="str">
        <f t="shared" si="6"/>
        <v>N/A</v>
      </c>
      <c r="I25" s="10">
        <v>1.31</v>
      </c>
      <c r="J25" s="10">
        <v>0.92800000000000005</v>
      </c>
      <c r="K25" s="9" t="str">
        <f t="shared" si="0"/>
        <v>Yes</v>
      </c>
    </row>
    <row r="26" spans="1:11" x14ac:dyDescent="0.25">
      <c r="A26" s="24" t="s">
        <v>317</v>
      </c>
      <c r="B26" s="89" t="s">
        <v>213</v>
      </c>
      <c r="C26" s="9">
        <v>72.261858509999996</v>
      </c>
      <c r="D26" s="9" t="str">
        <f t="shared" si="4"/>
        <v>N/A</v>
      </c>
      <c r="E26" s="9">
        <v>72.658288514000006</v>
      </c>
      <c r="F26" s="9" t="str">
        <f t="shared" si="5"/>
        <v>N/A</v>
      </c>
      <c r="G26" s="9">
        <v>72.645980875999996</v>
      </c>
      <c r="H26" s="9" t="str">
        <f t="shared" si="6"/>
        <v>N/A</v>
      </c>
      <c r="I26" s="10">
        <v>0.54859999999999998</v>
      </c>
      <c r="J26" s="10">
        <v>-1.7000000000000001E-2</v>
      </c>
      <c r="K26" s="9" t="str">
        <f t="shared" si="0"/>
        <v>Yes</v>
      </c>
    </row>
    <row r="27" spans="1:11" x14ac:dyDescent="0.25">
      <c r="A27" s="24" t="s">
        <v>318</v>
      </c>
      <c r="B27" s="89" t="s">
        <v>213</v>
      </c>
      <c r="C27" s="9">
        <v>54.766361742000001</v>
      </c>
      <c r="D27" s="9" t="str">
        <f t="shared" si="4"/>
        <v>N/A</v>
      </c>
      <c r="E27" s="9">
        <v>52.436231960999997</v>
      </c>
      <c r="F27" s="9" t="str">
        <f t="shared" si="5"/>
        <v>N/A</v>
      </c>
      <c r="G27" s="9">
        <v>52.879660502999997</v>
      </c>
      <c r="H27" s="9" t="str">
        <f t="shared" si="6"/>
        <v>N/A</v>
      </c>
      <c r="I27" s="10">
        <v>-4.25</v>
      </c>
      <c r="J27" s="10">
        <v>0.84570000000000001</v>
      </c>
      <c r="K27" s="9" t="str">
        <f t="shared" si="0"/>
        <v>Yes</v>
      </c>
    </row>
    <row r="28" spans="1:11" x14ac:dyDescent="0.25">
      <c r="A28" s="24" t="s">
        <v>832</v>
      </c>
      <c r="B28" s="89" t="s">
        <v>213</v>
      </c>
      <c r="C28" s="9">
        <v>2.0986069908</v>
      </c>
      <c r="D28" s="9" t="str">
        <f t="shared" si="4"/>
        <v>N/A</v>
      </c>
      <c r="E28" s="9">
        <v>2.0239666904</v>
      </c>
      <c r="F28" s="9" t="str">
        <f t="shared" si="5"/>
        <v>N/A</v>
      </c>
      <c r="G28" s="9">
        <v>2.0126631752000002</v>
      </c>
      <c r="H28" s="9" t="str">
        <f t="shared" si="6"/>
        <v>N/A</v>
      </c>
      <c r="I28" s="10">
        <v>-3.56</v>
      </c>
      <c r="J28" s="10">
        <v>-0.55800000000000005</v>
      </c>
      <c r="K28" s="9" t="str">
        <f t="shared" si="0"/>
        <v>Yes</v>
      </c>
    </row>
    <row r="29" spans="1:11" x14ac:dyDescent="0.25">
      <c r="A29" s="24" t="s">
        <v>319</v>
      </c>
      <c r="B29" s="89" t="s">
        <v>213</v>
      </c>
      <c r="C29" s="9">
        <v>0</v>
      </c>
      <c r="D29" s="9" t="str">
        <f t="shared" si="4"/>
        <v>N/A</v>
      </c>
      <c r="E29" s="9">
        <v>0</v>
      </c>
      <c r="F29" s="9" t="str">
        <f t="shared" si="5"/>
        <v>N/A</v>
      </c>
      <c r="G29" s="9">
        <v>0</v>
      </c>
      <c r="H29" s="9" t="str">
        <f t="shared" si="6"/>
        <v>N/A</v>
      </c>
      <c r="I29" s="10" t="s">
        <v>1745</v>
      </c>
      <c r="J29" s="10" t="s">
        <v>1745</v>
      </c>
      <c r="K29" s="9" t="str">
        <f t="shared" si="0"/>
        <v>N/A</v>
      </c>
    </row>
    <row r="30" spans="1:11" x14ac:dyDescent="0.25">
      <c r="A30" s="24" t="s">
        <v>833</v>
      </c>
      <c r="B30" s="89" t="s">
        <v>213</v>
      </c>
      <c r="C30" s="9">
        <v>89.636269831000007</v>
      </c>
      <c r="D30" s="9" t="str">
        <f t="shared" si="4"/>
        <v>N/A</v>
      </c>
      <c r="E30" s="9">
        <v>85.155377271999996</v>
      </c>
      <c r="F30" s="9" t="str">
        <f t="shared" si="5"/>
        <v>N/A</v>
      </c>
      <c r="G30" s="9">
        <v>90.283748924999998</v>
      </c>
      <c r="H30" s="9" t="str">
        <f t="shared" si="6"/>
        <v>N/A</v>
      </c>
      <c r="I30" s="10">
        <v>-5</v>
      </c>
      <c r="J30" s="10">
        <v>6.0220000000000002</v>
      </c>
      <c r="K30" s="9" t="str">
        <f t="shared" si="0"/>
        <v>Yes</v>
      </c>
    </row>
    <row r="31" spans="1:11" x14ac:dyDescent="0.25">
      <c r="A31" s="94" t="s">
        <v>320</v>
      </c>
      <c r="B31" s="33" t="s">
        <v>213</v>
      </c>
      <c r="C31" s="9" t="s">
        <v>1745</v>
      </c>
      <c r="D31" s="9" t="str">
        <f t="shared" si="4"/>
        <v>N/A</v>
      </c>
      <c r="E31" s="9" t="s">
        <v>1745</v>
      </c>
      <c r="F31" s="9" t="str">
        <f t="shared" si="5"/>
        <v>N/A</v>
      </c>
      <c r="G31" s="9" t="s">
        <v>1745</v>
      </c>
      <c r="H31" s="9" t="str">
        <f t="shared" si="6"/>
        <v>N/A</v>
      </c>
      <c r="I31" s="10" t="s">
        <v>1745</v>
      </c>
      <c r="J31" s="10" t="s">
        <v>1745</v>
      </c>
      <c r="K31" s="9" t="str">
        <f t="shared" si="0"/>
        <v>N/A</v>
      </c>
    </row>
    <row r="32" spans="1:11" x14ac:dyDescent="0.25">
      <c r="A32" s="94" t="s">
        <v>321</v>
      </c>
      <c r="B32" s="33" t="s">
        <v>213</v>
      </c>
      <c r="C32" s="9">
        <v>85.164400317000002</v>
      </c>
      <c r="D32" s="9" t="str">
        <f t="shared" si="4"/>
        <v>N/A</v>
      </c>
      <c r="E32" s="9">
        <v>99.994037148999993</v>
      </c>
      <c r="F32" s="9" t="str">
        <f t="shared" si="5"/>
        <v>N/A</v>
      </c>
      <c r="G32" s="9">
        <v>99.927849928000001</v>
      </c>
      <c r="H32" s="9" t="str">
        <f t="shared" si="6"/>
        <v>N/A</v>
      </c>
      <c r="I32" s="10">
        <v>17.41</v>
      </c>
      <c r="J32" s="10">
        <v>-6.6000000000000003E-2</v>
      </c>
      <c r="K32" s="9" t="str">
        <f t="shared" si="0"/>
        <v>Yes</v>
      </c>
    </row>
    <row r="33" spans="1:11" x14ac:dyDescent="0.25">
      <c r="A33" s="24" t="s">
        <v>322</v>
      </c>
      <c r="B33" s="89" t="s">
        <v>213</v>
      </c>
      <c r="C33" s="9">
        <v>99.871083953999999</v>
      </c>
      <c r="D33" s="9" t="str">
        <f t="shared" si="4"/>
        <v>N/A</v>
      </c>
      <c r="E33" s="9">
        <v>98.740614515999994</v>
      </c>
      <c r="F33" s="9" t="str">
        <f t="shared" si="5"/>
        <v>N/A</v>
      </c>
      <c r="G33" s="9">
        <v>96.540273912000004</v>
      </c>
      <c r="H33" s="9" t="str">
        <f t="shared" si="6"/>
        <v>N/A</v>
      </c>
      <c r="I33" s="10">
        <v>-1.1299999999999999</v>
      </c>
      <c r="J33" s="10">
        <v>-2.23</v>
      </c>
      <c r="K33" s="9" t="str">
        <f t="shared" si="0"/>
        <v>Yes</v>
      </c>
    </row>
    <row r="34" spans="1:11" x14ac:dyDescent="0.25">
      <c r="A34" s="24" t="s">
        <v>323</v>
      </c>
      <c r="B34" s="89" t="s">
        <v>213</v>
      </c>
      <c r="C34" s="9">
        <v>20.170946208</v>
      </c>
      <c r="D34" s="9" t="str">
        <f t="shared" si="4"/>
        <v>N/A</v>
      </c>
      <c r="E34" s="9">
        <v>17.879013791999999</v>
      </c>
      <c r="F34" s="9" t="str">
        <f t="shared" si="5"/>
        <v>N/A</v>
      </c>
      <c r="G34" s="9">
        <v>18.657168839000001</v>
      </c>
      <c r="H34" s="9" t="str">
        <f t="shared" si="6"/>
        <v>N/A</v>
      </c>
      <c r="I34" s="10">
        <v>-11.4</v>
      </c>
      <c r="J34" s="10">
        <v>4.3520000000000003</v>
      </c>
      <c r="K34" s="9" t="str">
        <f t="shared" si="0"/>
        <v>Yes</v>
      </c>
    </row>
    <row r="35" spans="1:11" x14ac:dyDescent="0.25">
      <c r="A35" s="24" t="s">
        <v>1730</v>
      </c>
      <c r="B35" s="89" t="s">
        <v>213</v>
      </c>
      <c r="C35" s="9">
        <v>17.702115635999998</v>
      </c>
      <c r="D35" s="9" t="str">
        <f t="shared" si="4"/>
        <v>N/A</v>
      </c>
      <c r="E35" s="9">
        <v>17.695297939</v>
      </c>
      <c r="F35" s="9" t="str">
        <f>IF($B35="N/A","N/A",IF(E35&lt;0,"No","Yes"))</f>
        <v>N/A</v>
      </c>
      <c r="G35" s="9">
        <v>16.325883876999999</v>
      </c>
      <c r="H35" s="9" t="str">
        <f t="shared" si="6"/>
        <v>N/A</v>
      </c>
      <c r="I35" s="10">
        <v>-3.9E-2</v>
      </c>
      <c r="J35" s="10">
        <v>-7.74</v>
      </c>
      <c r="K35" s="9" t="str">
        <f t="shared" si="0"/>
        <v>Yes</v>
      </c>
    </row>
    <row r="36" spans="1:11" x14ac:dyDescent="0.25">
      <c r="A36" s="27" t="s">
        <v>372</v>
      </c>
      <c r="B36" s="1" t="s">
        <v>213</v>
      </c>
      <c r="C36" s="8">
        <v>72.085261187</v>
      </c>
      <c r="D36" s="9" t="str">
        <f t="shared" ref="D36:D39" si="7">IF($B36="N/A","N/A",IF(C36&lt;0,"No","Yes"))</f>
        <v>N/A</v>
      </c>
      <c r="E36" s="8">
        <v>74.174609937</v>
      </c>
      <c r="F36" s="9" t="str">
        <f t="shared" ref="F36:F39" si="8">IF($B36="N/A","N/A",IF(E36&lt;0,"No","Yes"))</f>
        <v>N/A</v>
      </c>
      <c r="G36" s="8">
        <v>73.795089421</v>
      </c>
      <c r="H36" s="9" t="str">
        <f t="shared" ref="H36:H39" si="9">IF($B36="N/A","N/A",IF(G36&lt;0,"No","Yes"))</f>
        <v>N/A</v>
      </c>
      <c r="I36" s="10">
        <v>2.8980000000000001</v>
      </c>
      <c r="J36" s="10">
        <v>-0.51200000000000001</v>
      </c>
      <c r="K36" s="9" t="str">
        <f>IF(J36="Div by 0", "N/A", IF(J36="N/A","N/A", IF(J36&gt;30, "No", IF(J36&lt;-30, "No", "Yes"))))</f>
        <v>Yes</v>
      </c>
    </row>
    <row r="37" spans="1:11" x14ac:dyDescent="0.25">
      <c r="A37" s="27" t="s">
        <v>373</v>
      </c>
      <c r="B37" s="1" t="s">
        <v>213</v>
      </c>
      <c r="C37" s="8">
        <v>24.621198743000001</v>
      </c>
      <c r="D37" s="9" t="str">
        <f t="shared" si="7"/>
        <v>N/A</v>
      </c>
      <c r="E37" s="8">
        <v>22.322807391000001</v>
      </c>
      <c r="F37" s="9" t="str">
        <f t="shared" si="8"/>
        <v>N/A</v>
      </c>
      <c r="G37" s="8">
        <v>22.530243324000001</v>
      </c>
      <c r="H37" s="9" t="str">
        <f t="shared" si="9"/>
        <v>N/A</v>
      </c>
      <c r="I37" s="10">
        <v>-9.34</v>
      </c>
      <c r="J37" s="10">
        <v>0.92930000000000001</v>
      </c>
      <c r="K37" s="9" t="str">
        <f>IF(J37="Div by 0", "N/A", IF(J37="N/A","N/A", IF(J37&gt;30, "No", IF(J37&lt;-30, "No", "Yes"))))</f>
        <v>Yes</v>
      </c>
    </row>
    <row r="38" spans="1:11" x14ac:dyDescent="0.25">
      <c r="A38" s="27" t="s">
        <v>374</v>
      </c>
      <c r="B38" s="1" t="s">
        <v>213</v>
      </c>
      <c r="C38" s="8">
        <v>7.7702822000000005E-2</v>
      </c>
      <c r="D38" s="9" t="str">
        <f t="shared" si="7"/>
        <v>N/A</v>
      </c>
      <c r="E38" s="8">
        <v>9.8514297900000006E-2</v>
      </c>
      <c r="F38" s="9" t="str">
        <f t="shared" si="8"/>
        <v>N/A</v>
      </c>
      <c r="G38" s="8">
        <v>0.1405384552</v>
      </c>
      <c r="H38" s="9" t="str">
        <f t="shared" si="9"/>
        <v>N/A</v>
      </c>
      <c r="I38" s="10">
        <v>26.78</v>
      </c>
      <c r="J38" s="10">
        <v>42.66</v>
      </c>
      <c r="K38" s="9" t="str">
        <f>IF(J38="Div by 0", "N/A", IF(J38="N/A","N/A", IF(J38&gt;30, "No", IF(J38&lt;-30, "No", "Yes"))))</f>
        <v>No</v>
      </c>
    </row>
    <row r="39" spans="1:11" x14ac:dyDescent="0.25">
      <c r="A39" s="27" t="s">
        <v>375</v>
      </c>
      <c r="B39" s="1" t="s">
        <v>213</v>
      </c>
      <c r="C39" s="8">
        <v>1.2149895808</v>
      </c>
      <c r="D39" s="9" t="str">
        <f t="shared" si="7"/>
        <v>N/A</v>
      </c>
      <c r="E39" s="8">
        <v>1.1994781404999999</v>
      </c>
      <c r="F39" s="9" t="str">
        <f t="shared" si="8"/>
        <v>N/A</v>
      </c>
      <c r="G39" s="8">
        <v>1.1311967813999999</v>
      </c>
      <c r="H39" s="9" t="str">
        <f t="shared" si="9"/>
        <v>N/A</v>
      </c>
      <c r="I39" s="10">
        <v>-1.28</v>
      </c>
      <c r="J39" s="10">
        <v>-5.69</v>
      </c>
      <c r="K39" s="9" t="str">
        <f>IF(J39="Div by 0", "N/A", IF(J39="N/A","N/A", IF(J39&gt;30, "No", IF(J39&lt;-30, "No", "Yes"))))</f>
        <v>Yes</v>
      </c>
    </row>
    <row r="40" spans="1:11" x14ac:dyDescent="0.25">
      <c r="A40" s="135" t="s">
        <v>1632</v>
      </c>
      <c r="B40" s="136"/>
      <c r="C40" s="136"/>
      <c r="D40" s="136"/>
      <c r="E40" s="136"/>
      <c r="F40" s="136"/>
      <c r="G40" s="136"/>
      <c r="H40" s="136"/>
      <c r="I40" s="136"/>
      <c r="J40" s="136"/>
      <c r="K40" s="137"/>
    </row>
    <row r="41" spans="1:11" x14ac:dyDescent="0.25">
      <c r="A41" s="128" t="s">
        <v>1630</v>
      </c>
      <c r="B41" s="129"/>
      <c r="C41" s="129"/>
      <c r="D41" s="129"/>
      <c r="E41" s="129"/>
      <c r="F41" s="129"/>
      <c r="G41" s="129"/>
      <c r="H41" s="129"/>
      <c r="I41" s="129"/>
      <c r="J41" s="129"/>
      <c r="K41" s="130"/>
    </row>
    <row r="42" spans="1:11" x14ac:dyDescent="0.25">
      <c r="A42" s="131" t="s">
        <v>1731</v>
      </c>
      <c r="B42" s="131"/>
      <c r="C42" s="131"/>
      <c r="D42" s="131"/>
      <c r="E42" s="131"/>
      <c r="F42" s="131"/>
      <c r="G42" s="131"/>
      <c r="H42" s="131"/>
      <c r="I42" s="131"/>
      <c r="J42" s="131"/>
      <c r="K42" s="132"/>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1727</v>
      </c>
      <c r="B1" s="120"/>
      <c r="C1" s="120"/>
      <c r="D1" s="120"/>
      <c r="E1" s="120"/>
      <c r="F1" s="120"/>
      <c r="G1" s="120"/>
      <c r="H1" s="120"/>
      <c r="I1" s="120"/>
      <c r="J1" s="120"/>
      <c r="K1" s="121"/>
    </row>
    <row r="2" spans="1:11" ht="13" x14ac:dyDescent="0.3">
      <c r="A2" s="125" t="s">
        <v>1578</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 x14ac:dyDescent="0.3">
      <c r="A4" s="122" t="s">
        <v>648</v>
      </c>
      <c r="B4" s="123"/>
      <c r="C4" s="123"/>
      <c r="D4" s="123"/>
      <c r="E4" s="123"/>
      <c r="F4" s="123"/>
      <c r="G4" s="123"/>
      <c r="H4" s="123"/>
      <c r="I4" s="123"/>
      <c r="J4" s="123"/>
      <c r="K4" s="124"/>
    </row>
    <row r="5" spans="1:11" ht="65.25" customHeight="1" x14ac:dyDescent="0.3">
      <c r="A5" s="21" t="s">
        <v>11</v>
      </c>
      <c r="B5" s="22" t="s">
        <v>212</v>
      </c>
      <c r="C5" s="22" t="s">
        <v>649</v>
      </c>
      <c r="D5" s="22" t="s">
        <v>1723</v>
      </c>
      <c r="E5" s="22" t="s">
        <v>1693</v>
      </c>
      <c r="F5" s="22" t="s">
        <v>1720</v>
      </c>
      <c r="G5" s="22" t="s">
        <v>1717</v>
      </c>
      <c r="H5" s="22" t="s">
        <v>1718</v>
      </c>
      <c r="I5" s="23" t="s">
        <v>1724</v>
      </c>
      <c r="J5" s="23" t="s">
        <v>1721</v>
      </c>
      <c r="K5" s="22" t="s">
        <v>650</v>
      </c>
    </row>
    <row r="6" spans="1:11" s="26" customFormat="1" x14ac:dyDescent="0.25">
      <c r="A6" s="91" t="s">
        <v>342</v>
      </c>
      <c r="B6" s="9" t="s">
        <v>213</v>
      </c>
      <c r="C6" s="5">
        <v>7</v>
      </c>
      <c r="D6" s="9" t="s">
        <v>213</v>
      </c>
      <c r="E6" s="5">
        <v>7</v>
      </c>
      <c r="F6" s="9" t="s">
        <v>213</v>
      </c>
      <c r="G6" s="5">
        <v>7</v>
      </c>
      <c r="H6" s="9" t="s">
        <v>213</v>
      </c>
      <c r="I6" s="111" t="s">
        <v>213</v>
      </c>
      <c r="J6" s="111" t="s">
        <v>213</v>
      </c>
      <c r="K6" s="9" t="s">
        <v>213</v>
      </c>
    </row>
    <row r="7" spans="1:11" s="26" customFormat="1" x14ac:dyDescent="0.25">
      <c r="A7" s="91" t="s">
        <v>12</v>
      </c>
      <c r="B7" s="28" t="s">
        <v>213</v>
      </c>
      <c r="C7" s="29">
        <v>510659</v>
      </c>
      <c r="D7" s="30" t="str">
        <f>IF($B7="N/A","N/A",IF(C7&gt;15,"No",IF(C7&lt;-15,"No","Yes")))</f>
        <v>N/A</v>
      </c>
      <c r="E7" s="29">
        <v>518693</v>
      </c>
      <c r="F7" s="30" t="str">
        <f>IF($B7="N/A","N/A",IF(E7&gt;15,"No",IF(E7&lt;-15,"No","Yes")))</f>
        <v>N/A</v>
      </c>
      <c r="G7" s="29">
        <v>495081</v>
      </c>
      <c r="H7" s="30" t="str">
        <f>IF($B7="N/A","N/A",IF(G7&gt;15,"No",IF(G7&lt;-15,"No","Yes")))</f>
        <v>N/A</v>
      </c>
      <c r="I7" s="31">
        <v>1.573</v>
      </c>
      <c r="J7" s="31">
        <v>-4.55</v>
      </c>
      <c r="K7" s="30" t="str">
        <f t="shared" ref="K7:K24" si="0">IF(J7="Div by 0", "N/A", IF(J7="N/A","N/A", IF(J7&gt;30, "No", IF(J7&lt;-30, "No", "Yes"))))</f>
        <v>Yes</v>
      </c>
    </row>
    <row r="8" spans="1:11" x14ac:dyDescent="0.25">
      <c r="A8" s="91" t="s">
        <v>362</v>
      </c>
      <c r="B8" s="28" t="s">
        <v>213</v>
      </c>
      <c r="C8" s="32">
        <v>87.594069623999999</v>
      </c>
      <c r="D8" s="30" t="str">
        <f>IF($B8="N/A","N/A",IF(C8&gt;15,"No",IF(C8&lt;-15,"No","Yes")))</f>
        <v>N/A</v>
      </c>
      <c r="E8" s="32">
        <v>83.696907418999999</v>
      </c>
      <c r="F8" s="30" t="str">
        <f>IF($B8="N/A","N/A",IF(E8&gt;15,"No",IF(E8&lt;-15,"No","Yes")))</f>
        <v>N/A</v>
      </c>
      <c r="G8" s="32">
        <v>89.684516271000007</v>
      </c>
      <c r="H8" s="30" t="str">
        <f>IF($B8="N/A","N/A",IF(G8&gt;15,"No",IF(G8&lt;-15,"No","Yes")))</f>
        <v>N/A</v>
      </c>
      <c r="I8" s="31">
        <v>-4.45</v>
      </c>
      <c r="J8" s="31">
        <v>7.1539999999999999</v>
      </c>
      <c r="K8" s="30" t="str">
        <f t="shared" si="0"/>
        <v>Yes</v>
      </c>
    </row>
    <row r="9" spans="1:11" x14ac:dyDescent="0.25">
      <c r="A9" s="91" t="s">
        <v>119</v>
      </c>
      <c r="B9" s="33" t="s">
        <v>213</v>
      </c>
      <c r="C9" s="8">
        <v>12.405930376000001</v>
      </c>
      <c r="D9" s="9" t="str">
        <f>IF($B9="N/A","N/A",IF(C9&gt;15,"No",IF(C9&lt;-15,"No","Yes")))</f>
        <v>N/A</v>
      </c>
      <c r="E9" s="8">
        <v>16.303092581000001</v>
      </c>
      <c r="F9" s="9" t="str">
        <f>IF($B9="N/A","N/A",IF(E9&gt;15,"No",IF(E9&lt;-15,"No","Yes")))</f>
        <v>N/A</v>
      </c>
      <c r="G9" s="8">
        <v>10.315483729</v>
      </c>
      <c r="H9" s="9" t="str">
        <f>IF($B9="N/A","N/A",IF(G9&gt;15,"No",IF(G9&lt;-15,"No","Yes")))</f>
        <v>N/A</v>
      </c>
      <c r="I9" s="10">
        <v>31.41</v>
      </c>
      <c r="J9" s="10">
        <v>-36.700000000000003</v>
      </c>
      <c r="K9" s="9" t="str">
        <f t="shared" si="0"/>
        <v>No</v>
      </c>
    </row>
    <row r="10" spans="1:11" x14ac:dyDescent="0.25">
      <c r="A10" s="91" t="s">
        <v>120</v>
      </c>
      <c r="B10" s="33" t="s">
        <v>213</v>
      </c>
      <c r="C10" s="8">
        <v>0</v>
      </c>
      <c r="D10" s="9" t="str">
        <f>IF($B10="N/A","N/A",IF(C10&gt;15,"No",IF(C10&lt;-15,"No","Yes")))</f>
        <v>N/A</v>
      </c>
      <c r="E10" s="8">
        <v>0</v>
      </c>
      <c r="F10" s="9" t="str">
        <f>IF($B10="N/A","N/A",IF(E10&gt;15,"No",IF(E10&lt;-15,"No","Yes")))</f>
        <v>N/A</v>
      </c>
      <c r="G10" s="8">
        <v>0</v>
      </c>
      <c r="H10" s="9" t="str">
        <f>IF($B10="N/A","N/A",IF(G10&gt;15,"No",IF(G10&lt;-15,"No","Yes")))</f>
        <v>N/A</v>
      </c>
      <c r="I10" s="10" t="s">
        <v>1745</v>
      </c>
      <c r="J10" s="10" t="s">
        <v>1745</v>
      </c>
      <c r="K10" s="9" t="str">
        <f t="shared" si="0"/>
        <v>N/A</v>
      </c>
    </row>
    <row r="11" spans="1:11" x14ac:dyDescent="0.25">
      <c r="A11" s="91" t="s">
        <v>836</v>
      </c>
      <c r="B11" s="33"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5">
      <c r="A12" s="91" t="s">
        <v>348</v>
      </c>
      <c r="B12" s="33"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1745</v>
      </c>
      <c r="J12" s="10" t="s">
        <v>1745</v>
      </c>
      <c r="K12" s="9" t="str">
        <f t="shared" si="0"/>
        <v>N/A</v>
      </c>
    </row>
    <row r="13" spans="1:11" x14ac:dyDescent="0.25">
      <c r="A13" s="91" t="s">
        <v>837</v>
      </c>
      <c r="B13" s="33" t="s">
        <v>214</v>
      </c>
      <c r="C13" s="8">
        <v>100</v>
      </c>
      <c r="D13" s="9" t="str">
        <f t="shared" si="1"/>
        <v>Yes</v>
      </c>
      <c r="E13" s="8">
        <v>100</v>
      </c>
      <c r="F13" s="9" t="str">
        <f t="shared" si="2"/>
        <v>Yes</v>
      </c>
      <c r="G13" s="8">
        <v>100</v>
      </c>
      <c r="H13" s="9" t="str">
        <f t="shared" si="3"/>
        <v>Yes</v>
      </c>
      <c r="I13" s="10">
        <v>0</v>
      </c>
      <c r="J13" s="10">
        <v>0</v>
      </c>
      <c r="K13" s="9" t="str">
        <f t="shared" si="0"/>
        <v>Yes</v>
      </c>
    </row>
    <row r="14" spans="1:11" x14ac:dyDescent="0.25">
      <c r="A14" s="91" t="s">
        <v>13</v>
      </c>
      <c r="B14" s="33" t="s">
        <v>213</v>
      </c>
      <c r="C14" s="34">
        <v>447307</v>
      </c>
      <c r="D14" s="9" t="str">
        <f>IF($B14="N/A","N/A",IF(C14&gt;15,"No",IF(C14&lt;-15,"No","Yes")))</f>
        <v>N/A</v>
      </c>
      <c r="E14" s="34">
        <v>434130</v>
      </c>
      <c r="F14" s="9" t="str">
        <f>IF($B14="N/A","N/A",IF(E14&gt;15,"No",IF(E14&lt;-15,"No","Yes")))</f>
        <v>N/A</v>
      </c>
      <c r="G14" s="34">
        <v>444011</v>
      </c>
      <c r="H14" s="9" t="str">
        <f>IF($B14="N/A","N/A",IF(G14&gt;15,"No",IF(G14&lt;-15,"No","Yes")))</f>
        <v>N/A</v>
      </c>
      <c r="I14" s="10">
        <v>-2.95</v>
      </c>
      <c r="J14" s="10">
        <v>2.2759999999999998</v>
      </c>
      <c r="K14" s="9" t="str">
        <f t="shared" si="0"/>
        <v>Yes</v>
      </c>
    </row>
    <row r="15" spans="1:11" x14ac:dyDescent="0.25">
      <c r="A15" s="91" t="s">
        <v>440</v>
      </c>
      <c r="B15" s="33" t="s">
        <v>215</v>
      </c>
      <c r="C15" s="8">
        <v>0.1585041146</v>
      </c>
      <c r="D15" s="9" t="str">
        <f>IF($B15="N/A","N/A",IF(C15&gt;20,"No",IF(C15&lt;5,"No","Yes")))</f>
        <v>No</v>
      </c>
      <c r="E15" s="8">
        <v>0.19855803559999999</v>
      </c>
      <c r="F15" s="9" t="str">
        <f>IF($B15="N/A","N/A",IF(E15&gt;20,"No",IF(E15&lt;5,"No","Yes")))</f>
        <v>No</v>
      </c>
      <c r="G15" s="8">
        <v>0.22071525259999999</v>
      </c>
      <c r="H15" s="9" t="str">
        <f>IF($B15="N/A","N/A",IF(G15&gt;20,"No",IF(G15&lt;5,"No","Yes")))</f>
        <v>No</v>
      </c>
      <c r="I15" s="10">
        <v>25.27</v>
      </c>
      <c r="J15" s="10">
        <v>11.16</v>
      </c>
      <c r="K15" s="9" t="str">
        <f t="shared" si="0"/>
        <v>Yes</v>
      </c>
    </row>
    <row r="16" spans="1:11" x14ac:dyDescent="0.25">
      <c r="A16" s="91" t="s">
        <v>441</v>
      </c>
      <c r="B16" s="28" t="s">
        <v>213</v>
      </c>
      <c r="C16" s="8">
        <v>99.841495885</v>
      </c>
      <c r="D16" s="9" t="str">
        <f>IF($B16="N/A","N/A",IF(C16&gt;15,"No",IF(C16&lt;-15,"No","Yes")))</f>
        <v>N/A</v>
      </c>
      <c r="E16" s="8">
        <v>99.801441964000006</v>
      </c>
      <c r="F16" s="9" t="str">
        <f>IF($B16="N/A","N/A",IF(E16&gt;15,"No",IF(E16&lt;-15,"No","Yes")))</f>
        <v>N/A</v>
      </c>
      <c r="G16" s="8">
        <v>99.779284747000005</v>
      </c>
      <c r="H16" s="9" t="str">
        <f>IF($B16="N/A","N/A",IF(G16&gt;15,"No",IF(G16&lt;-15,"No","Yes")))</f>
        <v>N/A</v>
      </c>
      <c r="I16" s="10">
        <v>-0.04</v>
      </c>
      <c r="J16" s="10">
        <v>-2.1999999999999999E-2</v>
      </c>
      <c r="K16" s="9" t="str">
        <f t="shared" si="0"/>
        <v>Yes</v>
      </c>
    </row>
    <row r="17" spans="1:11" x14ac:dyDescent="0.25">
      <c r="A17" s="91" t="s">
        <v>442</v>
      </c>
      <c r="B17" s="33" t="s">
        <v>235</v>
      </c>
      <c r="C17" s="8">
        <v>12.875497142</v>
      </c>
      <c r="D17" s="9" t="str">
        <f>IF($B17="N/A","N/A",IF(C17&gt;1,"Yes","No"))</f>
        <v>Yes</v>
      </c>
      <c r="E17" s="8">
        <v>22.206942621</v>
      </c>
      <c r="F17" s="9" t="str">
        <f>IF($B17="N/A","N/A",IF(E17&gt;1,"Yes","No"))</f>
        <v>Yes</v>
      </c>
      <c r="G17" s="8">
        <v>35.006565152999997</v>
      </c>
      <c r="H17" s="9" t="str">
        <f>IF($B17="N/A","N/A",IF(G17&gt;1,"Yes","No"))</f>
        <v>Yes</v>
      </c>
      <c r="I17" s="10">
        <v>72.47</v>
      </c>
      <c r="J17" s="10">
        <v>57.64</v>
      </c>
      <c r="K17" s="9" t="str">
        <f t="shared" si="0"/>
        <v>No</v>
      </c>
    </row>
    <row r="18" spans="1:11" x14ac:dyDescent="0.25">
      <c r="A18" s="91" t="s">
        <v>859</v>
      </c>
      <c r="B18" s="33" t="s">
        <v>213</v>
      </c>
      <c r="C18" s="92">
        <v>3216.8593231999998</v>
      </c>
      <c r="D18" s="9" t="str">
        <f>IF($B18="N/A","N/A",IF(C18&gt;15,"No",IF(C18&lt;-15,"No","Yes")))</f>
        <v>N/A</v>
      </c>
      <c r="E18" s="92">
        <v>3515.2152541</v>
      </c>
      <c r="F18" s="9" t="str">
        <f>IF($B18="N/A","N/A",IF(E18&gt;15,"No",IF(E18&lt;-15,"No","Yes")))</f>
        <v>N/A</v>
      </c>
      <c r="G18" s="92">
        <v>3685.3449461</v>
      </c>
      <c r="H18" s="9" t="str">
        <f>IF($B18="N/A","N/A",IF(G18&gt;15,"No",IF(G18&lt;-15,"No","Yes")))</f>
        <v>N/A</v>
      </c>
      <c r="I18" s="10">
        <v>9.2750000000000004</v>
      </c>
      <c r="J18" s="10">
        <v>4.84</v>
      </c>
      <c r="K18" s="9" t="str">
        <f t="shared" si="0"/>
        <v>Yes</v>
      </c>
    </row>
    <row r="19" spans="1:11" x14ac:dyDescent="0.25">
      <c r="A19" s="3" t="s">
        <v>131</v>
      </c>
      <c r="B19" s="33" t="s">
        <v>213</v>
      </c>
      <c r="C19" s="34">
        <v>11</v>
      </c>
      <c r="D19" s="33" t="s">
        <v>213</v>
      </c>
      <c r="E19" s="34">
        <v>11</v>
      </c>
      <c r="F19" s="33" t="s">
        <v>213</v>
      </c>
      <c r="G19" s="34">
        <v>11</v>
      </c>
      <c r="H19" s="9" t="str">
        <f>IF($B19="N/A","N/A",IF(G19&gt;15,"No",IF(G19&lt;-15,"No","Yes")))</f>
        <v>N/A</v>
      </c>
      <c r="I19" s="10">
        <v>125</v>
      </c>
      <c r="J19" s="10">
        <v>-55.6</v>
      </c>
      <c r="K19" s="9" t="str">
        <f t="shared" si="0"/>
        <v>No</v>
      </c>
    </row>
    <row r="20" spans="1:11" x14ac:dyDescent="0.25">
      <c r="A20" s="3" t="s">
        <v>346</v>
      </c>
      <c r="B20" s="28" t="s">
        <v>213</v>
      </c>
      <c r="C20" s="8">
        <v>7.8330160000000002E-4</v>
      </c>
      <c r="D20" s="33" t="s">
        <v>213</v>
      </c>
      <c r="E20" s="8">
        <v>1.7351304E-3</v>
      </c>
      <c r="F20" s="33" t="s">
        <v>213</v>
      </c>
      <c r="G20" s="8">
        <v>8.0794860000000005E-4</v>
      </c>
      <c r="H20" s="9" t="str">
        <f>IF($B20="N/A","N/A",IF(G20&gt;15,"No",IF(G20&lt;-15,"No","Yes")))</f>
        <v>N/A</v>
      </c>
      <c r="I20" s="10">
        <v>121.5</v>
      </c>
      <c r="J20" s="10">
        <v>-53.4</v>
      </c>
      <c r="K20" s="9" t="str">
        <f t="shared" si="0"/>
        <v>No</v>
      </c>
    </row>
    <row r="21" spans="1:11" ht="25" x14ac:dyDescent="0.25">
      <c r="A21" s="3" t="s">
        <v>838</v>
      </c>
      <c r="B21" s="33" t="s">
        <v>213</v>
      </c>
      <c r="C21" s="92">
        <v>2427.5</v>
      </c>
      <c r="D21" s="9" t="str">
        <f>IF($B21="N/A","N/A",IF(C21&gt;60,"No",IF(C21&lt;15,"No","Yes")))</f>
        <v>N/A</v>
      </c>
      <c r="E21" s="92">
        <v>4739.4444444000001</v>
      </c>
      <c r="F21" s="9" t="str">
        <f>IF($B21="N/A","N/A",IF(E21&gt;60,"No",IF(E21&lt;15,"No","Yes")))</f>
        <v>N/A</v>
      </c>
      <c r="G21" s="92">
        <v>19538.75</v>
      </c>
      <c r="H21" s="9" t="str">
        <f>IF($B21="N/A","N/A",IF(G21&gt;60,"No",IF(G21&lt;15,"No","Yes")))</f>
        <v>N/A</v>
      </c>
      <c r="I21" s="10">
        <v>95.24</v>
      </c>
      <c r="J21" s="10">
        <v>312.3</v>
      </c>
      <c r="K21" s="9" t="str">
        <f t="shared" si="0"/>
        <v>No</v>
      </c>
    </row>
    <row r="22" spans="1:11" x14ac:dyDescent="0.25">
      <c r="A22" s="3" t="s">
        <v>27</v>
      </c>
      <c r="B22" s="33" t="s">
        <v>217</v>
      </c>
      <c r="C22" s="34">
        <v>0</v>
      </c>
      <c r="D22" s="9" t="str">
        <f>IF($B22="N/A","N/A",IF(C22="N/A","N/A",IF(C22=0,"Yes","No")))</f>
        <v>Yes</v>
      </c>
      <c r="E22" s="34">
        <v>11</v>
      </c>
      <c r="F22" s="9" t="str">
        <f>IF($B22="N/A","N/A",IF(E22="N/A","N/A",IF(E22=0,"Yes","No")))</f>
        <v>No</v>
      </c>
      <c r="G22" s="34">
        <v>0</v>
      </c>
      <c r="H22" s="9" t="str">
        <f>IF($B22="N/A","N/A",IF(G22=0,"Yes","No"))</f>
        <v>Yes</v>
      </c>
      <c r="I22" s="10" t="s">
        <v>1745</v>
      </c>
      <c r="J22" s="10">
        <v>-100</v>
      </c>
      <c r="K22" s="9" t="str">
        <f t="shared" si="0"/>
        <v>No</v>
      </c>
    </row>
    <row r="23" spans="1:11" x14ac:dyDescent="0.25">
      <c r="A23" s="3" t="s">
        <v>839</v>
      </c>
      <c r="B23" s="33"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1745</v>
      </c>
      <c r="J23" s="10" t="s">
        <v>1745</v>
      </c>
      <c r="K23" s="9" t="str">
        <f t="shared" si="0"/>
        <v>N/A</v>
      </c>
    </row>
    <row r="24" spans="1:11" x14ac:dyDescent="0.25">
      <c r="A24" s="3" t="s">
        <v>820</v>
      </c>
      <c r="B24" s="33" t="s">
        <v>217</v>
      </c>
      <c r="C24" s="43">
        <v>0</v>
      </c>
      <c r="D24" s="9" t="str">
        <f t="shared" si="4"/>
        <v>Yes</v>
      </c>
      <c r="E24" s="43">
        <v>0</v>
      </c>
      <c r="F24" s="9" t="str">
        <f t="shared" si="5"/>
        <v>Yes</v>
      </c>
      <c r="G24" s="43">
        <v>0</v>
      </c>
      <c r="H24" s="9" t="str">
        <f t="shared" si="6"/>
        <v>Yes</v>
      </c>
      <c r="I24" s="10" t="s">
        <v>1745</v>
      </c>
      <c r="J24" s="10" t="s">
        <v>1745</v>
      </c>
      <c r="K24" s="9" t="str">
        <f t="shared" si="0"/>
        <v>N/A</v>
      </c>
    </row>
    <row r="25" spans="1:11" x14ac:dyDescent="0.25">
      <c r="A25" s="135" t="s">
        <v>1632</v>
      </c>
      <c r="B25" s="136"/>
      <c r="C25" s="136"/>
      <c r="D25" s="136"/>
      <c r="E25" s="136"/>
      <c r="F25" s="136"/>
      <c r="G25" s="136"/>
      <c r="H25" s="136"/>
      <c r="I25" s="136"/>
      <c r="J25" s="136"/>
      <c r="K25" s="137"/>
    </row>
    <row r="26" spans="1:11" x14ac:dyDescent="0.25">
      <c r="A26" s="128" t="s">
        <v>1630</v>
      </c>
      <c r="B26" s="129"/>
      <c r="C26" s="129"/>
      <c r="D26" s="129"/>
      <c r="E26" s="129"/>
      <c r="F26" s="129"/>
      <c r="G26" s="129"/>
      <c r="H26" s="129"/>
      <c r="I26" s="129"/>
      <c r="J26" s="129"/>
      <c r="K26" s="130"/>
    </row>
    <row r="27" spans="1:11" x14ac:dyDescent="0.25">
      <c r="A27" s="131" t="s">
        <v>1731</v>
      </c>
      <c r="B27" s="131"/>
      <c r="C27" s="131"/>
      <c r="D27" s="131"/>
      <c r="E27" s="131"/>
      <c r="F27" s="131"/>
      <c r="G27" s="131"/>
      <c r="H27" s="131"/>
      <c r="I27" s="131"/>
      <c r="J27" s="131"/>
      <c r="K27" s="132"/>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1727</v>
      </c>
      <c r="B1" s="120"/>
      <c r="C1" s="120"/>
      <c r="D1" s="120"/>
      <c r="E1" s="120"/>
      <c r="F1" s="120"/>
      <c r="G1" s="120"/>
      <c r="H1" s="120"/>
      <c r="I1" s="120"/>
      <c r="J1" s="120"/>
      <c r="K1" s="121"/>
    </row>
    <row r="2" spans="1:11" ht="13" x14ac:dyDescent="0.3">
      <c r="A2" s="125" t="s">
        <v>1579</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73" t="s">
        <v>12</v>
      </c>
      <c r="B6" s="33" t="s">
        <v>213</v>
      </c>
      <c r="C6" s="34">
        <v>446598</v>
      </c>
      <c r="D6" s="9" t="str">
        <f>IF($B6="N/A","N/A",IF(C6&gt;15,"No",IF(C6&lt;-15,"No","Yes")))</f>
        <v>N/A</v>
      </c>
      <c r="E6" s="34">
        <v>433268</v>
      </c>
      <c r="F6" s="9" t="str">
        <f>IF($B6="N/A","N/A",IF(E6&gt;15,"No",IF(E6&lt;-15,"No","Yes")))</f>
        <v>N/A</v>
      </c>
      <c r="G6" s="34">
        <v>443031</v>
      </c>
      <c r="H6" s="9" t="str">
        <f>IF($B6="N/A","N/A",IF(G6&gt;15,"No",IF(G6&lt;-15,"No","Yes")))</f>
        <v>N/A</v>
      </c>
      <c r="I6" s="10">
        <v>-2.98</v>
      </c>
      <c r="J6" s="10">
        <v>2.2530000000000001</v>
      </c>
      <c r="K6" s="9" t="str">
        <f t="shared" ref="K6:K1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1745</v>
      </c>
      <c r="J8" s="10" t="s">
        <v>1745</v>
      </c>
      <c r="K8" s="9" t="str">
        <f t="shared" si="0"/>
        <v>N/A</v>
      </c>
    </row>
    <row r="9" spans="1:11" ht="25" x14ac:dyDescent="0.25">
      <c r="A9" s="73" t="s">
        <v>840</v>
      </c>
      <c r="B9" s="33" t="s">
        <v>236</v>
      </c>
      <c r="C9" s="35">
        <v>137.28999242</v>
      </c>
      <c r="D9" s="9" t="str">
        <f>IF($B9="N/A","N/A",IF(C9&gt;100,"No",IF(C9&lt;50,"No","Yes")))</f>
        <v>No</v>
      </c>
      <c r="E9" s="35">
        <v>140.23782263999999</v>
      </c>
      <c r="F9" s="9" t="str">
        <f>IF($B9="N/A","N/A",IF(E9&gt;100,"No",IF(E9&lt;50,"No","Yes")))</f>
        <v>No</v>
      </c>
      <c r="G9" s="35">
        <v>150.52476970999999</v>
      </c>
      <c r="H9" s="9" t="str">
        <f>IF($B9="N/A","N/A",IF(G9&gt;100,"No",IF(G9&lt;50,"No","Yes")))</f>
        <v>No</v>
      </c>
      <c r="I9" s="10">
        <v>2.1469999999999998</v>
      </c>
      <c r="J9" s="10">
        <v>7.335</v>
      </c>
      <c r="K9" s="9" t="str">
        <f t="shared" si="0"/>
        <v>Yes</v>
      </c>
    </row>
    <row r="10" spans="1:11" ht="25" x14ac:dyDescent="0.25">
      <c r="A10" s="73" t="s">
        <v>841</v>
      </c>
      <c r="B10" s="33" t="s">
        <v>213</v>
      </c>
      <c r="C10" s="35">
        <v>228.47945386999999</v>
      </c>
      <c r="D10" s="9" t="str">
        <f>IF($B10="N/A","N/A",IF(C10&gt;15,"No",IF(C10&lt;-15,"No","Yes")))</f>
        <v>N/A</v>
      </c>
      <c r="E10" s="35">
        <v>227.60740089000001</v>
      </c>
      <c r="F10" s="9" t="str">
        <f>IF($B10="N/A","N/A",IF(E10&gt;15,"No",IF(E10&lt;-15,"No","Yes")))</f>
        <v>N/A</v>
      </c>
      <c r="G10" s="35">
        <v>233.35116084000001</v>
      </c>
      <c r="H10" s="9" t="str">
        <f>IF($B10="N/A","N/A",IF(G10&gt;15,"No",IF(G10&lt;-15,"No","Yes")))</f>
        <v>N/A</v>
      </c>
      <c r="I10" s="10">
        <v>-0.38200000000000001</v>
      </c>
      <c r="J10" s="10">
        <v>2.524</v>
      </c>
      <c r="K10" s="9" t="str">
        <f t="shared" si="0"/>
        <v>Yes</v>
      </c>
    </row>
    <row r="11" spans="1:11" ht="25" x14ac:dyDescent="0.25">
      <c r="A11" s="73" t="s">
        <v>842</v>
      </c>
      <c r="B11" s="33" t="s">
        <v>213</v>
      </c>
      <c r="C11" s="35">
        <v>137.52474038</v>
      </c>
      <c r="D11" s="9" t="str">
        <f>IF($B11="N/A","N/A",IF(C11&gt;15,"No",IF(C11&lt;-15,"No","Yes")))</f>
        <v>N/A</v>
      </c>
      <c r="E11" s="35">
        <v>110.78494772000001</v>
      </c>
      <c r="F11" s="9" t="str">
        <f>IF($B11="N/A","N/A",IF(E11&gt;15,"No",IF(E11&lt;-15,"No","Yes")))</f>
        <v>N/A</v>
      </c>
      <c r="G11" s="35">
        <v>111.6437414</v>
      </c>
      <c r="H11" s="9" t="str">
        <f>IF($B11="N/A","N/A",IF(G11&gt;15,"No",IF(G11&lt;-15,"No","Yes")))</f>
        <v>N/A</v>
      </c>
      <c r="I11" s="10">
        <v>-19.399999999999999</v>
      </c>
      <c r="J11" s="10">
        <v>0.7752</v>
      </c>
      <c r="K11" s="9" t="str">
        <f t="shared" si="0"/>
        <v>Yes</v>
      </c>
    </row>
    <row r="12" spans="1:11" ht="25" x14ac:dyDescent="0.25">
      <c r="A12" s="73" t="s">
        <v>843</v>
      </c>
      <c r="B12" s="33" t="s">
        <v>213</v>
      </c>
      <c r="C12" s="35">
        <v>958.12439877999998</v>
      </c>
      <c r="D12" s="9" t="str">
        <f>IF($B12="N/A","N/A",IF(C12&gt;15,"No",IF(C12&lt;-15,"No","Yes")))</f>
        <v>N/A</v>
      </c>
      <c r="E12" s="35">
        <v>967.45832908</v>
      </c>
      <c r="F12" s="9" t="str">
        <f>IF($B12="N/A","N/A",IF(E12&gt;15,"No",IF(E12&lt;-15,"No","Yes")))</f>
        <v>N/A</v>
      </c>
      <c r="G12" s="35">
        <v>967.24682927000003</v>
      </c>
      <c r="H12" s="9" t="str">
        <f>IF($B12="N/A","N/A",IF(G12&gt;15,"No",IF(G12&lt;-15,"No","Yes")))</f>
        <v>N/A</v>
      </c>
      <c r="I12" s="10">
        <v>0.97419999999999995</v>
      </c>
      <c r="J12" s="10">
        <v>-2.1999999999999999E-2</v>
      </c>
      <c r="K12" s="9" t="str">
        <f t="shared" si="0"/>
        <v>Yes</v>
      </c>
    </row>
    <row r="13" spans="1:11" x14ac:dyDescent="0.25">
      <c r="A13" s="73" t="s">
        <v>652</v>
      </c>
      <c r="B13" s="33" t="s">
        <v>237</v>
      </c>
      <c r="C13" s="8">
        <v>47.617992020000003</v>
      </c>
      <c r="D13" s="9" t="str">
        <f>IF($B13="N/A","N/A",IF(C13&gt;99,"No",IF(C13&lt;75,"No","Yes")))</f>
        <v>No</v>
      </c>
      <c r="E13" s="8">
        <v>47.095331295999998</v>
      </c>
      <c r="F13" s="9" t="str">
        <f>IF($B13="N/A","N/A",IF(E13&gt;99,"No",IF(E13&lt;75,"No","Yes")))</f>
        <v>No</v>
      </c>
      <c r="G13" s="8">
        <v>43.725608366000003</v>
      </c>
      <c r="H13" s="9" t="str">
        <f>IF($B13="N/A","N/A",IF(G13&gt;99,"No",IF(G13&lt;75,"No","Yes")))</f>
        <v>No</v>
      </c>
      <c r="I13" s="10">
        <v>-1.1000000000000001</v>
      </c>
      <c r="J13" s="10">
        <v>-7.16</v>
      </c>
      <c r="K13" s="9" t="str">
        <f t="shared" ref="K13:K24" si="1">IF(J13="Div by 0", "N/A", IF(J13="N/A","N/A", IF(J13&gt;30, "No", IF(J13&lt;-30, "No", "Yes"))))</f>
        <v>Yes</v>
      </c>
    </row>
    <row r="14" spans="1:11" x14ac:dyDescent="0.25">
      <c r="A14" s="73" t="s">
        <v>493</v>
      </c>
      <c r="B14" s="33" t="s">
        <v>213</v>
      </c>
      <c r="C14" s="9">
        <v>87.432110260000002</v>
      </c>
      <c r="D14" s="9" t="str">
        <f>IF($B14="N/A","N/A",IF(C14&gt;15,"No",IF(C14&lt;-15,"No","Yes")))</f>
        <v>N/A</v>
      </c>
      <c r="E14" s="9">
        <v>87.954853980999999</v>
      </c>
      <c r="F14" s="9" t="str">
        <f>IF($B14="N/A","N/A",IF(E14&gt;15,"No",IF(E14&lt;-15,"No","Yes")))</f>
        <v>N/A</v>
      </c>
      <c r="G14" s="9">
        <v>88.997408604</v>
      </c>
      <c r="H14" s="9" t="str">
        <f>IF($B14="N/A","N/A",IF(G14&gt;15,"No",IF(G14&lt;-15,"No","Yes")))</f>
        <v>N/A</v>
      </c>
      <c r="I14" s="10">
        <v>0.59789999999999999</v>
      </c>
      <c r="J14" s="10">
        <v>1.1850000000000001</v>
      </c>
      <c r="K14" s="9" t="str">
        <f t="shared" si="1"/>
        <v>Yes</v>
      </c>
    </row>
    <row r="15" spans="1:11" x14ac:dyDescent="0.25">
      <c r="A15" s="73" t="s">
        <v>844</v>
      </c>
      <c r="B15" s="33" t="s">
        <v>213</v>
      </c>
      <c r="C15" s="34">
        <v>26.842799058000001</v>
      </c>
      <c r="D15" s="9" t="str">
        <f>IF($B15="N/A","N/A",IF(C15&gt;15,"No",IF(C15&lt;-15,"No","Yes")))</f>
        <v>N/A</v>
      </c>
      <c r="E15" s="10">
        <v>26.878258883000001</v>
      </c>
      <c r="F15" s="9" t="str">
        <f>IF($B15="N/A","N/A",IF(E15&gt;15,"No",IF(E15&lt;-15,"No","Yes")))</f>
        <v>N/A</v>
      </c>
      <c r="G15" s="10">
        <v>26.823495975</v>
      </c>
      <c r="H15" s="9" t="str">
        <f>IF($B15="N/A","N/A",IF(G15&gt;15,"No",IF(G15&lt;-15,"No","Yes")))</f>
        <v>N/A</v>
      </c>
      <c r="I15" s="10">
        <v>0.1321</v>
      </c>
      <c r="J15" s="10">
        <v>-0.20399999999999999</v>
      </c>
      <c r="K15" s="9" t="str">
        <f t="shared" si="1"/>
        <v>Yes</v>
      </c>
    </row>
    <row r="16" spans="1:11" x14ac:dyDescent="0.25">
      <c r="A16" s="70" t="s">
        <v>653</v>
      </c>
      <c r="B16" s="49" t="s">
        <v>238</v>
      </c>
      <c r="C16" s="9">
        <v>52.203099880000003</v>
      </c>
      <c r="D16" s="9" t="str">
        <f>IF($B16="N/A","N/A",IF(C16&gt;20,"No",IF(C16&lt;=0,"No","Yes")))</f>
        <v>No</v>
      </c>
      <c r="E16" s="9">
        <v>52.693713821000003</v>
      </c>
      <c r="F16" s="9" t="str">
        <f>IF($B16="N/A","N/A",IF(E16&gt;20,"No",IF(E16&lt;=0,"No","Yes")))</f>
        <v>No</v>
      </c>
      <c r="G16" s="9">
        <v>56.050930973</v>
      </c>
      <c r="H16" s="9" t="str">
        <f>IF($B16="N/A","N/A",IF(G16&gt;20,"No",IF(G16&lt;=0,"No","Yes")))</f>
        <v>No</v>
      </c>
      <c r="I16" s="10">
        <v>0.93979999999999997</v>
      </c>
      <c r="J16" s="10">
        <v>6.3710000000000004</v>
      </c>
      <c r="K16" s="9" t="str">
        <f t="shared" si="1"/>
        <v>Yes</v>
      </c>
    </row>
    <row r="17" spans="1:11" x14ac:dyDescent="0.25">
      <c r="A17" s="70" t="s">
        <v>369</v>
      </c>
      <c r="B17" s="33" t="s">
        <v>213</v>
      </c>
      <c r="C17" s="9">
        <v>11.44815517</v>
      </c>
      <c r="D17" s="9" t="str">
        <f>IF($B17="N/A","N/A",IF(C17&gt;15,"No",IF(C17&lt;-15,"No","Yes")))</f>
        <v>N/A</v>
      </c>
      <c r="E17" s="9">
        <v>11.68962572</v>
      </c>
      <c r="F17" s="9" t="str">
        <f>IF($B17="N/A","N/A",IF(E17&gt;15,"No",IF(E17&lt;-15,"No","Yes")))</f>
        <v>N/A</v>
      </c>
      <c r="G17" s="9">
        <v>10.157335406</v>
      </c>
      <c r="H17" s="9" t="str">
        <f>IF($B17="N/A","N/A",IF(G17&gt;15,"No",IF(G17&lt;-15,"No","Yes")))</f>
        <v>N/A</v>
      </c>
      <c r="I17" s="10">
        <v>2.109</v>
      </c>
      <c r="J17" s="10">
        <v>-13.1</v>
      </c>
      <c r="K17" s="9" t="str">
        <f t="shared" si="1"/>
        <v>Yes</v>
      </c>
    </row>
    <row r="18" spans="1:11" x14ac:dyDescent="0.25">
      <c r="A18" s="70" t="s">
        <v>845</v>
      </c>
      <c r="B18" s="33" t="s">
        <v>213</v>
      </c>
      <c r="C18" s="10">
        <v>23.163844136000002</v>
      </c>
      <c r="D18" s="9" t="str">
        <f>IF($B18="N/A","N/A",IF(C18&gt;15,"No",IF(C18&lt;-15,"No","Yes")))</f>
        <v>N/A</v>
      </c>
      <c r="E18" s="10">
        <v>22.944094723999999</v>
      </c>
      <c r="F18" s="9" t="str">
        <f>IF($B18="N/A","N/A",IF(E18&gt;15,"No",IF(E18&lt;-15,"No","Yes")))</f>
        <v>N/A</v>
      </c>
      <c r="G18" s="10">
        <v>23.712563930000002</v>
      </c>
      <c r="H18" s="9" t="str">
        <f>IF($B18="N/A","N/A",IF(G18&gt;15,"No",IF(G18&lt;-15,"No","Yes")))</f>
        <v>N/A</v>
      </c>
      <c r="I18" s="10">
        <v>-0.94899999999999995</v>
      </c>
      <c r="J18" s="10">
        <v>3.3490000000000002</v>
      </c>
      <c r="K18" s="9" t="str">
        <f t="shared" si="1"/>
        <v>Yes</v>
      </c>
    </row>
    <row r="19" spans="1:11" x14ac:dyDescent="0.25">
      <c r="A19" s="73" t="s">
        <v>654</v>
      </c>
      <c r="B19" s="49" t="s">
        <v>239</v>
      </c>
      <c r="C19" s="9">
        <v>5.3291774700000002E-2</v>
      </c>
      <c r="D19" s="9" t="str">
        <f>IF($B19="N/A","N/A",IF(C19&gt;10,"No",IF(C19&lt;=0,"No","Yes")))</f>
        <v>Yes</v>
      </c>
      <c r="E19" s="9">
        <v>6.3932716000000001E-2</v>
      </c>
      <c r="F19" s="9" t="str">
        <f>IF($B19="N/A","N/A",IF(E19&gt;10,"No",IF(E19&lt;=0,"No","Yes")))</f>
        <v>Yes</v>
      </c>
      <c r="G19" s="9">
        <v>7.5841194000000001E-2</v>
      </c>
      <c r="H19" s="9" t="str">
        <f>IF($B19="N/A","N/A",IF(G19&gt;10,"No",IF(G19&lt;=0,"No","Yes")))</f>
        <v>Yes</v>
      </c>
      <c r="I19" s="10">
        <v>19.97</v>
      </c>
      <c r="J19" s="10">
        <v>18.63</v>
      </c>
      <c r="K19" s="9" t="str">
        <f t="shared" si="1"/>
        <v>Yes</v>
      </c>
    </row>
    <row r="20" spans="1:11" x14ac:dyDescent="0.25">
      <c r="A20" s="73" t="s">
        <v>129</v>
      </c>
      <c r="B20" s="33" t="s">
        <v>213</v>
      </c>
      <c r="C20" s="9">
        <v>94.957983193000004</v>
      </c>
      <c r="D20" s="9" t="str">
        <f>IF($B20="N/A","N/A",IF(C20&gt;15,"No",IF(C20&lt;-15,"No","Yes")))</f>
        <v>N/A</v>
      </c>
      <c r="E20" s="9">
        <v>94.945848374999997</v>
      </c>
      <c r="F20" s="9" t="str">
        <f>IF($B20="N/A","N/A",IF(E20&gt;15,"No",IF(E20&lt;-15,"No","Yes")))</f>
        <v>N/A</v>
      </c>
      <c r="G20" s="9">
        <v>98.511904762</v>
      </c>
      <c r="H20" s="9" t="str">
        <f>IF($B20="N/A","N/A",IF(G20&gt;15,"No",IF(G20&lt;-15,"No","Yes")))</f>
        <v>N/A</v>
      </c>
      <c r="I20" s="10">
        <v>-1.2999999999999999E-2</v>
      </c>
      <c r="J20" s="10">
        <v>3.7559999999999998</v>
      </c>
      <c r="K20" s="9" t="str">
        <f t="shared" si="1"/>
        <v>Yes</v>
      </c>
    </row>
    <row r="21" spans="1:11" x14ac:dyDescent="0.25">
      <c r="A21" s="73" t="s">
        <v>846</v>
      </c>
      <c r="B21" s="33" t="s">
        <v>213</v>
      </c>
      <c r="C21" s="10">
        <v>28.973451326999999</v>
      </c>
      <c r="D21" s="9" t="str">
        <f>IF($B21="N/A","N/A",IF(C21&gt;15,"No",IF(C21&lt;-15,"No","Yes")))</f>
        <v>N/A</v>
      </c>
      <c r="E21" s="10">
        <v>27.634980988999999</v>
      </c>
      <c r="F21" s="9" t="str">
        <f>IF($B21="N/A","N/A",IF(E21&gt;15,"No",IF(E21&lt;-15,"No","Yes")))</f>
        <v>N/A</v>
      </c>
      <c r="G21" s="10">
        <v>24.160120846000002</v>
      </c>
      <c r="H21" s="9" t="str">
        <f>IF($B21="N/A","N/A",IF(G21&gt;15,"No",IF(G21&lt;-15,"No","Yes")))</f>
        <v>N/A</v>
      </c>
      <c r="I21" s="10">
        <v>-4.62</v>
      </c>
      <c r="J21" s="10">
        <v>-12.6</v>
      </c>
      <c r="K21" s="9" t="str">
        <f t="shared" si="1"/>
        <v>Yes</v>
      </c>
    </row>
    <row r="22" spans="1:11" x14ac:dyDescent="0.25">
      <c r="A22" s="73" t="s">
        <v>1696</v>
      </c>
      <c r="B22" s="49" t="s">
        <v>224</v>
      </c>
      <c r="C22" s="9">
        <v>0.12561632610000001</v>
      </c>
      <c r="D22" s="9" t="str">
        <f>IF($B22="N/A","N/A",IF(C22&gt;5,"No",IF(C22&lt;=0,"No","Yes")))</f>
        <v>Yes</v>
      </c>
      <c r="E22" s="9">
        <v>0.14702216639999999</v>
      </c>
      <c r="F22" s="9" t="str">
        <f>IF($B22="N/A","N/A",IF(E22&gt;5,"No",IF(E22&lt;=0,"No","Yes")))</f>
        <v>Yes</v>
      </c>
      <c r="G22" s="9">
        <v>0.14761946679999999</v>
      </c>
      <c r="H22" s="9" t="str">
        <f>IF($B22="N/A","N/A",IF(G22&gt;5,"No",IF(G22&lt;=0,"No","Yes")))</f>
        <v>Yes</v>
      </c>
      <c r="I22" s="10">
        <v>17.04</v>
      </c>
      <c r="J22" s="10">
        <v>0.40629999999999999</v>
      </c>
      <c r="K22" s="9" t="str">
        <f t="shared" si="1"/>
        <v>Yes</v>
      </c>
    </row>
    <row r="23" spans="1:11" x14ac:dyDescent="0.25">
      <c r="A23" s="73" t="s">
        <v>130</v>
      </c>
      <c r="B23" s="33"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5">
      <c r="A24" s="73" t="s">
        <v>847</v>
      </c>
      <c r="B24" s="33" t="s">
        <v>213</v>
      </c>
      <c r="C24" s="10">
        <v>16.306595365</v>
      </c>
      <c r="D24" s="9" t="str">
        <f>IF($B24="N/A","N/A",IF(C24&gt;15,"No",IF(C24&lt;-15,"No","Yes")))</f>
        <v>N/A</v>
      </c>
      <c r="E24" s="10">
        <v>15.389324961</v>
      </c>
      <c r="F24" s="9" t="str">
        <f>IF($B24="N/A","N/A",IF(E24&gt;15,"No",IF(E24&lt;-15,"No","Yes")))</f>
        <v>N/A</v>
      </c>
      <c r="G24" s="10">
        <v>15.672782874999999</v>
      </c>
      <c r="H24" s="9" t="str">
        <f>IF($B24="N/A","N/A",IF(G24&gt;15,"No",IF(G24&lt;-15,"No","Yes")))</f>
        <v>N/A</v>
      </c>
      <c r="I24" s="10">
        <v>-5.63</v>
      </c>
      <c r="J24" s="10">
        <v>1.8420000000000001</v>
      </c>
      <c r="K24" s="9" t="str">
        <f t="shared" si="1"/>
        <v>Yes</v>
      </c>
    </row>
    <row r="25" spans="1:11" x14ac:dyDescent="0.25">
      <c r="A25" s="73" t="s">
        <v>15</v>
      </c>
      <c r="B25" s="33" t="s">
        <v>240</v>
      </c>
      <c r="C25" s="9">
        <v>1.8793187608999999</v>
      </c>
      <c r="D25" s="9" t="str">
        <f>IF($B25="N/A","N/A",IF(C25&gt;20,"No",IF(C25&lt;1,"No","Yes")))</f>
        <v>Yes</v>
      </c>
      <c r="E25" s="9">
        <v>1.3878246259</v>
      </c>
      <c r="F25" s="9" t="str">
        <f>IF($B25="N/A","N/A",IF(E25&gt;20,"No",IF(E25&lt;1,"No","Yes")))</f>
        <v>Yes</v>
      </c>
      <c r="G25" s="9">
        <v>0.97938970410000004</v>
      </c>
      <c r="H25" s="9" t="str">
        <f>IF($B25="N/A","N/A",IF(G25&gt;20,"No",IF(G25&lt;1,"No","Yes")))</f>
        <v>No</v>
      </c>
      <c r="I25" s="10">
        <v>-26.2</v>
      </c>
      <c r="J25" s="10">
        <v>-29.4</v>
      </c>
      <c r="K25" s="9" t="str">
        <f t="shared" ref="K25:K34" si="2">IF(J25="Div by 0", "N/A", IF(J25="N/A","N/A", IF(J25&gt;30, "No", IF(J25&lt;-30, "No", "Yes"))))</f>
        <v>Yes</v>
      </c>
    </row>
    <row r="26" spans="1:11" x14ac:dyDescent="0.25">
      <c r="A26" s="73" t="s">
        <v>159</v>
      </c>
      <c r="B26" s="33" t="s">
        <v>214</v>
      </c>
      <c r="C26" s="9">
        <v>99.967980151999996</v>
      </c>
      <c r="D26" s="9" t="str">
        <f>IF($B26="N/A","N/A",IF(C26&gt;100,"No",IF(C26&lt;95,"No","Yes")))</f>
        <v>Yes</v>
      </c>
      <c r="E26" s="9">
        <v>99.970687888</v>
      </c>
      <c r="F26" s="9" t="str">
        <f>IF($B26="N/A","N/A",IF(E26&gt;100,"No",IF(E26&lt;95,"No","Yes")))</f>
        <v>Yes</v>
      </c>
      <c r="G26" s="9">
        <v>99.974268166000002</v>
      </c>
      <c r="H26" s="9" t="str">
        <f>IF($B26="N/A","N/A",IF(G26&gt;100,"No",IF(G26&lt;95,"No","Yes")))</f>
        <v>Yes</v>
      </c>
      <c r="I26" s="10">
        <v>2.7000000000000001E-3</v>
      </c>
      <c r="J26" s="10">
        <v>3.5999999999999999E-3</v>
      </c>
      <c r="K26" s="9" t="str">
        <f t="shared" si="2"/>
        <v>Yes</v>
      </c>
    </row>
    <row r="27" spans="1:11" x14ac:dyDescent="0.25">
      <c r="A27" s="73" t="s">
        <v>32</v>
      </c>
      <c r="B27" s="33" t="s">
        <v>214</v>
      </c>
      <c r="C27" s="9">
        <v>99.972906283</v>
      </c>
      <c r="D27" s="9" t="str">
        <f>IF($B27="N/A","N/A",IF(C27&gt;100,"No",IF(C27&lt;95,"No","Yes")))</f>
        <v>Yes</v>
      </c>
      <c r="E27" s="9">
        <v>99.972303517</v>
      </c>
      <c r="F27" s="9" t="str">
        <f>IF($B27="N/A","N/A",IF(E27&gt;100,"No",IF(E27&lt;95,"No","Yes")))</f>
        <v>Yes</v>
      </c>
      <c r="G27" s="9">
        <v>99.976525344999999</v>
      </c>
      <c r="H27" s="9" t="str">
        <f>IF($B27="N/A","N/A",IF(G27&gt;100,"No",IF(G27&lt;95,"No","Yes")))</f>
        <v>Yes</v>
      </c>
      <c r="I27" s="10">
        <v>-1E-3</v>
      </c>
      <c r="J27" s="10">
        <v>4.1999999999999997E-3</v>
      </c>
      <c r="K27" s="9" t="str">
        <f t="shared" si="2"/>
        <v>Yes</v>
      </c>
    </row>
    <row r="28" spans="1:11" x14ac:dyDescent="0.25">
      <c r="A28" s="73" t="s">
        <v>848</v>
      </c>
      <c r="B28" s="33" t="s">
        <v>226</v>
      </c>
      <c r="C28" s="9">
        <v>13.318715186</v>
      </c>
      <c r="D28" s="9" t="str">
        <f>IF($B28="N/A","N/A",IF(C28&gt;30,"No",IF(C28&lt;5,"No","Yes")))</f>
        <v>Yes</v>
      </c>
      <c r="E28" s="9">
        <v>18.632892221999999</v>
      </c>
      <c r="F28" s="9" t="str">
        <f>IF($B28="N/A","N/A",IF(E28&gt;30,"No",IF(E28&lt;5,"No","Yes")))</f>
        <v>Yes</v>
      </c>
      <c r="G28" s="9">
        <v>18.263731947</v>
      </c>
      <c r="H28" s="9" t="str">
        <f>IF($B28="N/A","N/A",IF(G28&gt;30,"No",IF(G28&lt;5,"No","Yes")))</f>
        <v>Yes</v>
      </c>
      <c r="I28" s="10">
        <v>39.9</v>
      </c>
      <c r="J28" s="10">
        <v>-1.98</v>
      </c>
      <c r="K28" s="9" t="str">
        <f t="shared" si="2"/>
        <v>Yes</v>
      </c>
    </row>
    <row r="29" spans="1:11" x14ac:dyDescent="0.25">
      <c r="A29" s="73" t="s">
        <v>849</v>
      </c>
      <c r="B29" s="33" t="s">
        <v>227</v>
      </c>
      <c r="C29" s="9">
        <v>41.496650443</v>
      </c>
      <c r="D29" s="9" t="str">
        <f>IF($B29="N/A","N/A",IF(C29&gt;75,"No",IF(C29&lt;15,"No","Yes")))</f>
        <v>Yes</v>
      </c>
      <c r="E29" s="9">
        <v>55.723217007000002</v>
      </c>
      <c r="F29" s="9" t="str">
        <f>IF($B29="N/A","N/A",IF(E29&gt;75,"No",IF(E29&lt;15,"No","Yes")))</f>
        <v>Yes</v>
      </c>
      <c r="G29" s="9">
        <v>56.539565211000003</v>
      </c>
      <c r="H29" s="9" t="str">
        <f>IF($B29="N/A","N/A",IF(G29&gt;75,"No",IF(G29&lt;15,"No","Yes")))</f>
        <v>Yes</v>
      </c>
      <c r="I29" s="10">
        <v>34.28</v>
      </c>
      <c r="J29" s="10">
        <v>1.4650000000000001</v>
      </c>
      <c r="K29" s="9" t="str">
        <f t="shared" si="2"/>
        <v>Yes</v>
      </c>
    </row>
    <row r="30" spans="1:11" x14ac:dyDescent="0.25">
      <c r="A30" s="73" t="s">
        <v>850</v>
      </c>
      <c r="B30" s="33" t="s">
        <v>228</v>
      </c>
      <c r="C30" s="9">
        <v>45.184634371000001</v>
      </c>
      <c r="D30" s="9" t="str">
        <f>IF($B30="N/A","N/A",IF(C30&gt;70,"No",IF(C30&lt;25,"No","Yes")))</f>
        <v>Yes</v>
      </c>
      <c r="E30" s="9">
        <v>25.643890771999999</v>
      </c>
      <c r="F30" s="9" t="str">
        <f>IF($B30="N/A","N/A",IF(E30&gt;70,"No",IF(E30&lt;25,"No","Yes")))</f>
        <v>Yes</v>
      </c>
      <c r="G30" s="9">
        <v>25.196702843000001</v>
      </c>
      <c r="H30" s="9" t="str">
        <f>IF($B30="N/A","N/A",IF(G30&gt;70,"No",IF(G30&lt;25,"No","Yes")))</f>
        <v>Yes</v>
      </c>
      <c r="I30" s="10">
        <v>-43.2</v>
      </c>
      <c r="J30" s="10">
        <v>-1.74</v>
      </c>
      <c r="K30" s="9" t="str">
        <f t="shared" si="2"/>
        <v>Yes</v>
      </c>
    </row>
    <row r="31" spans="1:11" x14ac:dyDescent="0.25">
      <c r="A31" s="73" t="s">
        <v>160</v>
      </c>
      <c r="B31" s="33" t="s">
        <v>214</v>
      </c>
      <c r="C31" s="9">
        <v>99.941334264999995</v>
      </c>
      <c r="D31" s="9" t="str">
        <f>IF($B31="N/A","N/A",IF(C31&gt;100,"No",IF(C31&lt;95,"No","Yes")))</f>
        <v>Yes</v>
      </c>
      <c r="E31" s="9">
        <v>99.949915525999998</v>
      </c>
      <c r="F31" s="9" t="str">
        <f>IF($B31="N/A","N/A",IF(E31&gt;100,"No",IF(E31&lt;95,"No","Yes")))</f>
        <v>Yes</v>
      </c>
      <c r="G31" s="9">
        <v>99.949890640000007</v>
      </c>
      <c r="H31" s="9" t="str">
        <f>IF($B31="N/A","N/A",IF(G31&gt;100,"No",IF(G31&lt;95,"No","Yes")))</f>
        <v>Yes</v>
      </c>
      <c r="I31" s="10">
        <v>8.6E-3</v>
      </c>
      <c r="J31" s="10">
        <v>0</v>
      </c>
      <c r="K31" s="9" t="str">
        <f t="shared" si="2"/>
        <v>Yes</v>
      </c>
    </row>
    <row r="32" spans="1:11" x14ac:dyDescent="0.25">
      <c r="A32" s="27" t="s">
        <v>372</v>
      </c>
      <c r="B32" s="33" t="s">
        <v>241</v>
      </c>
      <c r="C32" s="9">
        <v>0.83206821350000004</v>
      </c>
      <c r="D32" s="9" t="str">
        <f>IF($B32="N/A","N/A",IF(C32&gt;5,"No",IF(C32&lt;1,"No","Yes")))</f>
        <v>No</v>
      </c>
      <c r="E32" s="9">
        <v>0.77827118549999996</v>
      </c>
      <c r="F32" s="9" t="str">
        <f>IF($B32="N/A","N/A",IF(E32&gt;5,"No",IF(E32&lt;1,"No","Yes")))</f>
        <v>No</v>
      </c>
      <c r="G32" s="9">
        <v>0.77150357420000004</v>
      </c>
      <c r="H32" s="9" t="str">
        <f>IF($B32="N/A","N/A",IF(G32&gt;5,"No",IF(G32&lt;1,"No","Yes")))</f>
        <v>No</v>
      </c>
      <c r="I32" s="10">
        <v>-6.47</v>
      </c>
      <c r="J32" s="10">
        <v>-0.87</v>
      </c>
      <c r="K32" s="9" t="str">
        <f t="shared" si="2"/>
        <v>Yes</v>
      </c>
    </row>
    <row r="33" spans="1:11" x14ac:dyDescent="0.25">
      <c r="A33" s="27" t="s">
        <v>374</v>
      </c>
      <c r="B33" s="33" t="s">
        <v>242</v>
      </c>
      <c r="C33" s="9">
        <v>98.353105029999995</v>
      </c>
      <c r="D33" s="9" t="str">
        <f>IF($B33="N/A","N/A",IF(C33&gt;98,"No",IF(C33&lt;8,"No","Yes")))</f>
        <v>No</v>
      </c>
      <c r="E33" s="9">
        <v>98.478539841</v>
      </c>
      <c r="F33" s="9" t="str">
        <f>IF($B33="N/A","N/A",IF(E33&gt;98,"No",IF(E33&lt;8,"No","Yes")))</f>
        <v>No</v>
      </c>
      <c r="G33" s="9">
        <v>98.486787605999993</v>
      </c>
      <c r="H33" s="9" t="str">
        <f>IF($B33="N/A","N/A",IF(G33&gt;98,"No",IF(G33&lt;8,"No","Yes")))</f>
        <v>No</v>
      </c>
      <c r="I33" s="10">
        <v>0.1275</v>
      </c>
      <c r="J33" s="10">
        <v>8.3999999999999995E-3</v>
      </c>
      <c r="K33" s="9" t="str">
        <f t="shared" si="2"/>
        <v>Yes</v>
      </c>
    </row>
    <row r="34" spans="1:11" x14ac:dyDescent="0.25">
      <c r="A34" s="27" t="s">
        <v>375</v>
      </c>
      <c r="B34" s="49" t="s">
        <v>224</v>
      </c>
      <c r="C34" s="9">
        <v>0.38311859879999999</v>
      </c>
      <c r="D34" s="9" t="str">
        <f>IF($B34="N/A","N/A",IF(C34&gt;5,"No",IF(C34&lt;=0,"No","Yes")))</f>
        <v>Yes</v>
      </c>
      <c r="E34" s="9">
        <v>0.36420875759999999</v>
      </c>
      <c r="F34" s="9" t="str">
        <f>IF($B34="N/A","N/A",IF(E34&gt;5,"No",IF(E34&lt;=0,"No","Yes")))</f>
        <v>Yes</v>
      </c>
      <c r="G34" s="9">
        <v>0.35482844320000001</v>
      </c>
      <c r="H34" s="9" t="str">
        <f>IF($B34="N/A","N/A",IF(G34&gt;5,"No",IF(G34&lt;=0,"No","Yes")))</f>
        <v>Yes</v>
      </c>
      <c r="I34" s="10">
        <v>-4.9400000000000004</v>
      </c>
      <c r="J34" s="10">
        <v>-2.58</v>
      </c>
      <c r="K34" s="9" t="str">
        <f t="shared" si="2"/>
        <v>Yes</v>
      </c>
    </row>
    <row r="35" spans="1:11" ht="12" customHeight="1" x14ac:dyDescent="0.25">
      <c r="A35" s="135" t="s">
        <v>1632</v>
      </c>
      <c r="B35" s="136"/>
      <c r="C35" s="136"/>
      <c r="D35" s="136"/>
      <c r="E35" s="136"/>
      <c r="F35" s="136"/>
      <c r="G35" s="136"/>
      <c r="H35" s="136"/>
      <c r="I35" s="136"/>
      <c r="J35" s="136"/>
      <c r="K35" s="137"/>
    </row>
    <row r="36" spans="1:11" x14ac:dyDescent="0.25">
      <c r="A36" s="128" t="s">
        <v>1630</v>
      </c>
      <c r="B36" s="129"/>
      <c r="C36" s="129"/>
      <c r="D36" s="129"/>
      <c r="E36" s="129"/>
      <c r="F36" s="129"/>
      <c r="G36" s="129"/>
      <c r="H36" s="129"/>
      <c r="I36" s="129"/>
      <c r="J36" s="129"/>
      <c r="K36" s="130"/>
    </row>
    <row r="37" spans="1:11" x14ac:dyDescent="0.25">
      <c r="A37" s="131" t="s">
        <v>1731</v>
      </c>
      <c r="B37" s="131"/>
      <c r="C37" s="131"/>
      <c r="D37" s="131"/>
      <c r="E37" s="131"/>
      <c r="F37" s="131"/>
      <c r="G37" s="131"/>
      <c r="H37" s="131"/>
      <c r="I37" s="131"/>
      <c r="J37" s="131"/>
      <c r="K37" s="132"/>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1727</v>
      </c>
      <c r="B1" s="120"/>
      <c r="C1" s="120"/>
      <c r="D1" s="120"/>
      <c r="E1" s="120"/>
      <c r="F1" s="120"/>
      <c r="G1" s="120"/>
      <c r="H1" s="120"/>
      <c r="I1" s="120"/>
      <c r="J1" s="120"/>
      <c r="K1" s="121"/>
    </row>
    <row r="2" spans="1:11" ht="13" x14ac:dyDescent="0.3">
      <c r="A2" s="125" t="s">
        <v>1580</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73" t="s">
        <v>12</v>
      </c>
      <c r="B6" s="33" t="s">
        <v>213</v>
      </c>
      <c r="C6" s="34">
        <v>709</v>
      </c>
      <c r="D6" s="9" t="str">
        <f>IF($B6="N/A","N/A",IF(C6&gt;15,"No",IF(C6&lt;-15,"No","Yes")))</f>
        <v>N/A</v>
      </c>
      <c r="E6" s="34">
        <v>862</v>
      </c>
      <c r="F6" s="9" t="str">
        <f>IF($B6="N/A","N/A",IF(E6&gt;15,"No",IF(E6&lt;-15,"No","Yes")))</f>
        <v>N/A</v>
      </c>
      <c r="G6" s="34">
        <v>980</v>
      </c>
      <c r="H6" s="9" t="str">
        <f>IF($B6="N/A","N/A",IF(G6&gt;15,"No",IF(G6&lt;-15,"No","Yes")))</f>
        <v>N/A</v>
      </c>
      <c r="I6" s="10">
        <v>21.58</v>
      </c>
      <c r="J6" s="10">
        <v>13.69</v>
      </c>
      <c r="K6" s="9" t="str">
        <f t="shared" ref="K6:K2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1745</v>
      </c>
      <c r="J8" s="10" t="s">
        <v>1745</v>
      </c>
      <c r="K8" s="9" t="str">
        <f t="shared" si="0"/>
        <v>N/A</v>
      </c>
    </row>
    <row r="9" spans="1:11" x14ac:dyDescent="0.25">
      <c r="A9" s="73" t="s">
        <v>851</v>
      </c>
      <c r="B9" s="33" t="s">
        <v>213</v>
      </c>
      <c r="C9" s="35">
        <v>2814.3864598</v>
      </c>
      <c r="D9" s="9" t="str">
        <f>IF($B9="N/A","N/A",IF(C9&gt;15,"No",IF(C9&lt;-15,"No","Yes")))</f>
        <v>N/A</v>
      </c>
      <c r="E9" s="35">
        <v>2434.4837587000002</v>
      </c>
      <c r="F9" s="9" t="str">
        <f>IF($B9="N/A","N/A",IF(E9&gt;15,"No",IF(E9&lt;-15,"No","Yes")))</f>
        <v>N/A</v>
      </c>
      <c r="G9" s="35">
        <v>1363.322449</v>
      </c>
      <c r="H9" s="9" t="str">
        <f>IF($B9="N/A","N/A",IF(G9&gt;15,"No",IF(G9&lt;-15,"No","Yes")))</f>
        <v>N/A</v>
      </c>
      <c r="I9" s="10">
        <v>-13.5</v>
      </c>
      <c r="J9" s="10">
        <v>-44</v>
      </c>
      <c r="K9" s="9" t="str">
        <f t="shared" si="0"/>
        <v>No</v>
      </c>
    </row>
    <row r="10" spans="1:11" x14ac:dyDescent="0.25">
      <c r="A10" s="73" t="s">
        <v>652</v>
      </c>
      <c r="B10" s="33" t="s">
        <v>237</v>
      </c>
      <c r="C10" s="8">
        <v>97.602256699999998</v>
      </c>
      <c r="D10" s="9" t="str">
        <f>IF($B10="N/A","N/A",IF(C10&gt;99,"No",IF(C10&lt;75,"No","Yes")))</f>
        <v>Yes</v>
      </c>
      <c r="E10" s="8">
        <v>97.795823666000004</v>
      </c>
      <c r="F10" s="9" t="str">
        <f>IF($B10="N/A","N/A",IF(E10&gt;99,"No",IF(E10&lt;75,"No","Yes")))</f>
        <v>Yes</v>
      </c>
      <c r="G10" s="8">
        <v>97.448979592000001</v>
      </c>
      <c r="H10" s="9" t="str">
        <f>IF($B10="N/A","N/A",IF(G10&gt;99,"No",IF(G10&lt;75,"No","Yes")))</f>
        <v>Yes</v>
      </c>
      <c r="I10" s="10">
        <v>0.1983</v>
      </c>
      <c r="J10" s="10">
        <v>-0.35499999999999998</v>
      </c>
      <c r="K10" s="9" t="str">
        <f t="shared" si="0"/>
        <v>Yes</v>
      </c>
    </row>
    <row r="11" spans="1:11" x14ac:dyDescent="0.25">
      <c r="A11" s="70" t="s">
        <v>653</v>
      </c>
      <c r="B11" s="49" t="s">
        <v>238</v>
      </c>
      <c r="C11" s="9">
        <v>0</v>
      </c>
      <c r="D11" s="9" t="str">
        <f>IF($B11="N/A","N/A",IF(C11&gt;20,"No",IF(C11&lt;=0,"No","Yes")))</f>
        <v>No</v>
      </c>
      <c r="E11" s="9">
        <v>0</v>
      </c>
      <c r="F11" s="9" t="str">
        <f>IF($B11="N/A","N/A",IF(E11&gt;20,"No",IF(E11&lt;=0,"No","Yes")))</f>
        <v>No</v>
      </c>
      <c r="G11" s="9">
        <v>0</v>
      </c>
      <c r="H11" s="9" t="str">
        <f>IF($B11="N/A","N/A",IF(G11&gt;20,"No",IF(G11&lt;=0,"No","Yes")))</f>
        <v>No</v>
      </c>
      <c r="I11" s="10" t="s">
        <v>1745</v>
      </c>
      <c r="J11" s="10" t="s">
        <v>1745</v>
      </c>
      <c r="K11" s="9" t="str">
        <f t="shared" si="0"/>
        <v>N/A</v>
      </c>
    </row>
    <row r="12" spans="1:11" x14ac:dyDescent="0.25">
      <c r="A12" s="73" t="s">
        <v>654</v>
      </c>
      <c r="B12" s="49" t="s">
        <v>239</v>
      </c>
      <c r="C12" s="9">
        <v>1.8335684061999999</v>
      </c>
      <c r="D12" s="9" t="str">
        <f>IF($B12="N/A","N/A",IF(C12&gt;10,"No",IF(C12&lt;=0,"No","Yes")))</f>
        <v>Yes</v>
      </c>
      <c r="E12" s="9">
        <v>1.7401392111</v>
      </c>
      <c r="F12" s="9" t="str">
        <f>IF($B12="N/A","N/A",IF(E12&gt;10,"No",IF(E12&lt;=0,"No","Yes")))</f>
        <v>Yes</v>
      </c>
      <c r="G12" s="9">
        <v>2.1428571429000001</v>
      </c>
      <c r="H12" s="9" t="str">
        <f>IF($B12="N/A","N/A",IF(G12&gt;10,"No",IF(G12&lt;=0,"No","Yes")))</f>
        <v>Yes</v>
      </c>
      <c r="I12" s="10">
        <v>-5.0999999999999996</v>
      </c>
      <c r="J12" s="10">
        <v>23.14</v>
      </c>
      <c r="K12" s="9" t="str">
        <f t="shared" si="0"/>
        <v>Yes</v>
      </c>
    </row>
    <row r="13" spans="1:11" x14ac:dyDescent="0.25">
      <c r="A13" s="73" t="s">
        <v>655</v>
      </c>
      <c r="B13" s="49" t="s">
        <v>224</v>
      </c>
      <c r="C13" s="9">
        <v>0.5641748942</v>
      </c>
      <c r="D13" s="9" t="str">
        <f>IF($B13="N/A","N/A",IF(C13&gt;5,"No",IF(C13&lt;=0,"No","Yes")))</f>
        <v>Yes</v>
      </c>
      <c r="E13" s="9">
        <v>0.464037123</v>
      </c>
      <c r="F13" s="9" t="str">
        <f>IF($B13="N/A","N/A",IF(E13&gt;5,"No",IF(E13&lt;=0,"No","Yes")))</f>
        <v>Yes</v>
      </c>
      <c r="G13" s="9">
        <v>0.40816326530000002</v>
      </c>
      <c r="H13" s="9" t="str">
        <f>IF($B13="N/A","N/A",IF(G13&gt;5,"No",IF(G13&lt;=0,"No","Yes")))</f>
        <v>Yes</v>
      </c>
      <c r="I13" s="10">
        <v>-17.7</v>
      </c>
      <c r="J13" s="10">
        <v>-12</v>
      </c>
      <c r="K13" s="9" t="str">
        <f t="shared" si="0"/>
        <v>Yes</v>
      </c>
    </row>
    <row r="14" spans="1:11" x14ac:dyDescent="0.25">
      <c r="A14" s="73" t="s">
        <v>159</v>
      </c>
      <c r="B14" s="33" t="s">
        <v>214</v>
      </c>
      <c r="C14" s="9">
        <v>99.858956276000001</v>
      </c>
      <c r="D14" s="9" t="str">
        <f>IF($B14="N/A","N/A",IF(C14&gt;100,"No",IF(C14&lt;95,"No","Yes")))</f>
        <v>Yes</v>
      </c>
      <c r="E14" s="9">
        <v>100</v>
      </c>
      <c r="F14" s="9" t="str">
        <f>IF($B14="N/A","N/A",IF(E14&gt;100,"No",IF(E14&lt;95,"No","Yes")))</f>
        <v>Yes</v>
      </c>
      <c r="G14" s="9">
        <v>100</v>
      </c>
      <c r="H14" s="9" t="str">
        <f>IF($B14="N/A","N/A",IF(G14&gt;100,"No",IF(G14&lt;95,"No","Yes")))</f>
        <v>Yes</v>
      </c>
      <c r="I14" s="10">
        <v>0.14119999999999999</v>
      </c>
      <c r="J14" s="10">
        <v>0</v>
      </c>
      <c r="K14" s="9" t="str">
        <f t="shared" si="0"/>
        <v>Yes</v>
      </c>
    </row>
    <row r="15" spans="1:11" x14ac:dyDescent="0.25">
      <c r="A15" s="73" t="s">
        <v>32</v>
      </c>
      <c r="B15" s="33"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5">
      <c r="A16" s="73" t="s">
        <v>848</v>
      </c>
      <c r="B16" s="33" t="s">
        <v>226</v>
      </c>
      <c r="C16" s="9">
        <v>6.4880112834999997</v>
      </c>
      <c r="D16" s="9" t="str">
        <f>IF($B16="N/A","N/A",IF(C16&gt;30,"No",IF(C16&lt;5,"No","Yes")))</f>
        <v>Yes</v>
      </c>
      <c r="E16" s="9">
        <v>7.5406032483000001</v>
      </c>
      <c r="F16" s="9" t="str">
        <f>IF($B16="N/A","N/A",IF(E16&gt;30,"No",IF(E16&lt;5,"No","Yes")))</f>
        <v>Yes</v>
      </c>
      <c r="G16" s="9">
        <v>5.1020408162999997</v>
      </c>
      <c r="H16" s="9" t="str">
        <f>IF($B16="N/A","N/A",IF(G16&gt;30,"No",IF(G16&lt;5,"No","Yes")))</f>
        <v>Yes</v>
      </c>
      <c r="I16" s="10">
        <v>16.22</v>
      </c>
      <c r="J16" s="10">
        <v>-32.299999999999997</v>
      </c>
      <c r="K16" s="9" t="str">
        <f t="shared" si="0"/>
        <v>No</v>
      </c>
    </row>
    <row r="17" spans="1:11" x14ac:dyDescent="0.25">
      <c r="A17" s="73" t="s">
        <v>849</v>
      </c>
      <c r="B17" s="33" t="s">
        <v>227</v>
      </c>
      <c r="C17" s="9">
        <v>43.723554301999997</v>
      </c>
      <c r="D17" s="9" t="str">
        <f>IF($B17="N/A","N/A",IF(C17&gt;75,"No",IF(C17&lt;15,"No","Yes")))</f>
        <v>Yes</v>
      </c>
      <c r="E17" s="9">
        <v>34.222737819000002</v>
      </c>
      <c r="F17" s="9" t="str">
        <f>IF($B17="N/A","N/A",IF(E17&gt;75,"No",IF(E17&lt;15,"No","Yes")))</f>
        <v>Yes</v>
      </c>
      <c r="G17" s="9">
        <v>25.510204082000001</v>
      </c>
      <c r="H17" s="9" t="str">
        <f>IF($B17="N/A","N/A",IF(G17&gt;75,"No",IF(G17&lt;15,"No","Yes")))</f>
        <v>Yes</v>
      </c>
      <c r="I17" s="10">
        <v>-21.7</v>
      </c>
      <c r="J17" s="10">
        <v>-25.5</v>
      </c>
      <c r="K17" s="9" t="str">
        <f t="shared" si="0"/>
        <v>Yes</v>
      </c>
    </row>
    <row r="18" spans="1:11" x14ac:dyDescent="0.25">
      <c r="A18" s="73" t="s">
        <v>850</v>
      </c>
      <c r="B18" s="33" t="s">
        <v>228</v>
      </c>
      <c r="C18" s="9">
        <v>49.788434414999998</v>
      </c>
      <c r="D18" s="9" t="str">
        <f>IF($B18="N/A","N/A",IF(C18&gt;70,"No",IF(C18&lt;25,"No","Yes")))</f>
        <v>Yes</v>
      </c>
      <c r="E18" s="9">
        <v>58.236658933000001</v>
      </c>
      <c r="F18" s="9" t="str">
        <f>IF($B18="N/A","N/A",IF(E18&gt;70,"No",IF(E18&lt;25,"No","Yes")))</f>
        <v>Yes</v>
      </c>
      <c r="G18" s="9">
        <v>69.387755102</v>
      </c>
      <c r="H18" s="9" t="str">
        <f>IF($B18="N/A","N/A",IF(G18&gt;70,"No",IF(G18&lt;25,"No","Yes")))</f>
        <v>Yes</v>
      </c>
      <c r="I18" s="10">
        <v>16.97</v>
      </c>
      <c r="J18" s="10">
        <v>19.149999999999999</v>
      </c>
      <c r="K18" s="9" t="str">
        <f t="shared" si="0"/>
        <v>Yes</v>
      </c>
    </row>
    <row r="19" spans="1:11" x14ac:dyDescent="0.25">
      <c r="A19" s="73" t="s">
        <v>160</v>
      </c>
      <c r="B19" s="33" t="s">
        <v>214</v>
      </c>
      <c r="C19" s="9">
        <v>99.717912553000005</v>
      </c>
      <c r="D19" s="9" t="str">
        <f>IF($B19="N/A","N/A",IF(C19&gt;100,"No",IF(C19&lt;95,"No","Yes")))</f>
        <v>Yes</v>
      </c>
      <c r="E19" s="9">
        <v>99.883990718999996</v>
      </c>
      <c r="F19" s="9" t="str">
        <f>IF($B19="N/A","N/A",IF(E19&gt;100,"No",IF(E19&lt;95,"No","Yes")))</f>
        <v>Yes</v>
      </c>
      <c r="G19" s="9">
        <v>99.897959184000001</v>
      </c>
      <c r="H19" s="9" t="str">
        <f>IF($B19="N/A","N/A",IF(G19&gt;100,"No",IF(G19&lt;95,"No","Yes")))</f>
        <v>Yes</v>
      </c>
      <c r="I19" s="10">
        <v>0.16650000000000001</v>
      </c>
      <c r="J19" s="10">
        <v>1.4E-2</v>
      </c>
      <c r="K19" s="9" t="str">
        <f t="shared" si="0"/>
        <v>Yes</v>
      </c>
    </row>
    <row r="20" spans="1:11" x14ac:dyDescent="0.25">
      <c r="A20" s="27" t="s">
        <v>372</v>
      </c>
      <c r="B20" s="33" t="s">
        <v>241</v>
      </c>
      <c r="C20" s="9">
        <v>9.0267983075</v>
      </c>
      <c r="D20" s="9" t="str">
        <f>IF($B20="N/A","N/A",IF(C20&gt;5,"No",IF(C20&lt;1,"No","Yes")))</f>
        <v>No</v>
      </c>
      <c r="E20" s="9">
        <v>8.2366589326999993</v>
      </c>
      <c r="F20" s="9" t="str">
        <f>IF($B20="N/A","N/A",IF(E20&gt;5,"No",IF(E20&lt;1,"No","Yes")))</f>
        <v>No</v>
      </c>
      <c r="G20" s="9">
        <v>8.0612244898000007</v>
      </c>
      <c r="H20" s="9" t="str">
        <f>IF($B20="N/A","N/A",IF(G20&gt;5,"No",IF(G20&lt;1,"No","Yes")))</f>
        <v>No</v>
      </c>
      <c r="I20" s="10">
        <v>-8.75</v>
      </c>
      <c r="J20" s="10">
        <v>-2.13</v>
      </c>
      <c r="K20" s="9" t="str">
        <f t="shared" si="0"/>
        <v>Yes</v>
      </c>
    </row>
    <row r="21" spans="1:11" x14ac:dyDescent="0.25">
      <c r="A21" s="27" t="s">
        <v>374</v>
      </c>
      <c r="B21" s="33" t="s">
        <v>242</v>
      </c>
      <c r="C21" s="9">
        <v>86.882933709</v>
      </c>
      <c r="D21" s="9" t="str">
        <f>IF($B21="N/A","N/A",IF(C21&gt;98,"No",IF(C21&lt;8,"No","Yes")))</f>
        <v>Yes</v>
      </c>
      <c r="E21" s="9">
        <v>85.034802783999993</v>
      </c>
      <c r="F21" s="9" t="str">
        <f>IF($B21="N/A","N/A",IF(E21&gt;98,"No",IF(E21&lt;8,"No","Yes")))</f>
        <v>Yes</v>
      </c>
      <c r="G21" s="9">
        <v>80.714285713999999</v>
      </c>
      <c r="H21" s="9" t="str">
        <f>IF($B21="N/A","N/A",IF(G21&gt;98,"No",IF(G21&lt;8,"No","Yes")))</f>
        <v>Yes</v>
      </c>
      <c r="I21" s="10">
        <v>-2.13</v>
      </c>
      <c r="J21" s="10">
        <v>-5.08</v>
      </c>
      <c r="K21" s="9" t="str">
        <f t="shared" si="0"/>
        <v>Yes</v>
      </c>
    </row>
    <row r="22" spans="1:11" x14ac:dyDescent="0.25">
      <c r="A22" s="27" t="s">
        <v>375</v>
      </c>
      <c r="B22" s="49" t="s">
        <v>224</v>
      </c>
      <c r="C22" s="9">
        <v>0.1410437236</v>
      </c>
      <c r="D22" s="9" t="str">
        <f>IF($B22="N/A","N/A",IF(C22&gt;5,"No",IF(C22&lt;=0,"No","Yes")))</f>
        <v>Yes</v>
      </c>
      <c r="E22" s="9">
        <v>0.464037123</v>
      </c>
      <c r="F22" s="9" t="str">
        <f>IF($B22="N/A","N/A",IF(E22&gt;5,"No",IF(E22&lt;=0,"No","Yes")))</f>
        <v>Yes</v>
      </c>
      <c r="G22" s="9">
        <v>1.1224489795999999</v>
      </c>
      <c r="H22" s="9" t="str">
        <f>IF($B22="N/A","N/A",IF(G22&gt;5,"No",IF(G22&lt;=0,"No","Yes")))</f>
        <v>Yes</v>
      </c>
      <c r="I22" s="10">
        <v>229</v>
      </c>
      <c r="J22" s="10">
        <v>141.9</v>
      </c>
      <c r="K22" s="9" t="str">
        <f t="shared" si="0"/>
        <v>No</v>
      </c>
    </row>
    <row r="23" spans="1:11" ht="12" customHeight="1" x14ac:dyDescent="0.25">
      <c r="A23" s="135" t="s">
        <v>1632</v>
      </c>
      <c r="B23" s="136"/>
      <c r="C23" s="136"/>
      <c r="D23" s="136"/>
      <c r="E23" s="136"/>
      <c r="F23" s="136"/>
      <c r="G23" s="136"/>
      <c r="H23" s="136"/>
      <c r="I23" s="136"/>
      <c r="J23" s="136"/>
      <c r="K23" s="137"/>
    </row>
    <row r="24" spans="1:11" x14ac:dyDescent="0.25">
      <c r="A24" s="128" t="s">
        <v>1630</v>
      </c>
      <c r="B24" s="129"/>
      <c r="C24" s="129"/>
      <c r="D24" s="129"/>
      <c r="E24" s="129"/>
      <c r="F24" s="129"/>
      <c r="G24" s="129"/>
      <c r="H24" s="129"/>
      <c r="I24" s="129"/>
      <c r="J24" s="129"/>
      <c r="K24" s="130"/>
    </row>
    <row r="25" spans="1:11" x14ac:dyDescent="0.25">
      <c r="A25" s="131" t="s">
        <v>1731</v>
      </c>
      <c r="B25" s="131"/>
      <c r="C25" s="131"/>
      <c r="D25" s="131"/>
      <c r="E25" s="131"/>
      <c r="F25" s="131"/>
      <c r="G25" s="131"/>
      <c r="H25" s="131"/>
      <c r="I25" s="131"/>
      <c r="J25" s="131"/>
      <c r="K25" s="132"/>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Richard, Cara (CMS/OEDA)</cp:lastModifiedBy>
  <cp:lastPrinted>2015-02-24T19:24:57Z</cp:lastPrinted>
  <dcterms:created xsi:type="dcterms:W3CDTF">2001-03-26T18:59:21Z</dcterms:created>
  <dcterms:modified xsi:type="dcterms:W3CDTF">2025-04-11T12:09:45Z</dcterms:modified>
  <dc:language>English</dc:language>
</cp:coreProperties>
</file>