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D8903CE-9B0A-43B3-AA7E-1E2BB5623D8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<sst xmlns="http://schemas.openxmlformats.org/spreadsheetml/2006/main" count="6928" uniqueCount="1752">
  <si>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</si>
  <si>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</si>
  <si>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</si>
  <si>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</si>
  <si>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</si>
  <si>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</si>
  <si>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</si>
  <si>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</si>
  <si>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</si>
  <si>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</si>
  <si>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</si>
  <si>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</si>
  <si>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</si>
  <si>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</si>
  <si>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</si>
  <si>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</si>
  <si>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</si>
  <si>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</si>
  <si>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</si>
  <si>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</si>
  <si>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</si>
  <si>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</si>
  <si>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</si>
  <si>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</si>
  <si>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</si>
  <si>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</si>
  <si>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</si>
  <si>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</si>
  <si>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</si>
  <si>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</si>
  <si>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</si>
  <si>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</si>
  <si>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</si>
  <si>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</si>
  <si>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</si>
  <si>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</si>
  <si>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</si>
  <si>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</si>
  <si>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</si>
  <si>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</si>
  <si>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</si>
  <si>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</si>
  <si>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</si>
  <si>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</si>
  <si>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</si>
  <si>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</si>
  <si>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</si>
  <si>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</si>
  <si>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</si>
  <si>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</si>
  <si>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</si>
  <si>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</si>
  <si>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</si>
  <si>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</si>
  <si>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</si>
  <si>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</si>
  <si>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</si>
  <si>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</si>
  <si>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</si>
  <si>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</si>
  <si>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</si>
  <si>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</si>
  <si>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</si>
  <si>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</si>
  <si>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</si>
  <si>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</si>
  <si>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</si>
  <si>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</si>
  <si>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</si>
  <si>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</si>
  <si>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</si>
  <si>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</si>
  <si>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</si>
  <si>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</si>
  <si>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</si>
  <si>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</si>
  <si>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</si>
  <si>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</si>
  <si>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</si>
  <si>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</si>
  <si>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</si>
  <si>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</si>
  <si>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</si>
  <si>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</si>
  <si>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</si>
  <si>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</si>
  <si>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</si>
  <si>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</si>
  <si>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</si>
  <si>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</si>
  <si>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</si>
  <si>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</si>
  <si>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</si>
  <si>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</si>
  <si>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</si>
  <si>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</si>
  <si>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</si>
  <si>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</si>
  <si>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</si>
  <si>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</si>
  <si>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</si>
  <si>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</si>
  <si>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</si>
  <si>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</si>
  <si>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</si>
  <si>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</si>
  <si>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</si>
  <si>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</si>
  <si>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</si>
  <si>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</si>
  <si>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</si>
  <si>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</si>
  <si>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</si>
  <si>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</si>
  <si>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</si>
  <si>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</si>
  <si>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</si>
  <si>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</si>
  <si>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</si>
  <si>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</si>
  <si>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</si>
  <si>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</si>
  <si>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</si>
  <si>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</si>
  <si>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</si>
  <si>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</si>
  <si>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</si>
  <si>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</si>
  <si>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</si>
  <si>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</si>
  <si>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</si>
  <si>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</si>
  <si>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</si>
  <si>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</si>
  <si>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</si>
  <si>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</si>
  <si>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</si>
  <si>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</si>
  <si>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</si>
  <si>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</si>
  <si>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</si>
  <si>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</si>
  <si>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</si>
  <si>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</si>
  <si>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</si>
  <si>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</si>
  <si>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</si>
  <si>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</si>
  <si>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</si>
  <si>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</si>
  <si>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</si>
  <si>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</si>
  <si>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</si>
  <si>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</si>
  <si>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</si>
  <si>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</si>
  <si>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</si>
  <si>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</si>
  <si>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</si>
  <si>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</si>
  <si>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</si>
  <si>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</si>
  <si>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</si>
  <si>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</si>
  <si>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</si>
  <si>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</si>
  <si>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</si>
  <si>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</si>
  <si>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</si>
  <si>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</si>
  <si>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</si>
  <si>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</si>
  <si>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</si>
  <si>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</si>
  <si>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</si>
  <si>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</si>
  <si>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</si>
  <si>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</si>
  <si>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</si>
  <si>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</si>
  <si>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</si>
  <si>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</si>
  <si>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</si>
  <si>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</si>
  <si>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</si>
  <si>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</si>
  <si>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</si>
  <si>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</si>
  <si>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</si>
  <si>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</si>
  <si>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</si>
  <si>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</si>
  <si>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</si>
  <si>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</si>
  <si>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</si>
  <si>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</si>
  <si>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</si>
  <si>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</si>
  <si>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</si>
  <si>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</si>
  <si>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</si>
  <si>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</si>
  <si>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</si>
  <si>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</si>
  <si>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</si>
  <si>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</si>
  <si>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</si>
  <si>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</si>
  <si>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</si>
  <si>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</si>
  <si>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</si>
  <si>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</si>
  <si>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</si>
  <si>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</si>
  <si>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</si>
  <si>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</si>
  <si>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</si>
  <si>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</si>
  <si>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</si>
  <si>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</si>
  <si>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</si>
  <si>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</si>
  <si>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</si>
  <si>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</si>
  <si>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</si>
  <si>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</si>
  <si>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</si>
  <si>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</si>
  <si>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</si>
  <si>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</si>
  <si>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</si>
  <si>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</si>
  <si>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</si>
  <si>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</si>
  <si>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</si>
  <si>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</si>
  <si>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</si>
  <si>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</si>
  <si>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</si>
  <si>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</si>
  <si>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</si>
  <si>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</si>
  <si>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</si>
  <si>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</si>
  <si>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</si>
  <si>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</si>
  <si>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</si>
  <si>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</si>
  <si>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</si>
  <si>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</si>
  <si>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</si>
  <si>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</si>
  <si>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</si>
  <si>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</si>
  <si>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</si>
  <si>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</si>
  <si>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</si>
  <si>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</si>
  <si>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</si>
  <si>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</si>
  <si>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</si>
  <si>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</si>
  <si>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</si>
  <si>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</si>
  <si>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</si>
  <si>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</si>
  <si>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</si>
  <si>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</si>
  <si>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</si>
  <si>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</si>
  <si>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</si>
  <si>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</si>
  <si>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</si>
  <si>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</si>
  <si>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</si>
  <si>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</si>
  <si>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</si>
  <si>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</si>
  <si>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</si>
  <si>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</si>
  <si>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</si>
  <si>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</si>
  <si>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</si>
  <si>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</si>
  <si>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</si>
  <si>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</si>
  <si>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</si>
  <si>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</si>
  <si>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</si>
  <si>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</si>
  <si>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</si>
  <si>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</si>
  <si>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</si>
  <si>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</si>
  <si>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</si>
  <si>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</si>
  <si>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</si>
  <si>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</si>
  <si>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</si>
  <si>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</si>
  <si>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</si>
  <si>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</si>
  <si>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</si>
  <si>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</si>
  <si>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</si>
  <si>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</si>
  <si>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</si>
  <si>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</si>
  <si>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</si>
  <si>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</si>
  <si>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</si>
  <si>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</si>
  <si>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</si>
  <si>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</si>
  <si>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</si>
  <si>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</si>
  <si>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</si>
  <si>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</si>
  <si>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</si>
  <si>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</si>
  <si>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</si>
  <si>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</si>
  <si>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</si>
  <si>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</si>
  <si>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</si>
  <si>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</si>
  <si>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</si>
  <si>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</si>
  <si>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</si>
  <si>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</si>
  <si>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</si>
  <si>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</si>
  <si>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</si>
  <si>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</si>
  <si>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</si>
  <si>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</si>
  <si>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</si>
  <si>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</si>
  <si>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</si>
  <si>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</si>
  <si>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</si>
  <si>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</si>
  <si>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</si>
  <si>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</si>
  <si>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</si>
  <si>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</si>
  <si>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</si>
  <si>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</si>
  <si>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</si>
  <si>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</si>
  <si>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</si>
  <si>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</si>
  <si>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</si>
  <si>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</si>
  <si>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</si>
  <si>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</si>
  <si>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</si>
  <si>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</si>
  <si>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</si>
  <si>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</si>
  <si>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</si>
  <si>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</si>
  <si>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</si>
  <si>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</si>
  <si>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</si>
  <si>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</si>
  <si>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</si>
  <si>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</si>
  <si>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</si>
  <si>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</si>
  <si>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</si>
  <si>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</si>
  <si>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</si>
  <si>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</si>
  <si>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</si>
  <si>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</si>
  <si>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</si>
  <si>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</si>
  <si>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</si>
  <si>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</si>
  <si>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</si>
  <si>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</si>
  <si>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</si>
  <si>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</si>
  <si>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</si>
  <si>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</si>
  <si>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</si>
  <si>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</si>
  <si>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</si>
  <si>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</si>
  <si>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</si>
  <si>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</si>
  <si>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</si>
  <si>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</si>
  <si>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</si>
  <si>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</si>
  <si>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</si>
  <si>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</si>
  <si>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</si>
  <si>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</si>
  <si>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</si>
  <si>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</si>
  <si>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</si>
  <si>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</si>
  <si>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</si>
  <si>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</si>
  <si>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</si>
  <si>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</si>
  <si>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</si>
  <si>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</si>
  <si>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</si>
  <si>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</si>
  <si>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</si>
  <si>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</si>
  <si>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</si>
  <si>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</si>
  <si>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</si>
  <si>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</si>
  <si>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</si>
  <si>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</si>
  <si>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</si>
  <si>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</si>
  <si>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</si>
  <si>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</si>
  <si>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</si>
  <si>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</si>
  <si>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</si>
  <si>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</si>
  <si>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</si>
  <si>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</si>
  <si>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</si>
  <si>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</si>
  <si>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</si>
  <si>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</si>
  <si>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</si>
  <si>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</si>
  <si>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</si>
  <si>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</si>
  <si>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</si>
  <si>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</si>
  <si>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</si>
  <si>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</si>
  <si>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</si>
  <si>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</si>
  <si>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</si>
  <si>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</si>
  <si>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</si>
  <si>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</si>
  <si>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</si>
  <si>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</si>
  <si>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</si>
  <si>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</si>
  <si>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</si>
  <si>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</si>
  <si>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</si>
  <si>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</si>
  <si>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</si>
  <si>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</si>
  <si>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</si>
  <si>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</si>
  <si>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</si>
  <si>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</si>
  <si>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</si>
  <si>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</si>
  <si>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</si>
  <si>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</si>
  <si>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</si>
  <si>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</si>
  <si>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</si>
  <si>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</si>
  <si>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</si>
  <si>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</si>
  <si>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</si>
  <si>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</si>
  <si>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</si>
  <si>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</si>
  <si>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</si>
  <si>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</si>
  <si>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</si>
  <si>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</si>
  <si>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</si>
  <si>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</si>
  <si>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</si>
  <si>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</si>
  <si>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</si>
  <si>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</si>
  <si>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</si>
  <si>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</si>
  <si>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</si>
  <si>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</si>
  <si>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</si>
  <si>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</si>
  <si>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</si>
  <si>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</si>
  <si>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</si>
  <si>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</si>
  <si>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</si>
  <si>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</si>
  <si>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</si>
  <si>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</si>
  <si>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</si>
  <si>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</si>
  <si>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</si>
  <si>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</si>
  <si>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</si>
  <si>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</si>
  <si>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</si>
  <si>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</si>
  <si>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</si>
  <si>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</si>
  <si>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</si>
  <si>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</si>
  <si>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</si>
  <si>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</si>
  <si>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</si>
  <si>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</si>
  <si>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</si>
  <si>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</si>
  <si>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</si>
  <si>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</si>
  <si>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</si>
  <si>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</si>
  <si>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</si>
  <si>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</si>
  <si>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</si>
  <si>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</si>
  <si>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</si>
  <si>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</si>
  <si>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</si>
  <si>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</si>
  <si>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</si>
  <si>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</si>
  <si>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</si>
  <si>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</si>
  <si>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</si>
  <si>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</si>
  <si>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</si>
  <si>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</si>
  <si>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</si>
  <si>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</si>
  <si>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</si>
  <si>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</si>
  <si>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</si>
  <si>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</si>
  <si>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</si>
  <si>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</si>
  <si>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</si>
  <si>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</si>
  <si>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</si>
  <si>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</si>
  <si>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</si>
  <si>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</si>
  <si>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</si>
  <si>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</si>
  <si>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</si>
  <si>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</si>
  <si>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</si>
  <si>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</si>
  <si>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</si>
  <si>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</si>
  <si>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</si>
  <si>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</si>
  <si>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</si>
  <si>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</si>
  <si>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</si>
  <si>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</si>
  <si>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</si>
  <si>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</si>
  <si>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</si>
  <si>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</si>
  <si>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</si>
  <si>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</si>
  <si>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</si>
  <si>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</si>
  <si>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</si>
  <si>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</si>
  <si>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</si>
  <si>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</si>
  <si>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</si>
  <si>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</si>
  <si>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</si>
  <si>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</si>
  <si>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</si>
  <si>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</si>
  <si>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</si>
  <si>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</si>
  <si>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</si>
  <si>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</si>
  <si>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</si>
  <si>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</si>
  <si>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</si>
  <si>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</si>
  <si>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</si>
  <si>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</si>
  <si>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</si>
  <si>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</si>
  <si>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</si>
  <si>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</si>
  <si>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</si>
  <si>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</si>
  <si>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</si>
  <si>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</si>
  <si>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</si>
  <si>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</si>
  <si>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</si>
  <si>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</si>
  <si>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</si>
  <si>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</si>
  <si>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</si>
  <si>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</si>
  <si>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</si>
  <si>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</si>
  <si>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</si>
  <si>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</si>
  <si>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</si>
  <si>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</si>
  <si>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</si>
  <si>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</si>
  <si>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</si>
  <si>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</si>
  <si>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</si>
  <si>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</si>
  <si>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</si>
  <si>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</si>
  <si>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</si>
  <si>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</si>
  <si>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</si>
  <si>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</si>
  <si>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</si>
  <si>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</si>
  <si>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</si>
  <si>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</si>
  <si>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</si>
  <si>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</si>
  <si>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</si>
  <si>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</si>
  <si>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</si>
  <si>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</si>
  <si>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</si>
  <si>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</si>
  <si>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</si>
  <si>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</si>
  <si>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</si>
  <si>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</si>
  <si>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</si>
  <si>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</si>
  <si>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</si>
  <si>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</si>
  <si>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</si>
  <si>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</si>
  <si>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</si>
  <si>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</si>
  <si>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</si>
  <si>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</si>
  <si>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</si>
  <si>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</si>
  <si>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</si>
  <si>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</si>
  <si>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</si>
  <si>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</si>
  <si>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</si>
  <si>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</si>
  <si>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</si>
  <si>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</si>
  <si>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</si>
  <si>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</si>
  <si>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</si>
  <si>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</si>
  <si>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</si>
  <si>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</si>
  <si>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</si>
  <si>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</si>
  <si>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</si>
  <si>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</si>
  <si>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</si>
  <si>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</si>
  <si>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</si>
  <si>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</si>
  <si>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</si>
  <si>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</si>
  <si>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</si>
  <si>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</si>
  <si>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</si>
  <si>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</si>
  <si>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</si>
  <si>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</si>
  <si>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</si>
  <si>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</si>
  <si>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</si>
  <si>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</si>
  <si>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</si>
  <si>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</si>
  <si>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</si>
  <si>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</si>
  <si>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</si>
  <si>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</si>
  <si>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</si>
  <si>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</si>
  <si>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</si>
  <si>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</si>
  <si>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</si>
  <si>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</si>
  <si>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</si>
  <si>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</si>
  <si>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</si>
  <si>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</si>
  <si>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</si>
  <si>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</si>
  <si>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</si>
  <si>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</si>
  <si>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</si>
  <si>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</si>
  <si>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</si>
  <si>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</si>
  <si>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</si>
  <si>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</si>
  <si>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</si>
  <si>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</si>
  <si>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</si>
  <si>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</si>
  <si>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</si>
  <si>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</si>
  <si>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</si>
  <si>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</si>
  <si>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</si>
  <si>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</si>
  <si>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</si>
  <si>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</si>
  <si>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</si>
  <si>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</si>
  <si>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</si>
  <si>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</si>
  <si>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</si>
  <si>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</si>
  <si>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</si>
  <si>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</si>
  <si>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</si>
  <si>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</si>
  <si>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</si>
  <si>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</si>
  <si>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</si>
  <si>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</si>
  <si>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</si>
  <si>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</si>
  <si>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</si>
  <si>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</si>
  <si>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</si>
  <si>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</si>
  <si>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</si>
  <si>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</si>
  <si>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</si>
  <si>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</si>
  <si>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</si>
  <si>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</si>
  <si>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</si>
  <si>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</si>
  <si>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</si>
  <si>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</si>
  <si>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</si>
  <si>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</si>
  <si>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</si>
  <si>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</si>
  <si>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</si>
  <si>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</si>
  <si>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</si>
  <si>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</si>
  <si>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</si>
  <si>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</si>
  <si>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</si>
  <si>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</si>
  <si>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</si>
  <si>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</si>
  <si>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</si>
  <si>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</si>
  <si>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</si>
  <si>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</si>
  <si>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</si>
  <si>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</si>
  <si>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</si>
  <si>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</si>
  <si>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</si>
  <si>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</si>
  <si>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</si>
  <si>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</si>
  <si>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</si>
  <si>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</si>
  <si>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</si>
  <si>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</si>
  <si>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</si>
  <si>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</si>
  <si>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</si>
  <si>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</si>
  <si>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</si>
  <si>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</si>
  <si>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</si>
  <si>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</si>
  <si>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</si>
  <si>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</si>
  <si>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</si>
  <si>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</si>
  <si>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</si>
  <si>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</si>
  <si>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</si>
  <si>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</si>
  <si>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</si>
  <si>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</si>
  <si>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</si>
  <si>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</si>
  <si>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</si>
  <si>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</si>
  <si>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</si>
  <si>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</si>
  <si>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</si>
  <si>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</si>
  <si>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</si>
  <si>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</si>
  <si>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</si>
  <si>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</si>
  <si>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</si>
  <si>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</si>
  <si>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</si>
  <si>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</si>
  <si>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</si>
  <si>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</si>
  <si>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</si>
  <si>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</si>
  <si>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</si>
  <si>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</si>
  <si>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</si>
  <si>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</si>
  <si>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</si>
  <si>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</si>
  <si>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</si>
  <si>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</si>
  <si>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</si>
  <si>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</si>
  <si>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</si>
  <si>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</si>
  <si>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</si>
  <si>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</si>
  <si>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</si>
  <si>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</si>
  <si>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</si>
  <si>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</si>
  <si>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</si>
  <si>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</si>
  <si>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</si>
  <si>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</si>
  <si>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</si>
  <si>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</si>
  <si>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</si>
  <si>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</si>
  <si>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</si>
  <si>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</si>
  <si>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</si>
  <si>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</si>
  <si>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</si>
  <si>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</si>
  <si>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</si>
  <si>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</si>
  <si>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</si>
  <si>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</si>
  <si>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</si>
  <si>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</si>
  <si>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</si>
  <si>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</si>
  <si>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</si>
  <si>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</si>
  <si>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</si>
  <si>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</si>
  <si>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</si>
  <si>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</si>
  <si>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</si>
  <si>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</si>
  <si>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</si>
  <si>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</si>
  <si>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</si>
  <si>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</si>
  <si>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</si>
  <si>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</si>
  <si>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</si>
  <si>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</si>
  <si>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</si>
  <si>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</si>
  <si>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</si>
  <si>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</si>
  <si>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</si>
  <si>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</si>
  <si>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</si>
  <si>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</si>
  <si>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</si>
  <si>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</si>
  <si>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</si>
  <si>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</si>
  <si>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</si>
  <si>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</si>
  <si>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</si>
  <si>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</si>
  <si>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</si>
  <si>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</si>
  <si>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</si>
  <si>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</si>
  <si>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</si>
  <si>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</si>
  <si>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</si>
  <si>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</si>
  <si>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</si>
  <si>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</si>
  <si>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</si>
  <si>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</si>
  <si>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</si>
  <si>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</si>
  <si>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</si>
  <si>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</si>
  <si>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</si>
  <si>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</si>
  <si>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</si>
  <si>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</si>
  <si>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</si>
  <si>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</si>
  <si>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</si>
  <si>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</si>
  <si>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</si>
  <si>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</si>
  <si>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</si>
  <si>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</si>
  <si>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</si>
  <si>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</si>
  <si>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</si>
  <si>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</si>
  <si>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</si>
  <si>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</si>
  <si>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</si>
  <si>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</si>
  <si>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</si>
  <si>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</si>
  <si>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</si>
  <si>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</si>
  <si>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</si>
  <si>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</si>
  <si>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</si>
  <si>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</si>
  <si>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</si>
  <si>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</si>
  <si>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</si>
  <si>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</si>
  <si>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</si>
  <si>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</si>
  <si>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</si>
  <si>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</si>
  <si>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</si>
  <si>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</si>
  <si>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</si>
  <si>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</si>
  <si>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</si>
  <si>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</si>
  <si>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</si>
  <si>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</si>
  <si>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</si>
  <si>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</si>
  <si>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</si>
  <si>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</si>
  <si>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</si>
  <si>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</si>
  <si>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</si>
  <si>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</si>
  <si>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</si>
  <si>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</si>
  <si>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</si>
  <si>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</si>
  <si>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</si>
  <si>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</si>
  <si>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</si>
  <si>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</si>
  <si>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</si>
  <si>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</si>
  <si>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</si>
  <si>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</si>
  <si>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</si>
  <si>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</si>
  <si>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</si>
  <si>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</si>
  <si>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</si>
  <si>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</si>
  <si>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</si>
  <si>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</si>
  <si>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</si>
  <si>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</si>
  <si>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</si>
  <si>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</si>
  <si>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</si>
  <si>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</si>
  <si>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</si>
  <si>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</si>
  <si>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</si>
  <si>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</si>
  <si>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</si>
  <si>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</si>
  <si>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</si>
  <si>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</si>
  <si>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</si>
  <si>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</si>
  <si>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</si>
  <si>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</si>
  <si>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</si>
  <si>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</si>
  <si>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</si>
  <si>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</si>
  <si>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</si>
  <si>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</si>
  <si>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</si>
  <si>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</si>
  <si>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</si>
  <si>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</si>
  <si>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</si>
  <si>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</si>
  <si>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</si>
  <si>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</si>
  <si>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</si>
  <si>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</si>
  <si>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</si>
  <si>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</si>
  <si>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</si>
  <si>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</si>
  <si>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</si>
  <si>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</si>
  <si>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</si>
  <si>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</si>
  <si>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</si>
  <si>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</si>
  <si>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</si>
  <si>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</si>
  <si>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</si>
  <si>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</si>
  <si>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</si>
  <si>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</si>
  <si>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</si>
  <si>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</si>
  <si>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</si>
  <si>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</si>
  <si>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</si>
  <si>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</si>
  <si>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</si>
  <si>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</si>
  <si>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</si>
  <si>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</si>
  <si>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</si>
  <si>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</si>
  <si>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</si>
  <si>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</si>
  <si>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</si>
  <si>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</si>
  <si>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</si>
  <si>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</si>
  <si>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</si>
  <si>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</si>
  <si>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</si>
  <si>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</si>
  <si>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</si>
  <si>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</si>
  <si>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</si>
  <si>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</si>
  <si>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</si>
  <si>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</si>
  <si>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</si>
  <si>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</si>
  <si>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</si>
  <si>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</si>
  <si>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</si>
  <si>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</si>
  <si>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</si>
  <si>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</si>
  <si>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</si>
  <si>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</si>
  <si>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</si>
  <si>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</si>
  <si>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</si>
  <si>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</si>
  <si>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</si>
  <si>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</si>
  <si>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</si>
  <si>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</si>
  <si>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</si>
  <si>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</si>
  <si>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</si>
  <si>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</si>
  <si>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</si>
  <si>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</si>
  <si>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</si>
  <si>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</si>
  <si>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</si>
  <si>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</si>
  <si>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</si>
  <si>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</si>
  <si>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</si>
  <si>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</si>
  <si>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</si>
  <si>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</si>
  <si>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</si>
  <si>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</si>
  <si>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</si>
  <si>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</si>
  <si>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</si>
  <si>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</si>
  <si>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</si>
  <si>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</si>
  <si>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</si>
  <si>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</si>
  <si>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</si>
  <si>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</si>
  <si>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</si>
  <si>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</si>
  <si>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</si>
  <si>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</si>
  <si>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</si>
  <si>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</si>
  <si>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</si>
  <si>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</si>
  <si>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</si>
  <si>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</si>
  <si>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</si>
  <si>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</si>
  <si>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</si>
  <si>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</si>
  <si>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</si>
  <si>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</si>
  <si>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</si>
  <si>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</si>
  <si>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</si>
  <si>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</si>
  <si>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</si>
  <si>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</si>
  <si>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</si>
  <si>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</si>
  <si>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</si>
  <si>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</si>
  <si>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</si>
  <si>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</si>
  <si>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</si>
  <si>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</si>
  <si>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</si>
  <si>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</si>
  <si>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</si>
  <si>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</si>
  <si>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</si>
  <si>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</si>
  <si>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</si>
  <si>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</si>
  <si>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</si>
  <si>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</si>
  <si>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</si>
  <si>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</si>
  <si>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</si>
  <si>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</si>
  <si>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</si>
  <si>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</si>
  <si>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</si>
  <si>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</si>
  <si>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</si>
  <si>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</si>
  <si>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</si>
  <si>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</si>
  <si>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</si>
  <si>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</si>
  <si>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</si>
  <si>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</si>
  <si>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</si>
  <si>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</si>
  <si>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</si>
  <si>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</si>
  <si>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</si>
  <si>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</si>
  <si>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</si>
  <si>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</si>
  <si>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</si>
  <si>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</si>
  <si>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</si>
  <si>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</si>
  <si>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</si>
  <si>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</si>
  <si>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</si>
  <si>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</si>
  <si>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</si>
  <si>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</si>
  <si>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</si>
  <si>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</si>
  <si>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</si>
  <si>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</si>
  <si>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</si>
  <si>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</si>
  <si>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</si>
  <si>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</si>
  <si>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</si>
  <si>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</si>
  <si>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</si>
  <si>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</si>
  <si>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</si>
  <si>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</si>
  <si>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</si>
  <si>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</si>
  <si>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</si>
  <si>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</si>
  <si>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</si>
  <si>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</si>
  <si>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</si>
  <si>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</si>
  <si>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</si>
  <si>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</si>
  <si>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</si>
  <si>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</si>
  <si>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</si>
  <si>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</si>
  <si>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</si>
  <si>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</si>
  <si>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</si>
  <si>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</si>
  <si>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</si>
  <si>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</si>
  <si>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</si>
  <si>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</si>
  <si>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</si>
  <si>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</si>
  <si>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</si>
  <si>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</si>
  <si>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</si>
  <si>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</si>
  <si>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</si>
  <si>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</si>
  <si>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</si>
  <si>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</si>
  <si>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</si>
  <si>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</si>
  <si>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</si>
  <si>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</si>
  <si>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</si>
  <si>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</si>
  <si>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</si>
  <si>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</si>
  <si>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</si>
  <si>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</si>
  <si>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</si>
  <si>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</si>
  <si>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</si>
  <si>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</si>
  <si>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</si>
  <si>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</si>
  <si>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</si>
  <si>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</si>
  <si>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</si>
  <si>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</si>
  <si>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</si>
  <si>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</si>
  <si>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</si>
  <si>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</si>
  <si>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</si>
  <si>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</si>
  <si>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</si>
  <si>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</si>
  <si>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</si>
  <si>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</si>
  <si>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</si>
  <si>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</si>
  <si>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</si>
  <si>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</si>
  <si>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</si>
  <si>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</si>
  <si>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</si>
  <si>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</si>
  <si>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</si>
  <si>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</si>
  <si>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</si>
  <si>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</si>
  <si>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</si>
  <si>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</si>
  <si>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</si>
  <si>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</si>
  <si>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</si>
  <si>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</si>
  <si>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</si>
  <si>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</si>
  <si>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</si>
  <si>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</si>
  <si>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</si>
  <si>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</si>
  <si>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</si>
  <si>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</si>
  <si>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</si>
  <si>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</si>
  <si>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</si>
  <si>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</si>
  <si>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</si>
  <si>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</si>
  <si>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</si>
  <si>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</si>
  <si>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</si>
  <si>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</si>
  <si>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</si>
  <si>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</si>
  <si>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</si>
  <si>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</si>
  <si>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</si>
  <si>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</si>
  <si>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</si>
  <si>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</si>
  <si>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</si>
  <si>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</si>
  <si>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</si>
  <si>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</si>
  <si>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</si>
  <si>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</si>
  <si>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</si>
  <si>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</si>
  <si>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</si>
  <si>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</si>
  <si>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</si>
  <si>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</si>
  <si>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</si>
  <si>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</si>
  <si>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</si>
  <si>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</si>
  <si>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</si>
  <si>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</si>
  <si>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</si>
  <si>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</si>
  <si>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</si>
  <si>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</si>
  <si>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</si>
  <si>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</si>
  <si>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</si>
  <si>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</si>
  <si>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</si>
  <si>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</si>
  <si>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</si>
  <si>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</si>
  <si>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</si>
  <si>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</si>
  <si>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</si>
  <si>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</si>
  <si>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</si>
  <si>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</si>
  <si>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</si>
  <si>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</si>
  <si>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</si>
  <si>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</si>
  <si>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</si>
  <si>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</si>
  <si>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</si>
  <si>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</si>
  <si>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</si>
  <si>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</si>
  <si>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</si>
  <si>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</si>
  <si>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</si>
  <si>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</si>
  <si>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</si>
  <si>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</si>
  <si>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</si>
  <si>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</si>
  <si>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</si>
  <si>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</si>
  <si>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</si>
  <si>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</si>
  <si>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</si>
  <si>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</si>
  <si>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</si>
  <si>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</si>
  <si>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</si>
  <si>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</si>
  <si>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</si>
  <si>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</si>
  <si>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</si>
  <si>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</si>
  <si>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</si>
  <si>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</si>
  <si>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</si>
  <si>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</si>
  <si>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</si>
  <si>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</si>
  <si>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</si>
  <si>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</si>
  <si>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</si>
  <si>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</si>
  <si>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</si>
  <si>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</si>
  <si>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</si>
  <si>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</si>
  <si>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</si>
  <si>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</si>
  <si>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</si>
  <si>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</si>
  <si>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</si>
  <si>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</si>
  <si>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</si>
  <si>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</si>
  <si>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</si>
  <si>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</si>
  <si>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</si>
  <si>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</si>
  <si>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</si>
  <si>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</si>
  <si>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</si>
  <si>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</si>
  <si>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</si>
  <si>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</si>
  <si>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</si>
  <si>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</si>
  <si>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</si>
  <si>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</si>
  <si>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</si>
  <si>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</si>
  <si>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</si>
  <si>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</si>
  <si>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</si>
  <si>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</si>
  <si>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</si>
  <si>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</si>
  <si>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</si>
  <si>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</si>
  <si>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</si>
  <si>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</si>
  <si>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</si>
  <si>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</si>
  <si>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</si>
  <si>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</si>
  <si>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</si>
  <si>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</si>
  <si>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</si>
  <si>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</si>
  <si>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</si>
  <si>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</si>
  <si>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</si>
  <si>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</si>
  <si>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</si>
  <si>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</si>
  <si>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</si>
  <si>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</si>
  <si>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</si>
  <si>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</si>
  <si>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</si>
  <si>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</si>
  <si>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</si>
  <si>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</si>
  <si>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</si>
  <si>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</si>
  <si>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</si>
  <si>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</si>
  <si>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</si>
  <si>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</si>
  <si>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</si>
  <si>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</si>
  <si>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</si>
  <si>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</si>
  <si>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</si>
  <si>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</si>
  <si>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</si>
  <si>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</si>
  <si>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</si>
  <si>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</si>
  <si>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</si>
  <si>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</si>
  <si>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</si>
  <si>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</si>
  <si>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</si>
  <si>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</si>
  <si>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</si>
  <si>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</si>
  <si>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</si>
  <si>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</si>
  <si>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</si>
  <si>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</si>
  <si>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</si>
  <si>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</si>
  <si>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</si>
  <si>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</si>
  <si>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</si>
  <si>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</si>
  <si>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</si>
  <si>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</si>
  <si>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</si>
  <si>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</si>
  <si>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</si>
  <si>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</si>
  <si>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</si>
  <si>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</si>
  <si>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</si>
  <si>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</si>
  <si>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</si>
  <si>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</si>
  <si>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</si>
  <si>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</si>
  <si>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</si>
  <si>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</si>
  <si>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</si>
  <si>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</si>
  <si>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</si>
  <si>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</si>
  <si>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</si>
  <si>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</si>
  <si>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</si>
  <si>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</si>
  <si>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</si>
  <si>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</si>
  <si>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</si>
  <si>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</si>
  <si>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</si>
  <si>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</si>
  <si>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</si>
  <si>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</si>
  <si>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</si>
  <si>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</si>
  <si>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</si>
  <si>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</si>
  <si>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</si>
  <si>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</si>
  <si>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</si>
  <si>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</si>
  <si>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</si>
  <si>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</si>
  <si>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</si>
  <si>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</si>
  <si>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</si>
  <si>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</si>
  <si>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</si>
  <si>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</si>
  <si>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</si>
  <si>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</si>
  <si>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</si>
  <si>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</si>
  <si>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</si>
  <si>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</si>
  <si>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</si>
  <si>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</si>
  <si>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</si>
  <si>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</si>
  <si>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</si>
  <si>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</si>
  <si>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</si>
  <si>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</si>
  <si>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</si>
  <si>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</si>
  <si>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</si>
  <si>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</si>
  <si>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</si>
  <si>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</si>
  <si>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</si>
  <si>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</si>
  <si>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</si>
  <si>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</si>
  <si>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</si>
  <si>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</si>
  <si>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</si>
  <si>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</si>
  <si>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</si>
  <si>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</si>
  <si>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</si>
  <si>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</si>
  <si>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</si>
  <si>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</si>
  <si>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</si>
  <si>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</si>
  <si>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</si>
  <si>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</si>
  <si>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</si>
  <si>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</si>
  <si>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</si>
  <si>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</si>
  <si>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</si>
  <si>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</si>
  <si>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</si>
  <si>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</si>
  <si>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</si>
  <si>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</si>
  <si>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</si>
  <si>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</si>
  <si>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</si>
  <si>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</si>
  <si>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</si>
  <si>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</si>
  <si>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</si>
  <si>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</si>
  <si>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</si>
  <si>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</si>
  <si>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</si>
  <si>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</si>
  <si>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</si>
  <si>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</si>
  <si>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</si>
  <si>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</si>
  <si>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</si>
  <si>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</si>
  <si>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</si>
  <si>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</si>
  <si>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</si>
  <si>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</si>
  <si>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</si>
  <si>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</si>
  <si>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</si>
  <si>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</si>
  <si>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</si>
  <si>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</si>
  <si>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</si>
  <si>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</si>
  <si>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</si>
  <si>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</si>
  <si>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</si>
  <si>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</si>
  <si>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</si>
  <si>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</si>
  <si>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</si>
  <si>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</si>
  <si>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</si>
  <si>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</si>
  <si>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</si>
  <si>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</si>
  <si>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</si>
  <si>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</si>
  <si>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</si>
  <si>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</si>
  <si>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</si>
  <si>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</si>
  <si>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</si>
  <si>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</si>
  <si>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</si>
  <si>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</si>
  <si>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</si>
  <si>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</si>
  <si>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</si>
  <si>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</si>
  <si>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</si>
  <si>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</si>
  <si>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</si>
  <si>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</si>
  <si>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</si>
  <si>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</si>
  <si>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</si>
  <si>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</si>
  <si>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</si>
  <si>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</si>
  <si>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</si>
  <si>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</si>
  <si>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</si>
  <si>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</si>
  <si>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</si>
  <si>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</si>
  <si>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</si>
  <si>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</si>
  <si>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</si>
  <si>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</si>
  <si>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</si>
  <si>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</si>
  <si>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</si>
  <si>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</si>
  <si>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</si>
  <si>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</si>
  <si>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</si>
  <si>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</si>
  <si>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</si>
  <si>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</si>
  <si>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</si>
  <si>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</si>
  <si>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</si>
  <si>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</si>
  <si>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</si>
  <si>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</si>
  <si>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</si>
  <si>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</si>
  <si>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</si>
  <si>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</si>
  <si>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</si>
  <si>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</si>
  <si>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</si>
  <si>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</si>
  <si>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</si>
  <si>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</si>
  <si>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</si>
  <si>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</si>
  <si>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</si>
  <si>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</si>
  <si>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</si>
  <si>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</si>
  <si>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</si>
  <si>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</si>
  <si>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</si>
  <si>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</si>
  <si>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</si>
  <si>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</si>
  <si>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</si>
  <si>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</si>
  <si>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</si>
  <si>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</si>
  <si>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</si>
  <si>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</si>
  <si>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</si>
  <si>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</si>
  <si>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</si>
  <si>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</si>
  <si>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</si>
  <si>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</si>
  <si>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</si>
  <si>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</si>
  <si>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</si>
  <si>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</si>
  <si>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</si>
  <si>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</si>
  <si>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</si>
  <si>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</si>
  <si>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</si>
  <si>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</si>
  <si>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</si>
  <si>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</si>
  <si>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</si>
  <si>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</si>
  <si>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</si>
  <si>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</si>
  <si>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</si>
  <si>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</si>
  <si>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</si>
  <si>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</si>
  <si>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</si>
  <si>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</si>
  <si>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</si>
  <si>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</si>
  <si>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</si>
  <si>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</si>
  <si>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</si>
  <si>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</si>
  <si>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</si>
  <si>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</si>
  <si>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</si>
  <si>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</si>
  <si>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</si>
  <si>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</si>
  <si>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</si>
  <si>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</si>
  <si>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</si>
  <si>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</si>
  <si>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</si>
  <si>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</si>
  <si>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</si>
  <si>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</si>
  <si>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</si>
  <si>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</si>
  <si>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</si>
  <si>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</si>
  <si>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</si>
  <si>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</si>
  <si>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MN</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</si>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</sst>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84563</v>
      </c>
      <c r="D6" s="5" t="str">
        <f>IF($B6="N/A","N/A",IF(C6&lt;0,"No","Yes"))</f>
        <v>N/A</v>
      </c>
      <c r="E6" s="22">
        <v>51070</v>
      </c>
      <c r="F6" s="5" t="str">
        <f>IF($B6="N/A","N/A",IF(E6&lt;0,"No","Yes"))</f>
        <v>N/A</v>
      </c>
      <c r="G6" s="22">
        <v>86208</v>
      </c>
      <c r="H6" s="5" t="str">
        <f>IF($B6="N/A","N/A",IF(G6&lt;0,"No","Yes"))</f>
        <v>N/A</v>
      </c>
      <c r="I6" s="6">
        <v>-39.6</v>
      </c>
      <c r="J6" s="6">
        <v>68.8</v>
      </c>
      <c r="K6" s="85" t="str">
        <f t="shared" ref="K6:K11" si="0">IF(J6="Div by 0", "N/A", IF(J6="N/A","N/A", IF(J6&gt;30, "No", IF(J6&lt;-30, "No", "Yes"))))</f>
        <v>No</v>
      </c>
    </row>
    <row r="7" spans="1:11" x14ac:dyDescent="0.25">
      <c r="A7" s="105" t="s">
        <v>442</v>
      </c>
      <c r="B7" s="60" t="s">
        <v>213</v>
      </c>
      <c r="C7" s="5">
        <v>88.245450137999995</v>
      </c>
      <c r="D7" s="5" t="str">
        <f t="shared" ref="D7:D11" si="1">IF($B7="N/A","N/A",IF(C7&lt;0,"No","Yes"))</f>
        <v>N/A</v>
      </c>
      <c r="E7" s="5">
        <v>82.968474642999993</v>
      </c>
      <c r="F7" s="5" t="str">
        <f t="shared" ref="F7:F11" si="2">IF($B7="N/A","N/A",IF(E7&lt;0,"No","Yes"))</f>
        <v>N/A</v>
      </c>
      <c r="G7" s="5">
        <v>86.371334446999995</v>
      </c>
      <c r="H7" s="5" t="str">
        <f t="shared" ref="H7:H11" si="3">IF($B7="N/A","N/A",IF(G7&lt;0,"No","Yes"))</f>
        <v>N/A</v>
      </c>
      <c r="I7" s="6">
        <v>-5.98</v>
      </c>
      <c r="J7" s="6">
        <v>4.101</v>
      </c>
      <c r="K7" s="85" t="str">
        <f t="shared" si="0"/>
        <v>Yes</v>
      </c>
    </row>
    <row r="8" spans="1:11" x14ac:dyDescent="0.25">
      <c r="A8" s="105" t="s">
        <v>443</v>
      </c>
      <c r="B8" s="60" t="s">
        <v>213</v>
      </c>
      <c r="C8" s="5">
        <v>9.3504251267999994</v>
      </c>
      <c r="D8" s="5" t="str">
        <f t="shared" si="1"/>
        <v>N/A</v>
      </c>
      <c r="E8" s="5">
        <v>14.487957704999999</v>
      </c>
      <c r="F8" s="5" t="str">
        <f t="shared" si="2"/>
        <v>N/A</v>
      </c>
      <c r="G8" s="5">
        <v>10.93518003</v>
      </c>
      <c r="H8" s="5" t="str">
        <f t="shared" si="3"/>
        <v>N/A</v>
      </c>
      <c r="I8" s="6">
        <v>54.94</v>
      </c>
      <c r="J8" s="6">
        <v>-24.5</v>
      </c>
      <c r="K8" s="85" t="str">
        <f t="shared" si="0"/>
        <v>Yes</v>
      </c>
    </row>
    <row r="9" spans="1:11" x14ac:dyDescent="0.25">
      <c r="A9" s="105" t="s">
        <v>444</v>
      </c>
      <c r="B9" s="60" t="s">
        <v>213</v>
      </c>
      <c r="C9" s="5">
        <v>1.6567529534000001</v>
      </c>
      <c r="D9" s="5" t="str">
        <f t="shared" si="1"/>
        <v>N/A</v>
      </c>
      <c r="E9" s="5">
        <v>1.9385157627</v>
      </c>
      <c r="F9" s="5" t="str">
        <f t="shared" si="2"/>
        <v>N/A</v>
      </c>
      <c r="G9" s="5">
        <v>2.3234502598</v>
      </c>
      <c r="H9" s="5" t="str">
        <f t="shared" si="3"/>
        <v>N/A</v>
      </c>
      <c r="I9" s="6">
        <v>17.010000000000002</v>
      </c>
      <c r="J9" s="6">
        <v>19.86</v>
      </c>
      <c r="K9" s="85" t="str">
        <f t="shared" si="0"/>
        <v>Yes</v>
      </c>
    </row>
    <row r="10" spans="1:11" x14ac:dyDescent="0.25">
      <c r="A10" s="105" t="s">
        <v>445</v>
      </c>
      <c r="B10" s="60" t="s">
        <v>213</v>
      </c>
      <c r="C10" s="5">
        <v>0.72372077619999997</v>
      </c>
      <c r="D10" s="5" t="str">
        <f t="shared" si="1"/>
        <v>N/A</v>
      </c>
      <c r="E10" s="5">
        <v>0.59134521250000005</v>
      </c>
      <c r="F10" s="5" t="str">
        <f t="shared" si="2"/>
        <v>N/A</v>
      </c>
      <c r="G10" s="5">
        <v>0.34799554570000002</v>
      </c>
      <c r="H10" s="5" t="str">
        <f t="shared" si="3"/>
        <v>N/A</v>
      </c>
      <c r="I10" s="6">
        <v>-18.3</v>
      </c>
      <c r="J10" s="6">
        <v>-41.2</v>
      </c>
      <c r="K10" s="85" t="str">
        <f t="shared" si="0"/>
        <v>No</v>
      </c>
    </row>
    <row r="11" spans="1:11" x14ac:dyDescent="0.25">
      <c r="A11" s="105" t="s">
        <v>204</v>
      </c>
      <c r="B11" s="60" t="s">
        <v>213</v>
      </c>
      <c r="C11" s="5">
        <v>0</v>
      </c>
      <c r="D11" s="5" t="str">
        <f t="shared" si="1"/>
        <v>N/A</v>
      </c>
      <c r="E11" s="5">
        <v>0</v>
      </c>
      <c r="F11" s="5" t="str">
        <f t="shared" si="2"/>
        <v>N/A</v>
      </c>
      <c r="G11" s="5">
        <v>0</v>
      </c>
      <c r="H11" s="5" t="str">
        <f t="shared" si="3"/>
        <v>N/A</v>
      </c>
      <c r="I11" s="6" t="s">
        <v>1747</v>
      </c>
      <c r="J11" s="6" t="s">
        <v>1747</v>
      </c>
      <c r="K11" s="85" t="str">
        <f t="shared" si="0"/>
        <v>N/A</v>
      </c>
    </row>
    <row r="12" spans="1:11" x14ac:dyDescent="0.25">
      <c r="A12" s="105" t="s">
        <v>650</v>
      </c>
      <c r="B12" s="60" t="s">
        <v>213</v>
      </c>
      <c r="C12" s="5">
        <v>97.478802786000003</v>
      </c>
      <c r="D12" s="5" t="str">
        <f t="shared" ref="D12:D23" si="4">IF($B12="N/A","N/A",IF(C12&lt;0,"No","Yes"))</f>
        <v>N/A</v>
      </c>
      <c r="E12" s="5">
        <v>97.411396123000003</v>
      </c>
      <c r="F12" s="5" t="str">
        <f t="shared" ref="F12:F23" si="5">IF($B12="N/A","N/A",IF(E12&lt;0,"No","Yes"))</f>
        <v>N/A</v>
      </c>
      <c r="G12" s="5">
        <v>97.178916110000003</v>
      </c>
      <c r="H12" s="5" t="str">
        <f t="shared" ref="H12:H23" si="6">IF($B12="N/A","N/A",IF(G12&lt;0,"No","Yes"))</f>
        <v>N/A</v>
      </c>
      <c r="I12" s="6">
        <v>-6.9000000000000006E-2</v>
      </c>
      <c r="J12" s="6">
        <v>-0.23899999999999999</v>
      </c>
      <c r="K12" s="85" t="str">
        <f t="shared" ref="K12:K23" si="7">IF(J12="Div by 0", "N/A", IF(J12="N/A","N/A", IF(J12&gt;30, "No", IF(J12&lt;-30, "No", "Yes"))))</f>
        <v>Yes</v>
      </c>
    </row>
    <row r="13" spans="1:11" x14ac:dyDescent="0.25">
      <c r="A13" s="105" t="s">
        <v>649</v>
      </c>
      <c r="B13" s="60" t="s">
        <v>213</v>
      </c>
      <c r="C13" s="5">
        <v>12.997537334</v>
      </c>
      <c r="D13" s="5" t="str">
        <f t="shared" si="4"/>
        <v>N/A</v>
      </c>
      <c r="E13" s="5">
        <v>19.381683685999999</v>
      </c>
      <c r="F13" s="5" t="str">
        <f t="shared" si="5"/>
        <v>N/A</v>
      </c>
      <c r="G13" s="5">
        <v>14.445664628999999</v>
      </c>
      <c r="H13" s="5" t="str">
        <f t="shared" si="6"/>
        <v>N/A</v>
      </c>
      <c r="I13" s="6">
        <v>49.12</v>
      </c>
      <c r="J13" s="6">
        <v>-25.5</v>
      </c>
      <c r="K13" s="85" t="str">
        <f t="shared" si="7"/>
        <v>Yes</v>
      </c>
    </row>
    <row r="14" spans="1:11" x14ac:dyDescent="0.25">
      <c r="A14" s="105" t="s">
        <v>850</v>
      </c>
      <c r="B14" s="60" t="s">
        <v>213</v>
      </c>
      <c r="C14" s="6">
        <v>13.810901624</v>
      </c>
      <c r="D14" s="5" t="str">
        <f t="shared" si="4"/>
        <v>N/A</v>
      </c>
      <c r="E14" s="6">
        <v>13.565753993</v>
      </c>
      <c r="F14" s="5" t="str">
        <f t="shared" si="5"/>
        <v>N/A</v>
      </c>
      <c r="G14" s="6">
        <v>13.935217318999999</v>
      </c>
      <c r="H14" s="5" t="str">
        <f t="shared" si="6"/>
        <v>N/A</v>
      </c>
      <c r="I14" s="6">
        <v>-1.78</v>
      </c>
      <c r="J14" s="6">
        <v>2.7240000000000002</v>
      </c>
      <c r="K14" s="85" t="str">
        <f t="shared" si="7"/>
        <v>Yes</v>
      </c>
    </row>
    <row r="15" spans="1:11" x14ac:dyDescent="0.25">
      <c r="A15" s="105" t="s">
        <v>651</v>
      </c>
      <c r="B15" s="60" t="s">
        <v>213</v>
      </c>
      <c r="C15" s="5">
        <v>0.83724560390000002</v>
      </c>
      <c r="D15" s="5" t="str">
        <f t="shared" si="4"/>
        <v>N/A</v>
      </c>
      <c r="E15" s="5">
        <v>0.55805756799999995</v>
      </c>
      <c r="F15" s="5" t="str">
        <f t="shared" si="5"/>
        <v>N/A</v>
      </c>
      <c r="G15" s="5">
        <v>0.38975501109999999</v>
      </c>
      <c r="H15" s="5" t="str">
        <f t="shared" si="6"/>
        <v>N/A</v>
      </c>
      <c r="I15" s="6">
        <v>-33.299999999999997</v>
      </c>
      <c r="J15" s="6">
        <v>-30.2</v>
      </c>
      <c r="K15" s="85" t="str">
        <f t="shared" si="7"/>
        <v>No</v>
      </c>
    </row>
    <row r="16" spans="1:11" x14ac:dyDescent="0.25">
      <c r="A16" s="105" t="s">
        <v>370</v>
      </c>
      <c r="B16" s="60" t="s">
        <v>213</v>
      </c>
      <c r="C16" s="5">
        <v>49.435028248999998</v>
      </c>
      <c r="D16" s="5" t="str">
        <f t="shared" si="4"/>
        <v>N/A</v>
      </c>
      <c r="E16" s="5">
        <v>93.684210526000001</v>
      </c>
      <c r="F16" s="5" t="str">
        <f t="shared" si="5"/>
        <v>N/A</v>
      </c>
      <c r="G16" s="5">
        <v>85.416666667000001</v>
      </c>
      <c r="H16" s="5" t="str">
        <f t="shared" si="6"/>
        <v>N/A</v>
      </c>
      <c r="I16" s="6">
        <v>89.51</v>
      </c>
      <c r="J16" s="6">
        <v>-8.82</v>
      </c>
      <c r="K16" s="85" t="str">
        <f t="shared" si="7"/>
        <v>Yes</v>
      </c>
    </row>
    <row r="17" spans="1:11" x14ac:dyDescent="0.25">
      <c r="A17" s="105" t="s">
        <v>851</v>
      </c>
      <c r="B17" s="60" t="s">
        <v>213</v>
      </c>
      <c r="C17" s="6">
        <v>11.525714285999999</v>
      </c>
      <c r="D17" s="5" t="str">
        <f t="shared" si="4"/>
        <v>N/A</v>
      </c>
      <c r="E17" s="6">
        <v>17.033707865</v>
      </c>
      <c r="F17" s="5" t="str">
        <f t="shared" si="5"/>
        <v>N/A</v>
      </c>
      <c r="G17" s="6">
        <v>26.972125435999999</v>
      </c>
      <c r="H17" s="5" t="str">
        <f t="shared" si="6"/>
        <v>N/A</v>
      </c>
      <c r="I17" s="6">
        <v>47.79</v>
      </c>
      <c r="J17" s="6">
        <v>58.35</v>
      </c>
      <c r="K17" s="85" t="str">
        <f t="shared" si="7"/>
        <v>No</v>
      </c>
    </row>
    <row r="18" spans="1:11" x14ac:dyDescent="0.25">
      <c r="A18" s="105" t="s">
        <v>652</v>
      </c>
      <c r="B18" s="60" t="s">
        <v>213</v>
      </c>
      <c r="C18" s="5">
        <v>0.14072348430000001</v>
      </c>
      <c r="D18" s="5" t="str">
        <f t="shared" si="4"/>
        <v>N/A</v>
      </c>
      <c r="E18" s="5">
        <v>5.2868611699999998E-2</v>
      </c>
      <c r="F18" s="5" t="str">
        <f t="shared" si="5"/>
        <v>N/A</v>
      </c>
      <c r="G18" s="5">
        <v>5.5679287299999998E-2</v>
      </c>
      <c r="H18" s="5" t="str">
        <f t="shared" si="6"/>
        <v>N/A</v>
      </c>
      <c r="I18" s="6">
        <v>-62.4</v>
      </c>
      <c r="J18" s="6">
        <v>5.3159999999999998</v>
      </c>
      <c r="K18" s="85" t="str">
        <f t="shared" si="7"/>
        <v>Yes</v>
      </c>
    </row>
    <row r="19" spans="1:11" x14ac:dyDescent="0.25">
      <c r="A19" s="105" t="s">
        <v>205</v>
      </c>
      <c r="B19" s="60" t="s">
        <v>213</v>
      </c>
      <c r="C19" s="5">
        <v>63.865546217999999</v>
      </c>
      <c r="D19" s="5" t="str">
        <f t="shared" si="4"/>
        <v>N/A</v>
      </c>
      <c r="E19" s="5">
        <v>44.444444443999998</v>
      </c>
      <c r="F19" s="5" t="str">
        <f t="shared" si="5"/>
        <v>N/A</v>
      </c>
      <c r="G19" s="5">
        <v>62.5</v>
      </c>
      <c r="H19" s="5" t="str">
        <f t="shared" si="6"/>
        <v>N/A</v>
      </c>
      <c r="I19" s="6">
        <v>-30.4</v>
      </c>
      <c r="J19" s="6">
        <v>40.630000000000003</v>
      </c>
      <c r="K19" s="85" t="str">
        <f t="shared" si="7"/>
        <v>No</v>
      </c>
    </row>
    <row r="20" spans="1:11" x14ac:dyDescent="0.25">
      <c r="A20" s="105" t="s">
        <v>852</v>
      </c>
      <c r="B20" s="60" t="s">
        <v>213</v>
      </c>
      <c r="C20" s="6">
        <v>18.710526315999999</v>
      </c>
      <c r="D20" s="5" t="str">
        <f t="shared" si="4"/>
        <v>N/A</v>
      </c>
      <c r="E20" s="6">
        <v>18.75</v>
      </c>
      <c r="F20" s="5" t="str">
        <f t="shared" si="5"/>
        <v>N/A</v>
      </c>
      <c r="G20" s="6">
        <v>34.333333332999999</v>
      </c>
      <c r="H20" s="5" t="str">
        <f t="shared" si="6"/>
        <v>N/A</v>
      </c>
      <c r="I20" s="6">
        <v>0.21099999999999999</v>
      </c>
      <c r="J20" s="6">
        <v>83.11</v>
      </c>
      <c r="K20" s="85" t="str">
        <f t="shared" si="7"/>
        <v>No</v>
      </c>
    </row>
    <row r="21" spans="1:11" x14ac:dyDescent="0.25">
      <c r="A21" s="105" t="s">
        <v>653</v>
      </c>
      <c r="B21" s="60" t="s">
        <v>213</v>
      </c>
      <c r="C21" s="5">
        <v>1.5432281258</v>
      </c>
      <c r="D21" s="5" t="str">
        <f t="shared" si="4"/>
        <v>N/A</v>
      </c>
      <c r="E21" s="5">
        <v>1.9776776973000001</v>
      </c>
      <c r="F21" s="5" t="str">
        <f t="shared" si="5"/>
        <v>N/A</v>
      </c>
      <c r="G21" s="5">
        <v>2.3756495916999998</v>
      </c>
      <c r="H21" s="5" t="str">
        <f t="shared" si="6"/>
        <v>N/A</v>
      </c>
      <c r="I21" s="6">
        <v>28.15</v>
      </c>
      <c r="J21" s="6">
        <v>20.12</v>
      </c>
      <c r="K21" s="85" t="str">
        <f t="shared" si="7"/>
        <v>Yes</v>
      </c>
    </row>
    <row r="22" spans="1:11" x14ac:dyDescent="0.25">
      <c r="A22" s="105" t="s">
        <v>1683</v>
      </c>
      <c r="B22" s="60" t="s">
        <v>213</v>
      </c>
      <c r="C22" s="5">
        <v>19.540229884999999</v>
      </c>
      <c r="D22" s="5" t="str">
        <f t="shared" si="4"/>
        <v>N/A</v>
      </c>
      <c r="E22" s="5">
        <v>13.267326733000001</v>
      </c>
      <c r="F22" s="5" t="str">
        <f t="shared" si="5"/>
        <v>N/A</v>
      </c>
      <c r="G22" s="5">
        <v>16.50390625</v>
      </c>
      <c r="H22" s="5" t="str">
        <f t="shared" si="6"/>
        <v>N/A</v>
      </c>
      <c r="I22" s="6">
        <v>-32.1</v>
      </c>
      <c r="J22" s="6">
        <v>24.4</v>
      </c>
      <c r="K22" s="85" t="str">
        <f t="shared" si="7"/>
        <v>Yes</v>
      </c>
    </row>
    <row r="23" spans="1:11" x14ac:dyDescent="0.25">
      <c r="A23" s="105" t="s">
        <v>853</v>
      </c>
      <c r="B23" s="60" t="s">
        <v>213</v>
      </c>
      <c r="C23" s="6">
        <v>9.7411764705999992</v>
      </c>
      <c r="D23" s="5" t="str">
        <f t="shared" si="4"/>
        <v>N/A</v>
      </c>
      <c r="E23" s="6">
        <v>11.141791045</v>
      </c>
      <c r="F23" s="5" t="str">
        <f t="shared" si="5"/>
        <v>N/A</v>
      </c>
      <c r="G23" s="6">
        <v>11.189349112</v>
      </c>
      <c r="H23" s="5" t="str">
        <f t="shared" si="6"/>
        <v>N/A</v>
      </c>
      <c r="I23" s="6">
        <v>14.38</v>
      </c>
      <c r="J23" s="6">
        <v>0.42680000000000001</v>
      </c>
      <c r="K23" s="85" t="str">
        <f t="shared" si="7"/>
        <v>Yes</v>
      </c>
    </row>
    <row r="24" spans="1:11" x14ac:dyDescent="0.25">
      <c r="A24" s="105" t="s">
        <v>15</v>
      </c>
      <c r="B24" s="60" t="s">
        <v>213</v>
      </c>
      <c r="C24" s="5">
        <v>9.81516739E-2</v>
      </c>
      <c r="D24" s="5" t="str">
        <f>IF($B24="N/A","N/A",IF(C24&lt;0,"No","Yes"))</f>
        <v>N/A</v>
      </c>
      <c r="E24" s="5">
        <v>0.15077344819999999</v>
      </c>
      <c r="F24" s="5" t="str">
        <f>IF($B24="N/A","N/A",IF(E24&lt;0,"No","Yes"))</f>
        <v>N/A</v>
      </c>
      <c r="G24" s="5">
        <v>9.2798812199999997E-2</v>
      </c>
      <c r="H24" s="5" t="str">
        <f>IF($B24="N/A","N/A",IF(G24&lt;0,"No","Yes"))</f>
        <v>N/A</v>
      </c>
      <c r="I24" s="6">
        <v>53.61</v>
      </c>
      <c r="J24" s="6">
        <v>-38.5</v>
      </c>
      <c r="K24" s="85" t="str">
        <f t="shared" ref="K24:K30" si="8">IF(J24="Div by 0", "N/A", IF(J24="N/A","N/A", IF(J24&gt;30, "No", IF(J24&lt;-30, "No", "Yes"))))</f>
        <v>No</v>
      </c>
    </row>
    <row r="25" spans="1:11" x14ac:dyDescent="0.25">
      <c r="A25" s="105" t="s">
        <v>159</v>
      </c>
      <c r="B25" s="60" t="s">
        <v>213</v>
      </c>
      <c r="C25" s="5">
        <v>99.589655050000005</v>
      </c>
      <c r="D25" s="5" t="str">
        <f>IF($B25="N/A","N/A",IF(C25&lt;0,"No","Yes"))</f>
        <v>N/A</v>
      </c>
      <c r="E25" s="5">
        <v>99.283336597000002</v>
      </c>
      <c r="F25" s="5" t="str">
        <f>IF($B25="N/A","N/A",IF(E25&lt;0,"No","Yes"))</f>
        <v>N/A</v>
      </c>
      <c r="G25" s="5">
        <v>99.121891239999997</v>
      </c>
      <c r="H25" s="5" t="str">
        <f>IF($B25="N/A","N/A",IF(G25&lt;0,"No","Yes"))</f>
        <v>N/A</v>
      </c>
      <c r="I25" s="6">
        <v>-0.308</v>
      </c>
      <c r="J25" s="6">
        <v>-0.16300000000000001</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99.912491278999994</v>
      </c>
      <c r="D27" s="5" t="str">
        <f t="shared" ref="D27:D30" si="9">IF($B27="N/A","N/A",IF(C27&lt;0,"No","Yes"))</f>
        <v>N/A</v>
      </c>
      <c r="E27" s="5">
        <v>99.829645584000005</v>
      </c>
      <c r="F27" s="5" t="str">
        <f t="shared" ref="F27:F30" si="10">IF($B27="N/A","N/A",IF(E27&lt;0,"No","Yes"))</f>
        <v>N/A</v>
      </c>
      <c r="G27" s="5">
        <v>99.866601707000001</v>
      </c>
      <c r="H27" s="5" t="str">
        <f t="shared" ref="H27:H30" si="11">IF($B27="N/A","N/A",IF(G27&lt;0,"No","Yes"))</f>
        <v>N/A</v>
      </c>
      <c r="I27" s="6">
        <v>-8.3000000000000004E-2</v>
      </c>
      <c r="J27" s="6">
        <v>3.6999999999999998E-2</v>
      </c>
      <c r="K27" s="85" t="str">
        <f t="shared" si="8"/>
        <v>Yes</v>
      </c>
    </row>
    <row r="28" spans="1:11" x14ac:dyDescent="0.25">
      <c r="A28" s="83" t="s">
        <v>372</v>
      </c>
      <c r="B28" s="60" t="s">
        <v>213</v>
      </c>
      <c r="C28" s="5">
        <v>12.056100186</v>
      </c>
      <c r="D28" s="5" t="str">
        <f t="shared" si="9"/>
        <v>N/A</v>
      </c>
      <c r="E28" s="5">
        <v>13.477579792</v>
      </c>
      <c r="F28" s="5" t="str">
        <f t="shared" si="10"/>
        <v>N/A</v>
      </c>
      <c r="G28" s="5">
        <v>13.149591685000001</v>
      </c>
      <c r="H28" s="5" t="str">
        <f t="shared" si="11"/>
        <v>N/A</v>
      </c>
      <c r="I28" s="6">
        <v>11.79</v>
      </c>
      <c r="J28" s="6">
        <v>-2.4300000000000002</v>
      </c>
      <c r="K28" s="85" t="str">
        <f t="shared" si="8"/>
        <v>Yes</v>
      </c>
    </row>
    <row r="29" spans="1:11" x14ac:dyDescent="0.25">
      <c r="A29" s="83" t="s">
        <v>374</v>
      </c>
      <c r="B29" s="60" t="s">
        <v>213</v>
      </c>
      <c r="C29" s="5">
        <v>76.483804973999995</v>
      </c>
      <c r="D29" s="5" t="str">
        <f t="shared" si="9"/>
        <v>N/A</v>
      </c>
      <c r="E29" s="5">
        <v>72.408458977999999</v>
      </c>
      <c r="F29" s="5" t="str">
        <f t="shared" si="10"/>
        <v>N/A</v>
      </c>
      <c r="G29" s="5">
        <v>74.319088715999996</v>
      </c>
      <c r="H29" s="5" t="str">
        <f t="shared" si="11"/>
        <v>N/A</v>
      </c>
      <c r="I29" s="6">
        <v>-5.33</v>
      </c>
      <c r="J29" s="6">
        <v>2.6389999999999998</v>
      </c>
      <c r="K29" s="85" t="str">
        <f t="shared" si="8"/>
        <v>Yes</v>
      </c>
    </row>
    <row r="30" spans="1:11" x14ac:dyDescent="0.25">
      <c r="A30" s="100" t="s">
        <v>375</v>
      </c>
      <c r="B30" s="107" t="s">
        <v>213</v>
      </c>
      <c r="C30" s="94">
        <v>1.5254898715</v>
      </c>
      <c r="D30" s="94" t="str">
        <f t="shared" si="9"/>
        <v>N/A</v>
      </c>
      <c r="E30" s="94">
        <v>1.4117877423</v>
      </c>
      <c r="F30" s="94" t="str">
        <f t="shared" si="10"/>
        <v>N/A</v>
      </c>
      <c r="G30" s="94">
        <v>1.3560226429</v>
      </c>
      <c r="H30" s="94" t="str">
        <f t="shared" si="11"/>
        <v>N/A</v>
      </c>
      <c r="I30" s="95">
        <v>-7.45</v>
      </c>
      <c r="J30" s="95">
        <v>-3.95</v>
      </c>
      <c r="K30" s="96" t="str">
        <f t="shared" si="8"/>
        <v>Yes</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78959038</v>
      </c>
      <c r="D7" s="18" t="str">
        <f>IF($B7="N/A","N/A",IF(C7&gt;15,"No",IF(C7&lt;-15,"No","Yes")))</f>
        <v>N/A</v>
      </c>
      <c r="E7" s="17">
        <v>64598452</v>
      </c>
      <c r="F7" s="18" t="str">
        <f>IF($B7="N/A","N/A",IF(E7&gt;15,"No",IF(E7&lt;-15,"No","Yes")))</f>
        <v>N/A</v>
      </c>
      <c r="G7" s="17">
        <v>74040049</v>
      </c>
      <c r="H7" s="18" t="str">
        <f>IF($B7="N/A","N/A",IF(G7&gt;15,"No",IF(G7&lt;-15,"No","Yes")))</f>
        <v>N/A</v>
      </c>
      <c r="I7" s="19">
        <v>-18.2</v>
      </c>
      <c r="J7" s="19">
        <v>14.62</v>
      </c>
      <c r="K7" s="86" t="str">
        <f t="shared" ref="K7:K54" si="0">IF(J7="Div by 0", "N/A", IF(J7="N/A","N/A", IF(J7&gt;30, "No", IF(J7&lt;-30, "No", "Yes"))))</f>
        <v>Yes</v>
      </c>
    </row>
    <row r="8" spans="1:11" x14ac:dyDescent="0.25">
      <c r="A8" s="104" t="s">
        <v>362</v>
      </c>
      <c r="B8" s="16" t="s">
        <v>213</v>
      </c>
      <c r="C8" s="80">
        <v>31.113980897000001</v>
      </c>
      <c r="D8" s="18" t="str">
        <f>IF($B8="N/A","N/A",IF(C8&gt;15,"No",IF(C8&lt;-15,"No","Yes")))</f>
        <v>N/A</v>
      </c>
      <c r="E8" s="20">
        <v>37.402342087000001</v>
      </c>
      <c r="F8" s="18" t="str">
        <f>IF($B8="N/A","N/A",IF(E8&gt;15,"No",IF(E8&lt;-15,"No","Yes")))</f>
        <v>N/A</v>
      </c>
      <c r="G8" s="20">
        <v>34.950234838</v>
      </c>
      <c r="H8" s="18" t="str">
        <f>IF($B8="N/A","N/A",IF(G8&gt;15,"No",IF(G8&lt;-15,"No","Yes")))</f>
        <v>N/A</v>
      </c>
      <c r="I8" s="19">
        <v>20.21</v>
      </c>
      <c r="J8" s="19">
        <v>-6.56</v>
      </c>
      <c r="K8" s="86" t="str">
        <f t="shared" si="0"/>
        <v>Yes</v>
      </c>
    </row>
    <row r="9" spans="1:11" x14ac:dyDescent="0.25">
      <c r="A9" s="104" t="s">
        <v>119</v>
      </c>
      <c r="B9" s="21" t="s">
        <v>213</v>
      </c>
      <c r="C9" s="53">
        <v>59.723797546999997</v>
      </c>
      <c r="D9" s="5" t="str">
        <f>IF($B9="N/A","N/A",IF(C9&gt;15,"No",IF(C9&lt;-15,"No","Yes")))</f>
        <v>N/A</v>
      </c>
      <c r="E9" s="5">
        <v>50.864731247999998</v>
      </c>
      <c r="F9" s="5" t="str">
        <f>IF($B9="N/A","N/A",IF(E9&gt;15,"No",IF(E9&lt;-15,"No","Yes")))</f>
        <v>N/A</v>
      </c>
      <c r="G9" s="5">
        <v>52.575413611999998</v>
      </c>
      <c r="H9" s="5" t="str">
        <f>IF($B9="N/A","N/A",IF(G9&gt;15,"No",IF(G9&lt;-15,"No","Yes")))</f>
        <v>N/A</v>
      </c>
      <c r="I9" s="6">
        <v>-14.8</v>
      </c>
      <c r="J9" s="6">
        <v>3.363</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9.1622215559000004</v>
      </c>
      <c r="D11" s="5" t="str">
        <f>IF($B11="N/A","N/A",IF(C11&gt;15,"No",IF(C11&lt;-15,"No","Yes")))</f>
        <v>N/A</v>
      </c>
      <c r="E11" s="5">
        <v>11.732926665000001</v>
      </c>
      <c r="F11" s="5" t="str">
        <f>IF($B11="N/A","N/A",IF(E11&gt;15,"No",IF(E11&lt;-15,"No","Yes")))</f>
        <v>N/A</v>
      </c>
      <c r="G11" s="5">
        <v>12.47435155</v>
      </c>
      <c r="H11" s="5" t="str">
        <f>IF($B11="N/A","N/A",IF(G11&gt;15,"No",IF(G11&lt;-15,"No","Yes")))</f>
        <v>N/A</v>
      </c>
      <c r="I11" s="6">
        <v>28.06</v>
      </c>
      <c r="J11" s="6">
        <v>6.319</v>
      </c>
      <c r="K11" s="85" t="str">
        <f t="shared" si="0"/>
        <v>Yes</v>
      </c>
    </row>
    <row r="12" spans="1:11" x14ac:dyDescent="0.25">
      <c r="A12" s="104" t="s">
        <v>855</v>
      </c>
      <c r="B12" s="55" t="s">
        <v>214</v>
      </c>
      <c r="C12" s="53">
        <v>99.754288052000007</v>
      </c>
      <c r="D12" s="5" t="str">
        <f>IF(OR($B12="N/A",$C12="N/A"),"N/A",IF(C12&gt;100,"No",IF(C12&lt;95,"No","Yes")))</f>
        <v>Yes</v>
      </c>
      <c r="E12" s="53">
        <v>99.939341446</v>
      </c>
      <c r="F12" s="5" t="str">
        <f>IF(OR($B12="N/A",$E12="N/A"),"N/A",IF(E12&gt;100,"No",IF(E12&lt;95,"No","Yes")))</f>
        <v>Yes</v>
      </c>
      <c r="G12" s="53">
        <v>99.999970680999994</v>
      </c>
      <c r="H12" s="5" t="str">
        <f>IF($B12="N/A","N/A",IF(G12&gt;100,"No",IF(G12&lt;95,"No","Yes")))</f>
        <v>Yes</v>
      </c>
      <c r="I12" s="56">
        <v>0.1855</v>
      </c>
      <c r="J12" s="56">
        <v>6.0699999999999997E-2</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100</v>
      </c>
      <c r="D15" s="5" t="str">
        <f>IF(OR($B15="N/A",$C15="N/A"),"N/A",IF(C15&gt;100,"No",IF(C15&lt;95,"No","Yes")))</f>
        <v>Yes</v>
      </c>
      <c r="E15" s="53">
        <v>100</v>
      </c>
      <c r="F15" s="5" t="str">
        <f>IF(OR($B15="N/A",$E15="N/A"),"N/A",IF(E15&gt;100,"No",IF(E15&lt;95,"No","Yes")))</f>
        <v>Yes</v>
      </c>
      <c r="G15" s="53">
        <v>100</v>
      </c>
      <c r="H15" s="5" t="str">
        <f>IF($B15="N/A","N/A",IF(G15&gt;100,"No",IF(G15&lt;95,"No","Yes")))</f>
        <v>Yes</v>
      </c>
      <c r="I15" s="56">
        <v>0</v>
      </c>
      <c r="J15" s="56">
        <v>0</v>
      </c>
      <c r="K15" s="85" t="str">
        <f t="shared" si="0"/>
        <v>Yes</v>
      </c>
    </row>
    <row r="16" spans="1:11" x14ac:dyDescent="0.25">
      <c r="A16" s="104" t="s">
        <v>331</v>
      </c>
      <c r="B16" s="21" t="s">
        <v>213</v>
      </c>
      <c r="C16" s="43">
        <v>24567300</v>
      </c>
      <c r="D16" s="5" t="str">
        <f>IF($B16="N/A","N/A",IF(C16&gt;15,"No",IF(C16&lt;-15,"No","Yes")))</f>
        <v>N/A</v>
      </c>
      <c r="E16" s="22">
        <v>24161334</v>
      </c>
      <c r="F16" s="5" t="str">
        <f>IF($B16="N/A","N/A",IF(E16&gt;15,"No",IF(E16&lt;-15,"No","Yes")))</f>
        <v>N/A</v>
      </c>
      <c r="G16" s="22">
        <v>25877171</v>
      </c>
      <c r="H16" s="5" t="str">
        <f>IF($B16="N/A","N/A",IF(G16&gt;15,"No",IF(G16&lt;-15,"No","Yes")))</f>
        <v>N/A</v>
      </c>
      <c r="I16" s="6">
        <v>-1.65</v>
      </c>
      <c r="J16" s="6">
        <v>7.1020000000000003</v>
      </c>
      <c r="K16" s="85" t="str">
        <f t="shared" si="0"/>
        <v>Yes</v>
      </c>
    </row>
    <row r="17" spans="1:11" x14ac:dyDescent="0.25">
      <c r="A17" s="104" t="s">
        <v>439</v>
      </c>
      <c r="B17" s="21" t="s">
        <v>215</v>
      </c>
      <c r="C17" s="53">
        <v>10.945044835999999</v>
      </c>
      <c r="D17" s="5" t="str">
        <f>IF($B17="N/A","N/A",IF(C17&gt;20,"No",IF(C17&lt;5,"No","Yes")))</f>
        <v>Yes</v>
      </c>
      <c r="E17" s="5">
        <v>6.4858215196</v>
      </c>
      <c r="F17" s="5" t="str">
        <f>IF($B17="N/A","N/A",IF(E17&gt;20,"No",IF(E17&lt;5,"No","Yes")))</f>
        <v>Yes</v>
      </c>
      <c r="G17" s="5">
        <v>5.9714448693</v>
      </c>
      <c r="H17" s="5" t="str">
        <f>IF($B17="N/A","N/A",IF(G17&gt;20,"No",IF(G17&lt;5,"No","Yes")))</f>
        <v>Yes</v>
      </c>
      <c r="I17" s="6">
        <v>-40.700000000000003</v>
      </c>
      <c r="J17" s="6">
        <v>-7.93</v>
      </c>
      <c r="K17" s="85" t="str">
        <f t="shared" si="0"/>
        <v>Yes</v>
      </c>
    </row>
    <row r="18" spans="1:11" x14ac:dyDescent="0.25">
      <c r="A18" s="104" t="s">
        <v>440</v>
      </c>
      <c r="B18" s="16" t="s">
        <v>213</v>
      </c>
      <c r="C18" s="53">
        <v>89.054955164000006</v>
      </c>
      <c r="D18" s="5" t="str">
        <f>IF($B18="N/A","N/A",IF(C18&gt;15,"No",IF(C18&lt;-15,"No","Yes")))</f>
        <v>N/A</v>
      </c>
      <c r="E18" s="5">
        <v>93.514178479999998</v>
      </c>
      <c r="F18" s="5" t="str">
        <f>IF($B18="N/A","N/A",IF(E18&gt;15,"No",IF(E18&lt;-15,"No","Yes")))</f>
        <v>N/A</v>
      </c>
      <c r="G18" s="5">
        <v>94.028555131000005</v>
      </c>
      <c r="H18" s="5" t="str">
        <f>IF($B18="N/A","N/A",IF(G18&gt;15,"No",IF(G18&lt;-15,"No","Yes")))</f>
        <v>N/A</v>
      </c>
      <c r="I18" s="6">
        <v>5.0069999999999997</v>
      </c>
      <c r="J18" s="6">
        <v>0.55010000000000003</v>
      </c>
      <c r="K18" s="85" t="str">
        <f t="shared" si="0"/>
        <v>Yes</v>
      </c>
    </row>
    <row r="19" spans="1:11" x14ac:dyDescent="0.25">
      <c r="A19" s="104" t="s">
        <v>441</v>
      </c>
      <c r="B19" s="21" t="s">
        <v>216</v>
      </c>
      <c r="C19" s="53">
        <v>18.998567201</v>
      </c>
      <c r="D19" s="5" t="str">
        <f>IF($B19="N/A","N/A",IF(C19&gt;1,"Yes","No"))</f>
        <v>Yes</v>
      </c>
      <c r="E19" s="5">
        <v>12.917283458</v>
      </c>
      <c r="F19" s="5" t="str">
        <f>IF($B19="N/A","N/A",IF(E19&gt;1,"Yes","No"))</f>
        <v>Yes</v>
      </c>
      <c r="G19" s="5">
        <v>8.2848971396</v>
      </c>
      <c r="H19" s="5" t="str">
        <f>IF($B19="N/A","N/A",IF(G19&gt;1,"Yes","No"))</f>
        <v>Yes</v>
      </c>
      <c r="I19" s="6">
        <v>-32</v>
      </c>
      <c r="J19" s="6">
        <v>-35.9</v>
      </c>
      <c r="K19" s="85" t="str">
        <f t="shared" si="0"/>
        <v>No</v>
      </c>
    </row>
    <row r="20" spans="1:11" x14ac:dyDescent="0.25">
      <c r="A20" s="104" t="s">
        <v>857</v>
      </c>
      <c r="B20" s="21" t="s">
        <v>213</v>
      </c>
      <c r="C20" s="46">
        <v>90.215324476999996</v>
      </c>
      <c r="D20" s="5" t="str">
        <f>IF($B20="N/A","N/A",IF(C20&gt;15,"No",IF(C20&lt;-15,"No","Yes")))</f>
        <v>N/A</v>
      </c>
      <c r="E20" s="23">
        <v>149.96768811999999</v>
      </c>
      <c r="F20" s="5" t="str">
        <f>IF($B20="N/A","N/A",IF(E20&gt;15,"No",IF(E20&lt;-15,"No","Yes")))</f>
        <v>N/A</v>
      </c>
      <c r="G20" s="23">
        <v>160.04873135</v>
      </c>
      <c r="H20" s="5" t="str">
        <f>IF($B20="N/A","N/A",IF(G20&gt;15,"No",IF(G20&lt;-15,"No","Yes")))</f>
        <v>N/A</v>
      </c>
      <c r="I20" s="6">
        <v>66.23</v>
      </c>
      <c r="J20" s="6">
        <v>6.7220000000000004</v>
      </c>
      <c r="K20" s="85" t="str">
        <f t="shared" si="0"/>
        <v>Yes</v>
      </c>
    </row>
    <row r="21" spans="1:11" x14ac:dyDescent="0.25">
      <c r="A21" s="104" t="s">
        <v>34</v>
      </c>
      <c r="B21" s="21" t="s">
        <v>213</v>
      </c>
      <c r="C21" s="57">
        <v>22.74847428</v>
      </c>
      <c r="D21" s="5" t="str">
        <f>IF($B21="N/A","N/A",IF(C21&gt;15,"No",IF(C21&lt;-15,"No","Yes")))</f>
        <v>N/A</v>
      </c>
      <c r="E21" s="58">
        <v>23.878828717000001</v>
      </c>
      <c r="F21" s="5" t="str">
        <f>IF($B21="N/A","N/A",IF(E21&gt;15,"No",IF(E21&lt;-15,"No","Yes")))</f>
        <v>N/A</v>
      </c>
      <c r="G21" s="58">
        <v>26.303553704999999</v>
      </c>
      <c r="H21" s="5" t="str">
        <f>IF($B21="N/A","N/A",IF(G21&gt;15,"No",IF(G21&lt;-15,"No","Yes")))</f>
        <v>N/A</v>
      </c>
      <c r="I21" s="6">
        <v>4.9690000000000003</v>
      </c>
      <c r="J21" s="6">
        <v>10.15</v>
      </c>
      <c r="K21" s="85" t="str">
        <f t="shared" si="0"/>
        <v>Yes</v>
      </c>
    </row>
    <row r="22" spans="1:11" x14ac:dyDescent="0.25">
      <c r="A22" s="104" t="s">
        <v>1684</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85" t="str">
        <f t="shared" si="0"/>
        <v>N/A</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v>498.50006827999999</v>
      </c>
      <c r="D24" s="5" t="str">
        <f>IF($B24="N/A","N/A",IF(C24&gt;300,"No",IF(C24&lt;75,"No","Yes")))</f>
        <v>No</v>
      </c>
      <c r="E24" s="23">
        <v>514.51442186999998</v>
      </c>
      <c r="F24" s="5" t="str">
        <f>IF($B24="N/A","N/A",IF(E24&gt;300,"No",IF(E24&lt;75,"No","Yes")))</f>
        <v>No</v>
      </c>
      <c r="G24" s="23">
        <v>511.66087348000002</v>
      </c>
      <c r="H24" s="5" t="str">
        <f>IF($B24="N/A","N/A",IF(G24&gt;300,"No",IF(G24&lt;75,"No","Yes")))</f>
        <v>No</v>
      </c>
      <c r="I24" s="6">
        <v>3.2130000000000001</v>
      </c>
      <c r="J24" s="6">
        <v>-0.55500000000000005</v>
      </c>
      <c r="K24" s="85" t="str">
        <f t="shared" si="0"/>
        <v>Yes</v>
      </c>
    </row>
    <row r="25" spans="1:11" x14ac:dyDescent="0.25">
      <c r="A25" s="104" t="s">
        <v>859</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85" t="str">
        <f t="shared" si="0"/>
        <v>N/A</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9271</v>
      </c>
      <c r="D27" s="21" t="s">
        <v>213</v>
      </c>
      <c r="E27" s="22">
        <v>11257</v>
      </c>
      <c r="F27" s="21" t="s">
        <v>213</v>
      </c>
      <c r="G27" s="22">
        <v>26450</v>
      </c>
      <c r="H27" s="5" t="str">
        <f>IF($B27="N/A","N/A",IF(G27&gt;15,"No",IF(G27&lt;-15,"No","Yes")))</f>
        <v>N/A</v>
      </c>
      <c r="I27" s="6">
        <v>21.42</v>
      </c>
      <c r="J27" s="6">
        <v>135</v>
      </c>
      <c r="K27" s="85" t="str">
        <f t="shared" si="0"/>
        <v>No</v>
      </c>
    </row>
    <row r="28" spans="1:11" x14ac:dyDescent="0.25">
      <c r="A28" s="104" t="s">
        <v>346</v>
      </c>
      <c r="B28" s="21" t="s">
        <v>213</v>
      </c>
      <c r="C28" s="44">
        <v>1.1741531100000001E-2</v>
      </c>
      <c r="D28" s="21" t="s">
        <v>213</v>
      </c>
      <c r="E28" s="4">
        <v>1.7426114199999999E-2</v>
      </c>
      <c r="F28" s="21" t="s">
        <v>213</v>
      </c>
      <c r="G28" s="4">
        <v>3.5723909399999997E-2</v>
      </c>
      <c r="H28" s="5" t="str">
        <f>IF($B28="N/A","N/A",IF(G28&gt;15,"No",IF(G28&lt;-15,"No","Yes")))</f>
        <v>N/A</v>
      </c>
      <c r="I28" s="6">
        <v>48.41</v>
      </c>
      <c r="J28" s="6">
        <v>105</v>
      </c>
      <c r="K28" s="85" t="str">
        <f t="shared" si="0"/>
        <v>No</v>
      </c>
    </row>
    <row r="29" spans="1:11" ht="25" x14ac:dyDescent="0.25">
      <c r="A29" s="104" t="s">
        <v>836</v>
      </c>
      <c r="B29" s="21" t="s">
        <v>213</v>
      </c>
      <c r="C29" s="23">
        <v>240.58925682</v>
      </c>
      <c r="D29" s="21" t="s">
        <v>213</v>
      </c>
      <c r="E29" s="23">
        <v>224.58416984999999</v>
      </c>
      <c r="F29" s="21" t="s">
        <v>213</v>
      </c>
      <c r="G29" s="23">
        <v>138.19939509</v>
      </c>
      <c r="H29" s="21" t="s">
        <v>213</v>
      </c>
      <c r="I29" s="6">
        <v>-6.65</v>
      </c>
      <c r="J29" s="6">
        <v>-38.5</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7234402</v>
      </c>
      <c r="D31" s="5" t="str">
        <f t="shared" ref="D31:F50" si="4">IF($B31="N/A","N/A",IF(C31&lt;0,"No","Yes"))</f>
        <v>N/A</v>
      </c>
      <c r="E31" s="43">
        <v>7579289</v>
      </c>
      <c r="F31" s="5" t="str">
        <f t="shared" si="4"/>
        <v>N/A</v>
      </c>
      <c r="G31" s="43">
        <v>9236016</v>
      </c>
      <c r="H31" s="5" t="str">
        <f t="shared" ref="H31:H50" si="5">IF($B31="N/A","N/A",IF(G31&lt;0,"No","Yes"))</f>
        <v>N/A</v>
      </c>
      <c r="I31" s="6">
        <v>4.7670000000000003</v>
      </c>
      <c r="J31" s="6">
        <v>21.86</v>
      </c>
      <c r="K31" s="85" t="str">
        <f t="shared" si="0"/>
        <v>Yes</v>
      </c>
    </row>
    <row r="32" spans="1:11" x14ac:dyDescent="0.25">
      <c r="A32" s="108" t="s">
        <v>654</v>
      </c>
      <c r="B32" s="59" t="s">
        <v>213</v>
      </c>
      <c r="C32" s="44">
        <v>99.937451636999995</v>
      </c>
      <c r="D32" s="5" t="str">
        <f t="shared" si="4"/>
        <v>N/A</v>
      </c>
      <c r="E32" s="44">
        <v>99.934848770000002</v>
      </c>
      <c r="F32" s="5" t="str">
        <f t="shared" si="4"/>
        <v>N/A</v>
      </c>
      <c r="G32" s="44">
        <v>99.933293749000001</v>
      </c>
      <c r="H32" s="5" t="str">
        <f t="shared" si="5"/>
        <v>N/A</v>
      </c>
      <c r="I32" s="6">
        <v>-3.0000000000000001E-3</v>
      </c>
      <c r="J32" s="6">
        <v>-2E-3</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6.2548362699999999E-2</v>
      </c>
      <c r="D35" s="5" t="str">
        <f t="shared" si="4"/>
        <v>N/A</v>
      </c>
      <c r="E35" s="44">
        <v>6.5151229899999996E-2</v>
      </c>
      <c r="F35" s="5" t="str">
        <f t="shared" si="4"/>
        <v>N/A</v>
      </c>
      <c r="G35" s="44">
        <v>6.6706250800000005E-2</v>
      </c>
      <c r="H35" s="5" t="str">
        <f t="shared" si="5"/>
        <v>N/A</v>
      </c>
      <c r="I35" s="6">
        <v>4.1609999999999996</v>
      </c>
      <c r="J35" s="6">
        <v>2.387</v>
      </c>
      <c r="K35" s="85" t="str">
        <f t="shared" si="0"/>
        <v>Yes</v>
      </c>
    </row>
    <row r="36" spans="1:11" x14ac:dyDescent="0.25">
      <c r="A36" s="108" t="s">
        <v>349</v>
      </c>
      <c r="B36" s="59" t="s">
        <v>213</v>
      </c>
      <c r="C36" s="43">
        <v>0</v>
      </c>
      <c r="D36" s="5" t="str">
        <f t="shared" si="4"/>
        <v>N/A</v>
      </c>
      <c r="E36" s="43">
        <v>0</v>
      </c>
      <c r="F36" s="5" t="str">
        <f t="shared" si="4"/>
        <v>N/A</v>
      </c>
      <c r="G36" s="43">
        <v>0</v>
      </c>
      <c r="H36" s="5" t="str">
        <f t="shared" si="5"/>
        <v>N/A</v>
      </c>
      <c r="I36" s="6" t="s">
        <v>1747</v>
      </c>
      <c r="J36" s="6" t="s">
        <v>1747</v>
      </c>
      <c r="K36" s="85" t="str">
        <f t="shared" si="0"/>
        <v>N/A</v>
      </c>
    </row>
    <row r="37" spans="1:11" x14ac:dyDescent="0.25">
      <c r="A37" s="108" t="s">
        <v>658</v>
      </c>
      <c r="B37" s="59" t="s">
        <v>213</v>
      </c>
      <c r="C37" s="44" t="s">
        <v>1747</v>
      </c>
      <c r="D37" s="5" t="str">
        <f t="shared" si="4"/>
        <v>N/A</v>
      </c>
      <c r="E37" s="44" t="s">
        <v>1747</v>
      </c>
      <c r="F37" s="5" t="str">
        <f t="shared" si="4"/>
        <v>N/A</v>
      </c>
      <c r="G37" s="44" t="s">
        <v>1747</v>
      </c>
      <c r="H37" s="5" t="str">
        <f t="shared" si="5"/>
        <v>N/A</v>
      </c>
      <c r="I37" s="6" t="s">
        <v>1747</v>
      </c>
      <c r="J37" s="6" t="s">
        <v>1747</v>
      </c>
      <c r="K37" s="85" t="str">
        <f t="shared" si="0"/>
        <v>N/A</v>
      </c>
    </row>
    <row r="38" spans="1:11" x14ac:dyDescent="0.25">
      <c r="A38" s="108" t="s">
        <v>659</v>
      </c>
      <c r="B38" s="59" t="s">
        <v>213</v>
      </c>
      <c r="C38" s="44" t="s">
        <v>1747</v>
      </c>
      <c r="D38" s="5" t="str">
        <f t="shared" si="4"/>
        <v>N/A</v>
      </c>
      <c r="E38" s="44" t="s">
        <v>1747</v>
      </c>
      <c r="F38" s="5" t="str">
        <f t="shared" si="4"/>
        <v>N/A</v>
      </c>
      <c r="G38" s="44" t="s">
        <v>1747</v>
      </c>
      <c r="H38" s="5" t="str">
        <f t="shared" si="5"/>
        <v>N/A</v>
      </c>
      <c r="I38" s="6" t="s">
        <v>1747</v>
      </c>
      <c r="J38" s="6" t="s">
        <v>1747</v>
      </c>
      <c r="K38" s="85" t="str">
        <f t="shared" si="0"/>
        <v>N/A</v>
      </c>
    </row>
    <row r="39" spans="1:11" x14ac:dyDescent="0.25">
      <c r="A39" s="108" t="s">
        <v>660</v>
      </c>
      <c r="B39" s="59" t="s">
        <v>213</v>
      </c>
      <c r="C39" s="44" t="s">
        <v>1747</v>
      </c>
      <c r="D39" s="5" t="str">
        <f t="shared" si="4"/>
        <v>N/A</v>
      </c>
      <c r="E39" s="44" t="s">
        <v>1747</v>
      </c>
      <c r="F39" s="5" t="str">
        <f t="shared" si="4"/>
        <v>N/A</v>
      </c>
      <c r="G39" s="44" t="s">
        <v>1747</v>
      </c>
      <c r="H39" s="5" t="str">
        <f t="shared" si="5"/>
        <v>N/A</v>
      </c>
      <c r="I39" s="6" t="s">
        <v>1747</v>
      </c>
      <c r="J39" s="6" t="s">
        <v>1747</v>
      </c>
      <c r="K39" s="85" t="str">
        <f t="shared" si="0"/>
        <v>N/A</v>
      </c>
    </row>
    <row r="40" spans="1:11" x14ac:dyDescent="0.25">
      <c r="A40" s="108" t="s">
        <v>661</v>
      </c>
      <c r="B40" s="59" t="s">
        <v>213</v>
      </c>
      <c r="C40" s="44" t="s">
        <v>1747</v>
      </c>
      <c r="D40" s="5" t="str">
        <f t="shared" si="4"/>
        <v>N/A</v>
      </c>
      <c r="E40" s="44" t="s">
        <v>1747</v>
      </c>
      <c r="F40" s="5" t="str">
        <f t="shared" si="4"/>
        <v>N/A</v>
      </c>
      <c r="G40" s="44" t="s">
        <v>1747</v>
      </c>
      <c r="H40" s="5" t="str">
        <f t="shared" si="5"/>
        <v>N/A</v>
      </c>
      <c r="I40" s="6" t="s">
        <v>1747</v>
      </c>
      <c r="J40" s="6" t="s">
        <v>1747</v>
      </c>
      <c r="K40" s="85" t="str">
        <f t="shared" si="0"/>
        <v>N/A</v>
      </c>
    </row>
    <row r="41" spans="1:11" x14ac:dyDescent="0.25">
      <c r="A41" s="108" t="s">
        <v>662</v>
      </c>
      <c r="B41" s="59" t="s">
        <v>213</v>
      </c>
      <c r="C41" s="44" t="s">
        <v>1747</v>
      </c>
      <c r="D41" s="5" t="str">
        <f t="shared" si="4"/>
        <v>N/A</v>
      </c>
      <c r="E41" s="44" t="s">
        <v>1747</v>
      </c>
      <c r="F41" s="5" t="str">
        <f t="shared" si="4"/>
        <v>N/A</v>
      </c>
      <c r="G41" s="44" t="s">
        <v>1747</v>
      </c>
      <c r="H41" s="5" t="str">
        <f t="shared" si="5"/>
        <v>N/A</v>
      </c>
      <c r="I41" s="6" t="s">
        <v>1747</v>
      </c>
      <c r="J41" s="6" t="s">
        <v>1747</v>
      </c>
      <c r="K41" s="85" t="str">
        <f t="shared" si="0"/>
        <v>N/A</v>
      </c>
    </row>
    <row r="42" spans="1:11" x14ac:dyDescent="0.25">
      <c r="A42" s="108" t="s">
        <v>663</v>
      </c>
      <c r="B42" s="59" t="s">
        <v>213</v>
      </c>
      <c r="C42" s="44" t="s">
        <v>1747</v>
      </c>
      <c r="D42" s="5" t="str">
        <f t="shared" si="4"/>
        <v>N/A</v>
      </c>
      <c r="E42" s="44" t="s">
        <v>1747</v>
      </c>
      <c r="F42" s="5" t="str">
        <f t="shared" si="4"/>
        <v>N/A</v>
      </c>
      <c r="G42" s="44" t="s">
        <v>1747</v>
      </c>
      <c r="H42" s="5" t="str">
        <f t="shared" si="5"/>
        <v>N/A</v>
      </c>
      <c r="I42" s="6" t="s">
        <v>1747</v>
      </c>
      <c r="J42" s="6" t="s">
        <v>1747</v>
      </c>
      <c r="K42" s="85" t="str">
        <f t="shared" si="0"/>
        <v>N/A</v>
      </c>
    </row>
    <row r="43" spans="1:11" x14ac:dyDescent="0.25">
      <c r="A43" s="108" t="s">
        <v>664</v>
      </c>
      <c r="B43" s="59" t="s">
        <v>213</v>
      </c>
      <c r="C43" s="44" t="s">
        <v>1747</v>
      </c>
      <c r="D43" s="5" t="str">
        <f t="shared" si="4"/>
        <v>N/A</v>
      </c>
      <c r="E43" s="44" t="s">
        <v>1747</v>
      </c>
      <c r="F43" s="5" t="str">
        <f t="shared" si="4"/>
        <v>N/A</v>
      </c>
      <c r="G43" s="44" t="s">
        <v>1747</v>
      </c>
      <c r="H43" s="5" t="str">
        <f t="shared" si="5"/>
        <v>N/A</v>
      </c>
      <c r="I43" s="6" t="s">
        <v>1747</v>
      </c>
      <c r="J43" s="6" t="s">
        <v>1747</v>
      </c>
      <c r="K43" s="85" t="str">
        <f t="shared" si="0"/>
        <v>N/A</v>
      </c>
    </row>
    <row r="44" spans="1:11" x14ac:dyDescent="0.25">
      <c r="A44" s="108" t="s">
        <v>665</v>
      </c>
      <c r="B44" s="59" t="s">
        <v>213</v>
      </c>
      <c r="C44" s="44" t="s">
        <v>1747</v>
      </c>
      <c r="D44" s="5" t="str">
        <f t="shared" si="4"/>
        <v>N/A</v>
      </c>
      <c r="E44" s="44" t="s">
        <v>1747</v>
      </c>
      <c r="F44" s="5" t="str">
        <f t="shared" si="4"/>
        <v>N/A</v>
      </c>
      <c r="G44" s="44" t="s">
        <v>1747</v>
      </c>
      <c r="H44" s="5" t="str">
        <f t="shared" si="5"/>
        <v>N/A</v>
      </c>
      <c r="I44" s="6" t="s">
        <v>1747</v>
      </c>
      <c r="J44" s="6" t="s">
        <v>1747</v>
      </c>
      <c r="K44" s="85" t="str">
        <f t="shared" si="0"/>
        <v>N/A</v>
      </c>
    </row>
    <row r="45" spans="1:11" x14ac:dyDescent="0.25">
      <c r="A45" s="108" t="s">
        <v>666</v>
      </c>
      <c r="B45" s="59" t="s">
        <v>213</v>
      </c>
      <c r="C45" s="44" t="s">
        <v>1747</v>
      </c>
      <c r="D45" s="5" t="str">
        <f t="shared" si="4"/>
        <v>N/A</v>
      </c>
      <c r="E45" s="44" t="s">
        <v>1747</v>
      </c>
      <c r="F45" s="5" t="str">
        <f t="shared" si="4"/>
        <v>N/A</v>
      </c>
      <c r="G45" s="44" t="s">
        <v>1747</v>
      </c>
      <c r="H45" s="5" t="str">
        <f t="shared" si="5"/>
        <v>N/A</v>
      </c>
      <c r="I45" s="6" t="s">
        <v>1747</v>
      </c>
      <c r="J45" s="6" t="s">
        <v>1747</v>
      </c>
      <c r="K45" s="85" t="str">
        <f t="shared" si="0"/>
        <v>N/A</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47157336</v>
      </c>
      <c r="D51" s="21" t="s">
        <v>213</v>
      </c>
      <c r="E51" s="22">
        <v>32857829</v>
      </c>
      <c r="F51" s="21" t="s">
        <v>213</v>
      </c>
      <c r="G51" s="22">
        <v>38926862</v>
      </c>
      <c r="H51" s="21" t="s">
        <v>213</v>
      </c>
      <c r="I51" s="6">
        <v>-30.3</v>
      </c>
      <c r="J51" s="6">
        <v>18.47</v>
      </c>
      <c r="K51" s="85" t="str">
        <f t="shared" si="0"/>
        <v>Yes</v>
      </c>
    </row>
    <row r="52" spans="1:11" x14ac:dyDescent="0.25">
      <c r="A52" s="108" t="s">
        <v>352</v>
      </c>
      <c r="B52" s="21" t="s">
        <v>213</v>
      </c>
      <c r="C52" s="44">
        <v>99.953848113999996</v>
      </c>
      <c r="D52" s="5" t="str">
        <f t="shared" ref="D52:D54" si="6">IF($B52="N/A","N/A",IF(C52&gt;15,"No",IF(C52&lt;-15,"No","Yes")))</f>
        <v>N/A</v>
      </c>
      <c r="E52" s="4">
        <v>99.974185755999997</v>
      </c>
      <c r="F52" s="5" t="str">
        <f t="shared" ref="F52:F54" si="7">IF($B52="N/A","N/A",IF(E52&gt;15,"No",IF(E52&lt;-15,"No","Yes")))</f>
        <v>N/A</v>
      </c>
      <c r="G52" s="4">
        <v>99.941934697999997</v>
      </c>
      <c r="H52" s="5" t="str">
        <f t="shared" ref="H52:H54" si="8">IF($B52="N/A","N/A",IF(G52&gt;15,"No",IF(G52&lt;-15,"No","Yes")))</f>
        <v>N/A</v>
      </c>
      <c r="I52" s="6">
        <v>2.0299999999999999E-2</v>
      </c>
      <c r="J52" s="6">
        <v>-3.2000000000000001E-2</v>
      </c>
      <c r="K52" s="85" t="str">
        <f t="shared" si="0"/>
        <v>Yes</v>
      </c>
    </row>
    <row r="53" spans="1:11" x14ac:dyDescent="0.25">
      <c r="A53" s="108" t="s">
        <v>353</v>
      </c>
      <c r="B53" s="21" t="s">
        <v>213</v>
      </c>
      <c r="C53" s="44">
        <v>0</v>
      </c>
      <c r="D53" s="5" t="str">
        <f t="shared" si="6"/>
        <v>N/A</v>
      </c>
      <c r="E53" s="4">
        <v>0</v>
      </c>
      <c r="F53" s="5" t="str">
        <f t="shared" si="7"/>
        <v>N/A</v>
      </c>
      <c r="G53" s="4">
        <v>0</v>
      </c>
      <c r="H53" s="5" t="str">
        <f t="shared" si="8"/>
        <v>N/A</v>
      </c>
      <c r="I53" s="6" t="s">
        <v>1747</v>
      </c>
      <c r="J53" s="6" t="s">
        <v>1747</v>
      </c>
      <c r="K53" s="85" t="str">
        <f t="shared" si="0"/>
        <v>N/A</v>
      </c>
    </row>
    <row r="54" spans="1:11" x14ac:dyDescent="0.25">
      <c r="A54" s="109" t="s">
        <v>354</v>
      </c>
      <c r="B54" s="93" t="s">
        <v>213</v>
      </c>
      <c r="C54" s="110">
        <v>4.6151886099999997E-2</v>
      </c>
      <c r="D54" s="94" t="str">
        <f t="shared" si="6"/>
        <v>N/A</v>
      </c>
      <c r="E54" s="98">
        <v>2.58142435E-2</v>
      </c>
      <c r="F54" s="94" t="str">
        <f t="shared" si="7"/>
        <v>N/A</v>
      </c>
      <c r="G54" s="98">
        <v>5.8065302100000001E-2</v>
      </c>
      <c r="H54" s="94" t="str">
        <f t="shared" si="8"/>
        <v>N/A</v>
      </c>
      <c r="I54" s="95">
        <v>-44.1</v>
      </c>
      <c r="J54" s="95">
        <v>124.9</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21878398</v>
      </c>
      <c r="D6" s="5" t="str">
        <f>IF($B6="N/A","N/A",IF(C6&gt;15,"No",IF(C6&lt;-15,"No","Yes")))</f>
        <v>N/A</v>
      </c>
      <c r="E6" s="22">
        <v>22594273</v>
      </c>
      <c r="F6" s="5" t="str">
        <f>IF($B6="N/A","N/A",IF(E6&gt;15,"No",IF(E6&lt;-15,"No","Yes")))</f>
        <v>N/A</v>
      </c>
      <c r="G6" s="22">
        <v>24331930</v>
      </c>
      <c r="H6" s="5" t="str">
        <f>IF($B6="N/A","N/A",IF(G6&gt;15,"No",IF(G6&lt;-15,"No","Yes")))</f>
        <v>N/A</v>
      </c>
      <c r="I6" s="6">
        <v>3.2719999999999998</v>
      </c>
      <c r="J6" s="6">
        <v>7.6909999999999998</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7.4667944151999999</v>
      </c>
      <c r="D9" s="5" t="str">
        <f t="shared" ref="D9:D15" si="1">IF($B9="N/A","N/A",IF(C9&gt;15,"No",IF(C9&lt;-15,"No","Yes")))</f>
        <v>N/A</v>
      </c>
      <c r="E9" s="4">
        <v>7.3489906048</v>
      </c>
      <c r="F9" s="5" t="str">
        <f t="shared" ref="F9:F15" si="2">IF($B9="N/A","N/A",IF(E9&gt;15,"No",IF(E9&lt;-15,"No","Yes")))</f>
        <v>N/A</v>
      </c>
      <c r="G9" s="4">
        <v>6.7389146688999997</v>
      </c>
      <c r="H9" s="5" t="str">
        <f t="shared" ref="H9:H15" si="3">IF($B9="N/A","N/A",IF(G9&gt;15,"No",IF(G9&lt;-15,"No","Yes")))</f>
        <v>N/A</v>
      </c>
      <c r="I9" s="6">
        <v>-1.58</v>
      </c>
      <c r="J9" s="6">
        <v>-8.3000000000000007</v>
      </c>
      <c r="K9" s="85" t="str">
        <f t="shared" si="0"/>
        <v>Yes</v>
      </c>
    </row>
    <row r="10" spans="1:11" x14ac:dyDescent="0.25">
      <c r="A10" s="104" t="s">
        <v>36</v>
      </c>
      <c r="B10" s="21" t="s">
        <v>213</v>
      </c>
      <c r="C10" s="44">
        <v>0.18401889390000001</v>
      </c>
      <c r="D10" s="5" t="str">
        <f t="shared" si="1"/>
        <v>N/A</v>
      </c>
      <c r="E10" s="4">
        <v>0.15615150089999999</v>
      </c>
      <c r="F10" s="5" t="str">
        <f t="shared" si="2"/>
        <v>N/A</v>
      </c>
      <c r="G10" s="4">
        <v>0.1963396593</v>
      </c>
      <c r="H10" s="5" t="str">
        <f t="shared" si="3"/>
        <v>N/A</v>
      </c>
      <c r="I10" s="6">
        <v>-15.1</v>
      </c>
      <c r="J10" s="6">
        <v>25.74</v>
      </c>
      <c r="K10" s="85" t="str">
        <f t="shared" si="0"/>
        <v>Yes</v>
      </c>
    </row>
    <row r="11" spans="1:11" x14ac:dyDescent="0.25">
      <c r="A11" s="104" t="s">
        <v>37</v>
      </c>
      <c r="B11" s="21" t="s">
        <v>213</v>
      </c>
      <c r="C11" s="44">
        <v>2.8449540997999998</v>
      </c>
      <c r="D11" s="5" t="str">
        <f t="shared" si="1"/>
        <v>N/A</v>
      </c>
      <c r="E11" s="4">
        <v>3.2682746251000001</v>
      </c>
      <c r="F11" s="5" t="str">
        <f t="shared" si="2"/>
        <v>N/A</v>
      </c>
      <c r="G11" s="4">
        <v>2.9029970089999999</v>
      </c>
      <c r="H11" s="5" t="str">
        <f t="shared" si="3"/>
        <v>N/A</v>
      </c>
      <c r="I11" s="6">
        <v>14.88</v>
      </c>
      <c r="J11" s="6">
        <v>-11.2</v>
      </c>
      <c r="K11" s="85" t="str">
        <f t="shared" si="0"/>
        <v>Yes</v>
      </c>
    </row>
    <row r="12" spans="1:11" x14ac:dyDescent="0.25">
      <c r="A12" s="104" t="s">
        <v>38</v>
      </c>
      <c r="B12" s="21" t="s">
        <v>213</v>
      </c>
      <c r="C12" s="44">
        <v>7.8700883987000001</v>
      </c>
      <c r="D12" s="5" t="str">
        <f t="shared" si="1"/>
        <v>N/A</v>
      </c>
      <c r="E12" s="4">
        <v>7.7108614876999999</v>
      </c>
      <c r="F12" s="5" t="str">
        <f t="shared" si="2"/>
        <v>N/A</v>
      </c>
      <c r="G12" s="4">
        <v>7.0800067466999996</v>
      </c>
      <c r="H12" s="5" t="str">
        <f t="shared" si="3"/>
        <v>N/A</v>
      </c>
      <c r="I12" s="6">
        <v>-2.02</v>
      </c>
      <c r="J12" s="6">
        <v>-8.18</v>
      </c>
      <c r="K12" s="85" t="str">
        <f t="shared" si="0"/>
        <v>Yes</v>
      </c>
    </row>
    <row r="13" spans="1:11" x14ac:dyDescent="0.25">
      <c r="A13" s="104" t="s">
        <v>861</v>
      </c>
      <c r="B13" s="21" t="s">
        <v>213</v>
      </c>
      <c r="C13" s="44">
        <v>30.894550564999999</v>
      </c>
      <c r="D13" s="5" t="str">
        <f t="shared" si="1"/>
        <v>N/A</v>
      </c>
      <c r="E13" s="4">
        <v>27.179678668000001</v>
      </c>
      <c r="F13" s="5" t="str">
        <f t="shared" si="2"/>
        <v>N/A</v>
      </c>
      <c r="G13" s="4">
        <v>22.642102350999998</v>
      </c>
      <c r="H13" s="5" t="str">
        <f t="shared" si="3"/>
        <v>N/A</v>
      </c>
      <c r="I13" s="6">
        <v>-12</v>
      </c>
      <c r="J13" s="6">
        <v>-16.7</v>
      </c>
      <c r="K13" s="85" t="str">
        <f t="shared" si="0"/>
        <v>Yes</v>
      </c>
    </row>
    <row r="14" spans="1:11" x14ac:dyDescent="0.25">
      <c r="A14" s="104" t="s">
        <v>862</v>
      </c>
      <c r="B14" s="21" t="s">
        <v>213</v>
      </c>
      <c r="C14" s="44">
        <v>12.237328562</v>
      </c>
      <c r="D14" s="5" t="str">
        <f t="shared" si="1"/>
        <v>N/A</v>
      </c>
      <c r="E14" s="4">
        <v>11.419504137000001</v>
      </c>
      <c r="F14" s="5" t="str">
        <f t="shared" si="2"/>
        <v>N/A</v>
      </c>
      <c r="G14" s="4">
        <v>9.6613340629</v>
      </c>
      <c r="H14" s="5" t="str">
        <f t="shared" si="3"/>
        <v>N/A</v>
      </c>
      <c r="I14" s="6">
        <v>-6.68</v>
      </c>
      <c r="J14" s="6">
        <v>-15.4</v>
      </c>
      <c r="K14" s="85" t="str">
        <f t="shared" si="0"/>
        <v>Yes</v>
      </c>
    </row>
    <row r="15" spans="1:11" x14ac:dyDescent="0.25">
      <c r="A15" s="104" t="s">
        <v>161</v>
      </c>
      <c r="B15" s="21" t="s">
        <v>213</v>
      </c>
      <c r="C15" s="44">
        <v>25.324943810000001</v>
      </c>
      <c r="D15" s="5" t="str">
        <f t="shared" si="1"/>
        <v>N/A</v>
      </c>
      <c r="E15" s="4">
        <v>25.704079967999999</v>
      </c>
      <c r="F15" s="5" t="str">
        <f t="shared" si="2"/>
        <v>N/A</v>
      </c>
      <c r="G15" s="4">
        <v>26.622499736000002</v>
      </c>
      <c r="H15" s="5" t="str">
        <f t="shared" si="3"/>
        <v>N/A</v>
      </c>
      <c r="I15" s="6">
        <v>1.4970000000000001</v>
      </c>
      <c r="J15" s="6">
        <v>3.573</v>
      </c>
      <c r="K15" s="85" t="str">
        <f t="shared" si="0"/>
        <v>Yes</v>
      </c>
    </row>
    <row r="16" spans="1:11" x14ac:dyDescent="0.25">
      <c r="A16" s="104" t="s">
        <v>162</v>
      </c>
      <c r="B16" s="21" t="s">
        <v>246</v>
      </c>
      <c r="C16" s="44">
        <v>87.73314207</v>
      </c>
      <c r="D16" s="5" t="str">
        <f>IF($B16="N/A","N/A",IF(C16&gt;95,"Yes","No"))</f>
        <v>No</v>
      </c>
      <c r="E16" s="4">
        <v>86.707852915000004</v>
      </c>
      <c r="F16" s="5" t="str">
        <f>IF($B16="N/A","N/A",IF(E16&gt;95,"Yes","No"))</f>
        <v>No</v>
      </c>
      <c r="G16" s="4">
        <v>87.476455834000006</v>
      </c>
      <c r="H16" s="5" t="str">
        <f>IF($B16="N/A","N/A",IF(G16&gt;95,"Yes","No"))</f>
        <v>No</v>
      </c>
      <c r="I16" s="6">
        <v>-1.17</v>
      </c>
      <c r="J16" s="6">
        <v>0.88639999999999997</v>
      </c>
      <c r="K16" s="85" t="str">
        <f t="shared" ref="K16:K26" si="4">IF(J16="Div by 0", "N/A", IF(J16="N/A","N/A", IF(J16&gt;30, "No", IF(J16&lt;-30, "No", "Yes"))))</f>
        <v>Yes</v>
      </c>
    </row>
    <row r="17" spans="1:11" x14ac:dyDescent="0.25">
      <c r="A17" s="104" t="s">
        <v>863</v>
      </c>
      <c r="B17" s="29" t="s">
        <v>247</v>
      </c>
      <c r="C17" s="44">
        <v>14.224967477</v>
      </c>
      <c r="D17" s="5" t="str">
        <f>IF($B17="N/A","N/A",IF(C17&gt;90,"No",IF(C17&lt;50,"No","Yes")))</f>
        <v>No</v>
      </c>
      <c r="E17" s="4">
        <v>13.016949029999999</v>
      </c>
      <c r="F17" s="5" t="str">
        <f>IF($B17="N/A","N/A",IF(E17&gt;90,"No",IF(E17&lt;50,"No","Yes")))</f>
        <v>No</v>
      </c>
      <c r="G17" s="4">
        <v>12.787201837</v>
      </c>
      <c r="H17" s="5" t="str">
        <f>IF($B17="N/A","N/A",IF(G17&gt;90,"No",IF(G17&lt;50,"No","Yes")))</f>
        <v>No</v>
      </c>
      <c r="I17" s="6">
        <v>-8.49</v>
      </c>
      <c r="J17" s="6">
        <v>-1.76</v>
      </c>
      <c r="K17" s="85" t="str">
        <f t="shared" si="4"/>
        <v>Yes</v>
      </c>
    </row>
    <row r="18" spans="1:11" x14ac:dyDescent="0.25">
      <c r="A18" s="104" t="s">
        <v>864</v>
      </c>
      <c r="B18" s="29" t="s">
        <v>224</v>
      </c>
      <c r="C18" s="44">
        <v>44.673366852999997</v>
      </c>
      <c r="D18" s="5" t="str">
        <f t="shared" ref="D18:D23" si="5">IF($B18="N/A","N/A",IF(C18&gt;5,"No",IF(C18&lt;=0,"No","Yes")))</f>
        <v>No</v>
      </c>
      <c r="E18" s="4">
        <v>45.581980000000001</v>
      </c>
      <c r="F18" s="5" t="str">
        <f t="shared" ref="F18:F23" si="6">IF($B18="N/A","N/A",IF(E18&gt;5,"No",IF(E18&lt;=0,"No","Yes")))</f>
        <v>No</v>
      </c>
      <c r="G18" s="4">
        <v>48.094064054999997</v>
      </c>
      <c r="H18" s="5" t="str">
        <f t="shared" ref="H18:H23" si="7">IF($B18="N/A","N/A",IF(G18&gt;5,"No",IF(G18&lt;=0,"No","Yes")))</f>
        <v>No</v>
      </c>
      <c r="I18" s="6">
        <v>2.0339999999999998</v>
      </c>
      <c r="J18" s="6">
        <v>5.5110000000000001</v>
      </c>
      <c r="K18" s="85" t="str">
        <f t="shared" si="4"/>
        <v>Yes</v>
      </c>
    </row>
    <row r="19" spans="1:11" x14ac:dyDescent="0.25">
      <c r="A19" s="104" t="s">
        <v>865</v>
      </c>
      <c r="B19" s="29" t="s">
        <v>224</v>
      </c>
      <c r="C19" s="44">
        <v>2.1527673096000002</v>
      </c>
      <c r="D19" s="5" t="str">
        <f t="shared" si="5"/>
        <v>Yes</v>
      </c>
      <c r="E19" s="4">
        <v>1.9784526813000001</v>
      </c>
      <c r="F19" s="5" t="str">
        <f t="shared" si="6"/>
        <v>Yes</v>
      </c>
      <c r="G19" s="4">
        <v>1.7827480188</v>
      </c>
      <c r="H19" s="5" t="str">
        <f t="shared" si="7"/>
        <v>Yes</v>
      </c>
      <c r="I19" s="6">
        <v>-8.1</v>
      </c>
      <c r="J19" s="6">
        <v>-9.89</v>
      </c>
      <c r="K19" s="85" t="str">
        <f t="shared" si="4"/>
        <v>Yes</v>
      </c>
    </row>
    <row r="20" spans="1:11" x14ac:dyDescent="0.25">
      <c r="A20" s="104" t="s">
        <v>866</v>
      </c>
      <c r="B20" s="29" t="s">
        <v>224</v>
      </c>
      <c r="C20" s="44">
        <v>0.1490831276</v>
      </c>
      <c r="D20" s="5" t="str">
        <f t="shared" si="5"/>
        <v>Yes</v>
      </c>
      <c r="E20" s="4">
        <v>0.13328598799999999</v>
      </c>
      <c r="F20" s="5" t="str">
        <f t="shared" si="6"/>
        <v>Yes</v>
      </c>
      <c r="G20" s="4">
        <v>0.13471598839999999</v>
      </c>
      <c r="H20" s="5" t="str">
        <f t="shared" si="7"/>
        <v>Yes</v>
      </c>
      <c r="I20" s="6">
        <v>-10.6</v>
      </c>
      <c r="J20" s="6">
        <v>1.073</v>
      </c>
      <c r="K20" s="85" t="str">
        <f t="shared" si="4"/>
        <v>Yes</v>
      </c>
    </row>
    <row r="21" spans="1:11" x14ac:dyDescent="0.25">
      <c r="A21" s="104" t="s">
        <v>867</v>
      </c>
      <c r="B21" s="21" t="s">
        <v>213</v>
      </c>
      <c r="C21" s="44">
        <v>3.8727698400000003E-2</v>
      </c>
      <c r="D21" s="5" t="str">
        <f t="shared" si="5"/>
        <v>N/A</v>
      </c>
      <c r="E21" s="4">
        <v>4.26878085E-2</v>
      </c>
      <c r="F21" s="5" t="str">
        <f t="shared" si="6"/>
        <v>N/A</v>
      </c>
      <c r="G21" s="4">
        <v>4.12914224E-2</v>
      </c>
      <c r="H21" s="5" t="str">
        <f t="shared" si="7"/>
        <v>N/A</v>
      </c>
      <c r="I21" s="6">
        <v>10.23</v>
      </c>
      <c r="J21" s="6">
        <v>-3.27</v>
      </c>
      <c r="K21" s="85" t="str">
        <f t="shared" si="4"/>
        <v>Yes</v>
      </c>
    </row>
    <row r="22" spans="1:11" x14ac:dyDescent="0.25">
      <c r="A22" s="104" t="s">
        <v>1702</v>
      </c>
      <c r="B22" s="21" t="s">
        <v>213</v>
      </c>
      <c r="C22" s="44">
        <v>8.4009806999999995E-3</v>
      </c>
      <c r="D22" s="5" t="str">
        <f t="shared" si="5"/>
        <v>N/A</v>
      </c>
      <c r="E22" s="4">
        <v>8.2410264000000004E-3</v>
      </c>
      <c r="F22" s="5" t="str">
        <f t="shared" si="6"/>
        <v>N/A</v>
      </c>
      <c r="G22" s="4">
        <v>6.6127101000000004E-3</v>
      </c>
      <c r="H22" s="5" t="str">
        <f t="shared" si="7"/>
        <v>N/A</v>
      </c>
      <c r="I22" s="6">
        <v>-1.9</v>
      </c>
      <c r="J22" s="6">
        <v>-19.8</v>
      </c>
      <c r="K22" s="85" t="str">
        <f t="shared" si="4"/>
        <v>Yes</v>
      </c>
    </row>
    <row r="23" spans="1:11" x14ac:dyDescent="0.25">
      <c r="A23" s="104" t="s">
        <v>868</v>
      </c>
      <c r="B23" s="21" t="s">
        <v>213</v>
      </c>
      <c r="C23" s="44">
        <v>0.11701496610000001</v>
      </c>
      <c r="D23" s="5" t="str">
        <f t="shared" si="5"/>
        <v>N/A</v>
      </c>
      <c r="E23" s="4">
        <v>0.12848388620000001</v>
      </c>
      <c r="F23" s="5" t="str">
        <f t="shared" si="6"/>
        <v>N/A</v>
      </c>
      <c r="G23" s="4">
        <v>0.11989184579999999</v>
      </c>
      <c r="H23" s="5" t="str">
        <f t="shared" si="7"/>
        <v>N/A</v>
      </c>
      <c r="I23" s="6">
        <v>9.8010000000000002</v>
      </c>
      <c r="J23" s="6">
        <v>-6.69</v>
      </c>
      <c r="K23" s="85" t="str">
        <f t="shared" si="4"/>
        <v>Yes</v>
      </c>
    </row>
    <row r="24" spans="1:11" x14ac:dyDescent="0.25">
      <c r="A24" s="104" t="s">
        <v>869</v>
      </c>
      <c r="B24" s="21" t="s">
        <v>232</v>
      </c>
      <c r="C24" s="44">
        <v>1.2865475798999999</v>
      </c>
      <c r="D24" s="5" t="str">
        <f>IF($B24="N/A","N/A",IF(C24&gt;10,"No",IF(C24&lt;1,"No","Yes")))</f>
        <v>Yes</v>
      </c>
      <c r="E24" s="4">
        <v>1.1634939526000001</v>
      </c>
      <c r="F24" s="5" t="str">
        <f>IF($B24="N/A","N/A",IF(E24&gt;10,"No",IF(E24&lt;1,"No","Yes")))</f>
        <v>Yes</v>
      </c>
      <c r="G24" s="4">
        <v>1.1418864018999999</v>
      </c>
      <c r="H24" s="5" t="str">
        <f>IF($B24="N/A","N/A",IF(G24&gt;10,"No",IF(G24&lt;1,"No","Yes")))</f>
        <v>Yes</v>
      </c>
      <c r="I24" s="6">
        <v>-9.56</v>
      </c>
      <c r="J24" s="6">
        <v>-1.86</v>
      </c>
      <c r="K24" s="85" t="str">
        <f t="shared" si="4"/>
        <v>Yes</v>
      </c>
    </row>
    <row r="25" spans="1:11" x14ac:dyDescent="0.25">
      <c r="A25" s="104" t="s">
        <v>870</v>
      </c>
      <c r="B25" s="47" t="s">
        <v>239</v>
      </c>
      <c r="C25" s="44">
        <v>14.361650245</v>
      </c>
      <c r="D25" s="5" t="str">
        <f>IF($B25="N/A","N/A",IF(C25&gt;10,"No",IF(C25&lt;=0,"No","Yes")))</f>
        <v>No</v>
      </c>
      <c r="E25" s="4">
        <v>13.508560333</v>
      </c>
      <c r="F25" s="5" t="str">
        <f>IF($B25="N/A","N/A",IF(E25&gt;10,"No",IF(E25&lt;=0,"No","Yes")))</f>
        <v>No</v>
      </c>
      <c r="G25" s="4">
        <v>10.759019115999999</v>
      </c>
      <c r="H25" s="5" t="str">
        <f>IF($B25="N/A","N/A",IF(G25&gt;10,"No",IF(G25&lt;=0,"No","Yes")))</f>
        <v>No</v>
      </c>
      <c r="I25" s="6">
        <v>-5.94</v>
      </c>
      <c r="J25" s="6">
        <v>-20.399999999999999</v>
      </c>
      <c r="K25" s="85" t="str">
        <f t="shared" si="4"/>
        <v>Yes</v>
      </c>
    </row>
    <row r="26" spans="1:11" x14ac:dyDescent="0.25">
      <c r="A26" s="104" t="s">
        <v>871</v>
      </c>
      <c r="B26" s="29" t="s">
        <v>248</v>
      </c>
      <c r="C26" s="44">
        <v>12.26685793</v>
      </c>
      <c r="D26" s="5" t="str">
        <f>IF($B26="N/A","N/A",IF(C26&gt;=5,"No",IF(C26&lt;0,"No","Yes")))</f>
        <v>No</v>
      </c>
      <c r="E26" s="4">
        <v>13.292147085</v>
      </c>
      <c r="F26" s="5" t="str">
        <f>IF($B26="N/A","N/A",IF(E26&gt;=5,"No",IF(E26&lt;0,"No","Yes")))</f>
        <v>No</v>
      </c>
      <c r="G26" s="4">
        <v>12.523544166000001</v>
      </c>
      <c r="H26" s="5" t="str">
        <f>IF($B26="N/A","N/A",IF(G26&gt;=5,"No",IF(G26&lt;0,"No","Yes")))</f>
        <v>No</v>
      </c>
      <c r="I26" s="6">
        <v>8.3580000000000005</v>
      </c>
      <c r="J26" s="6">
        <v>-5.78</v>
      </c>
      <c r="K26" s="85" t="str">
        <f t="shared" si="4"/>
        <v>Yes</v>
      </c>
    </row>
    <row r="27" spans="1:11" x14ac:dyDescent="0.25">
      <c r="A27" s="104" t="s">
        <v>14</v>
      </c>
      <c r="B27" s="29" t="s">
        <v>249</v>
      </c>
      <c r="C27" s="44">
        <v>0.49854655720000002</v>
      </c>
      <c r="D27" s="5" t="str">
        <f>IF($B27="N/A","N/A",IF(C27&gt;15,"No",IF(C27&lt;=0,"No","Yes")))</f>
        <v>Yes</v>
      </c>
      <c r="E27" s="4">
        <v>0.52834185020000002</v>
      </c>
      <c r="F27" s="5" t="str">
        <f>IF($B27="N/A","N/A",IF(E27&gt;15,"No",IF(E27&lt;=0,"No","Yes")))</f>
        <v>Yes</v>
      </c>
      <c r="G27" s="4">
        <v>0.6172876545</v>
      </c>
      <c r="H27" s="5" t="str">
        <f>IF($B27="N/A","N/A",IF(G27&gt;15,"No",IF(G27&lt;=0,"No","Yes")))</f>
        <v>Yes</v>
      </c>
      <c r="I27" s="6">
        <v>5.976</v>
      </c>
      <c r="J27" s="6">
        <v>16.829999999999998</v>
      </c>
      <c r="K27" s="85" t="str">
        <f>IF(J27="Div by 0", "N/A", IF(J27="N/A","N/A", IF(J27&gt;30, "No", IF(J27&lt;-30, "No", "Yes"))))</f>
        <v>Yes</v>
      </c>
    </row>
    <row r="28" spans="1:11" x14ac:dyDescent="0.25">
      <c r="A28" s="104" t="s">
        <v>872</v>
      </c>
      <c r="B28" s="21" t="s">
        <v>213</v>
      </c>
      <c r="C28" s="46">
        <v>141.31464876999999</v>
      </c>
      <c r="D28" s="5" t="str">
        <f>IF($B28="N/A","N/A",IF(C28&gt;15,"No",IF(C28&lt;-15,"No","Yes")))</f>
        <v>N/A</v>
      </c>
      <c r="E28" s="23">
        <v>139.98895916000001</v>
      </c>
      <c r="F28" s="5" t="str">
        <f>IF($B28="N/A","N/A",IF(E28&gt;15,"No",IF(E28&lt;-15,"No","Yes")))</f>
        <v>N/A</v>
      </c>
      <c r="G28" s="23">
        <v>129.53601911999999</v>
      </c>
      <c r="H28" s="5" t="str">
        <f>IF($B28="N/A","N/A",IF(G28&gt;15,"No",IF(G28&lt;-15,"No","Yes")))</f>
        <v>N/A</v>
      </c>
      <c r="I28" s="6">
        <v>-0.93799999999999994</v>
      </c>
      <c r="J28" s="6">
        <v>-7.47</v>
      </c>
      <c r="K28" s="85" t="str">
        <f>IF(J28="Div by 0", "N/A", IF(J28="N/A","N/A", IF(J28&gt;30, "No", IF(J28&lt;-30, "No", "Yes"))))</f>
        <v>Yes</v>
      </c>
    </row>
    <row r="29" spans="1:11" x14ac:dyDescent="0.25">
      <c r="A29" s="104" t="s">
        <v>376</v>
      </c>
      <c r="B29" s="21" t="s">
        <v>250</v>
      </c>
      <c r="C29" s="44">
        <v>7.7073878991999996</v>
      </c>
      <c r="D29" s="5" t="str">
        <f>IF($B29="N/A","N/A",IF(C29&gt;35,"No",IF(C29&lt;10,"No","Yes")))</f>
        <v>No</v>
      </c>
      <c r="E29" s="4">
        <v>7.1743844115000002</v>
      </c>
      <c r="F29" s="5" t="str">
        <f>IF($B29="N/A","N/A",IF(E29&gt;35,"No",IF(E29&lt;10,"No","Yes")))</f>
        <v>No</v>
      </c>
      <c r="G29" s="4">
        <v>6.9686621652999996</v>
      </c>
      <c r="H29" s="5" t="str">
        <f>IF($B29="N/A","N/A",IF(G29&gt;35,"No",IF(G29&lt;10,"No","Yes")))</f>
        <v>No</v>
      </c>
      <c r="I29" s="6">
        <v>-6.92</v>
      </c>
      <c r="J29" s="6">
        <v>-2.87</v>
      </c>
      <c r="K29" s="85" t="str">
        <f t="shared" ref="K29:K54" si="8">IF(J29="Div by 0", "N/A", IF(J29="N/A","N/A", IF(J29&gt;30, "No", IF(J29&lt;-30, "No", "Yes"))))</f>
        <v>Yes</v>
      </c>
    </row>
    <row r="30" spans="1:11" x14ac:dyDescent="0.25">
      <c r="A30" s="104" t="s">
        <v>377</v>
      </c>
      <c r="B30" s="21" t="s">
        <v>251</v>
      </c>
      <c r="C30" s="44">
        <v>2.1778696959000001</v>
      </c>
      <c r="D30" s="5" t="str">
        <f>IF($B30="N/A","N/A",IF(C30&gt;20,"No",IF(C30&lt;2,"No","Yes")))</f>
        <v>Yes</v>
      </c>
      <c r="E30" s="4">
        <v>1.9379911006999999</v>
      </c>
      <c r="F30" s="5" t="str">
        <f>IF($B30="N/A","N/A",IF(E30&gt;20,"No",IF(E30&lt;2,"No","Yes")))</f>
        <v>No</v>
      </c>
      <c r="G30" s="4">
        <v>1.9220423534</v>
      </c>
      <c r="H30" s="5" t="str">
        <f>IF($B30="N/A","N/A",IF(G30&gt;20,"No",IF(G30&lt;2,"No","Yes")))</f>
        <v>No</v>
      </c>
      <c r="I30" s="6">
        <v>-11</v>
      </c>
      <c r="J30" s="6">
        <v>-0.82299999999999995</v>
      </c>
      <c r="K30" s="85" t="str">
        <f t="shared" si="8"/>
        <v>Yes</v>
      </c>
    </row>
    <row r="31" spans="1:11" x14ac:dyDescent="0.25">
      <c r="A31" s="104" t="s">
        <v>378</v>
      </c>
      <c r="B31" s="21" t="s">
        <v>252</v>
      </c>
      <c r="C31" s="44">
        <v>2.0583865418</v>
      </c>
      <c r="D31" s="5" t="str">
        <f>IF($B31="N/A","N/A",IF(C31&gt;8,"No",IF(C31&lt;0.5,"No","Yes")))</f>
        <v>Yes</v>
      </c>
      <c r="E31" s="4">
        <v>1.9585007227</v>
      </c>
      <c r="F31" s="5" t="str">
        <f>IF($B31="N/A","N/A",IF(E31&gt;8,"No",IF(E31&lt;0.5,"No","Yes")))</f>
        <v>Yes</v>
      </c>
      <c r="G31" s="4">
        <v>2.0033018343000002</v>
      </c>
      <c r="H31" s="5" t="str">
        <f>IF($B31="N/A","N/A",IF(G31&gt;8,"No",IF(G31&lt;0.5,"No","Yes")))</f>
        <v>Yes</v>
      </c>
      <c r="I31" s="6">
        <v>-4.8499999999999996</v>
      </c>
      <c r="J31" s="6">
        <v>2.2879999999999998</v>
      </c>
      <c r="K31" s="85" t="str">
        <f t="shared" si="8"/>
        <v>Yes</v>
      </c>
    </row>
    <row r="32" spans="1:11" x14ac:dyDescent="0.25">
      <c r="A32" s="104" t="s">
        <v>379</v>
      </c>
      <c r="B32" s="21" t="s">
        <v>253</v>
      </c>
      <c r="C32" s="44">
        <v>3.7158113679000002</v>
      </c>
      <c r="D32" s="5" t="str">
        <f>IF($B32="N/A","N/A",IF(C32&gt;25,"No",IF(C32&lt;3,"No","Yes")))</f>
        <v>Yes</v>
      </c>
      <c r="E32" s="4">
        <v>3.5174444427</v>
      </c>
      <c r="F32" s="5" t="str">
        <f>IF($B32="N/A","N/A",IF(E32&gt;25,"No",IF(E32&lt;3,"No","Yes")))</f>
        <v>Yes</v>
      </c>
      <c r="G32" s="4">
        <v>3.4642833511000002</v>
      </c>
      <c r="H32" s="5" t="str">
        <f>IF($B32="N/A","N/A",IF(G32&gt;25,"No",IF(G32&lt;3,"No","Yes")))</f>
        <v>Yes</v>
      </c>
      <c r="I32" s="6">
        <v>-5.34</v>
      </c>
      <c r="J32" s="6">
        <v>-1.51</v>
      </c>
      <c r="K32" s="85" t="str">
        <f t="shared" si="8"/>
        <v>Yes</v>
      </c>
    </row>
    <row r="33" spans="1:11" x14ac:dyDescent="0.25">
      <c r="A33" s="104" t="s">
        <v>380</v>
      </c>
      <c r="B33" s="21" t="s">
        <v>254</v>
      </c>
      <c r="C33" s="44">
        <v>0.27898751999999999</v>
      </c>
      <c r="D33" s="5" t="str">
        <f>IF($B33="N/A","N/A",IF(C33&gt;25,"No",IF(C33&lt;2,"No","Yes")))</f>
        <v>No</v>
      </c>
      <c r="E33" s="4">
        <v>0.24457082550000001</v>
      </c>
      <c r="F33" s="5" t="str">
        <f>IF($B33="N/A","N/A",IF(E33&gt;25,"No",IF(E33&lt;2,"No","Yes")))</f>
        <v>No</v>
      </c>
      <c r="G33" s="4">
        <v>0.2367999579</v>
      </c>
      <c r="H33" s="5" t="str">
        <f>IF($B33="N/A","N/A",IF(G33&gt;25,"No",IF(G33&lt;2,"No","Yes")))</f>
        <v>No</v>
      </c>
      <c r="I33" s="6">
        <v>-12.3</v>
      </c>
      <c r="J33" s="6">
        <v>-3.18</v>
      </c>
      <c r="K33" s="85" t="str">
        <f t="shared" si="8"/>
        <v>Yes</v>
      </c>
    </row>
    <row r="34" spans="1:11" x14ac:dyDescent="0.25">
      <c r="A34" s="104" t="s">
        <v>381</v>
      </c>
      <c r="B34" s="21" t="s">
        <v>255</v>
      </c>
      <c r="C34" s="44">
        <v>2.3421093263000001</v>
      </c>
      <c r="D34" s="5" t="str">
        <f>IF($B34="N/A","N/A",IF(C34&gt;25,"No",IF(C34&lt;=0,"No","Yes")))</f>
        <v>Yes</v>
      </c>
      <c r="E34" s="4">
        <v>2.1640129780000001</v>
      </c>
      <c r="F34" s="5" t="str">
        <f>IF($B34="N/A","N/A",IF(E34&gt;25,"No",IF(E34&lt;=0,"No","Yes")))</f>
        <v>Yes</v>
      </c>
      <c r="G34" s="4">
        <v>2.4568375793000001</v>
      </c>
      <c r="H34" s="5" t="str">
        <f>IF($B34="N/A","N/A",IF(G34&gt;25,"No",IF(G34&lt;=0,"No","Yes")))</f>
        <v>Yes</v>
      </c>
      <c r="I34" s="6">
        <v>-7.6</v>
      </c>
      <c r="J34" s="6">
        <v>13.53</v>
      </c>
      <c r="K34" s="85" t="str">
        <f t="shared" si="8"/>
        <v>Yes</v>
      </c>
    </row>
    <row r="35" spans="1:11" x14ac:dyDescent="0.25">
      <c r="A35" s="104" t="s">
        <v>382</v>
      </c>
      <c r="B35" s="21" t="s">
        <v>256</v>
      </c>
      <c r="C35" s="44">
        <v>9.2112502935999991</v>
      </c>
      <c r="D35" s="5" t="str">
        <f>IF($B35="N/A","N/A",IF(C35&gt;20,"No",IF(C35&lt;4,"No","Yes")))</f>
        <v>Yes</v>
      </c>
      <c r="E35" s="4">
        <v>8.4108791639000007</v>
      </c>
      <c r="F35" s="5" t="str">
        <f>IF($B35="N/A","N/A",IF(E35&gt;20,"No",IF(E35&lt;4,"No","Yes")))</f>
        <v>Yes</v>
      </c>
      <c r="G35" s="4">
        <v>6.4331600493999996</v>
      </c>
      <c r="H35" s="5" t="str">
        <f>IF($B35="N/A","N/A",IF(G35&gt;20,"No",IF(G35&lt;4,"No","Yes")))</f>
        <v>Yes</v>
      </c>
      <c r="I35" s="6">
        <v>-8.69</v>
      </c>
      <c r="J35" s="6">
        <v>-23.5</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8.9367786435000003</v>
      </c>
      <c r="D37" s="5" t="str">
        <f>IF($B37="N/A","N/A",IF(C37&gt;=25,"No",IF(C37&lt;0,"No","Yes")))</f>
        <v>Yes</v>
      </c>
      <c r="E37" s="4">
        <v>9.7534406175000008</v>
      </c>
      <c r="F37" s="5" t="str">
        <f>IF($B37="N/A","N/A",IF(E37&gt;=25,"No",IF(E37&lt;0,"No","Yes")))</f>
        <v>Yes</v>
      </c>
      <c r="G37" s="4">
        <v>10.944520225</v>
      </c>
      <c r="H37" s="5" t="str">
        <f>IF($B37="N/A","N/A",IF(G37&gt;=25,"No",IF(G37&lt;0,"No","Yes")))</f>
        <v>Yes</v>
      </c>
      <c r="I37" s="6">
        <v>9.1379999999999999</v>
      </c>
      <c r="J37" s="6">
        <v>12.21</v>
      </c>
      <c r="K37" s="85" t="str">
        <f t="shared" si="8"/>
        <v>Yes</v>
      </c>
    </row>
    <row r="38" spans="1:11" x14ac:dyDescent="0.25">
      <c r="A38" s="104" t="s">
        <v>385</v>
      </c>
      <c r="B38" s="21" t="s">
        <v>221</v>
      </c>
      <c r="C38" s="44">
        <v>5.1542073602</v>
      </c>
      <c r="D38" s="5" t="str">
        <f>IF($B38="N/A","N/A",IF(C38&gt;3,"Yes","No"))</f>
        <v>Yes</v>
      </c>
      <c r="E38" s="4">
        <v>5.5555980934000004</v>
      </c>
      <c r="F38" s="5" t="str">
        <f>IF($B38="N/A","N/A",IF(E38&gt;3,"Yes","No"))</f>
        <v>Yes</v>
      </c>
      <c r="G38" s="4">
        <v>5.3130064075999996</v>
      </c>
      <c r="H38" s="5" t="str">
        <f>IF($B38="N/A","N/A",IF(G38&gt;3,"Yes","No"))</f>
        <v>Yes</v>
      </c>
      <c r="I38" s="6">
        <v>7.7880000000000003</v>
      </c>
      <c r="J38" s="6">
        <v>-4.37</v>
      </c>
      <c r="K38" s="85" t="str">
        <f t="shared" si="8"/>
        <v>Yes</v>
      </c>
    </row>
    <row r="39" spans="1:11" x14ac:dyDescent="0.25">
      <c r="A39" s="104" t="s">
        <v>386</v>
      </c>
      <c r="B39" s="21" t="s">
        <v>220</v>
      </c>
      <c r="C39" s="44">
        <v>1.2341168672</v>
      </c>
      <c r="D39" s="5" t="str">
        <f>IF($B39="N/A","N/A",IF(C39&gt;1,"Yes","No"))</f>
        <v>Yes</v>
      </c>
      <c r="E39" s="4">
        <v>1.3486957514</v>
      </c>
      <c r="F39" s="5" t="str">
        <f>IF($B39="N/A","N/A",IF(E39&gt;1,"Yes","No"))</f>
        <v>Yes</v>
      </c>
      <c r="G39" s="4">
        <v>1.4472135996</v>
      </c>
      <c r="H39" s="5" t="str">
        <f>IF($B39="N/A","N/A",IF(G39&gt;1,"Yes","No"))</f>
        <v>Yes</v>
      </c>
      <c r="I39" s="6">
        <v>9.2840000000000007</v>
      </c>
      <c r="J39" s="6">
        <v>7.3049999999999997</v>
      </c>
      <c r="K39" s="85" t="str">
        <f t="shared" si="8"/>
        <v>Yes</v>
      </c>
    </row>
    <row r="40" spans="1:11" x14ac:dyDescent="0.25">
      <c r="A40" s="104" t="s">
        <v>387</v>
      </c>
      <c r="B40" s="21" t="s">
        <v>213</v>
      </c>
      <c r="C40" s="44">
        <v>2.7881383E-3</v>
      </c>
      <c r="D40" s="5" t="str">
        <f>IF($B40="N/A","N/A",IF(C40&gt;15,"No",IF(C40&lt;-15,"No","Yes")))</f>
        <v>N/A</v>
      </c>
      <c r="E40" s="4">
        <v>1.7526565E-3</v>
      </c>
      <c r="F40" s="5" t="str">
        <f>IF($B40="N/A","N/A",IF(E40&gt;15,"No",IF(E40&lt;-15,"No","Yes")))</f>
        <v>N/A</v>
      </c>
      <c r="G40" s="4">
        <v>2.2727338000000001E-3</v>
      </c>
      <c r="H40" s="5" t="str">
        <f>IF($B40="N/A","N/A",IF(G40&gt;15,"No",IF(G40&lt;-15,"No","Yes")))</f>
        <v>N/A</v>
      </c>
      <c r="I40" s="6">
        <v>-37.1</v>
      </c>
      <c r="J40" s="6">
        <v>29.67</v>
      </c>
      <c r="K40" s="85" t="str">
        <f t="shared" si="8"/>
        <v>Yes</v>
      </c>
    </row>
    <row r="41" spans="1:11" x14ac:dyDescent="0.25">
      <c r="A41" s="104" t="s">
        <v>388</v>
      </c>
      <c r="B41" s="21" t="s">
        <v>213</v>
      </c>
      <c r="C41" s="44">
        <v>3.1995000000000001E-5</v>
      </c>
      <c r="D41" s="5" t="str">
        <f>IF($B41="N/A","N/A",IF(C41&gt;15,"No",IF(C41&lt;-15,"No","Yes")))</f>
        <v>N/A</v>
      </c>
      <c r="E41" s="4">
        <v>1.1064749999999999E-4</v>
      </c>
      <c r="F41" s="5" t="str">
        <f>IF($B41="N/A","N/A",IF(E41&gt;15,"No",IF(E41&lt;-15,"No","Yes")))</f>
        <v>N/A</v>
      </c>
      <c r="G41" s="4">
        <v>2.8768800000000001E-5</v>
      </c>
      <c r="H41" s="5" t="str">
        <f>IF($B41="N/A","N/A",IF(G41&gt;15,"No",IF(G41&lt;-15,"No","Yes")))</f>
        <v>N/A</v>
      </c>
      <c r="I41" s="6">
        <v>245.8</v>
      </c>
      <c r="J41" s="6">
        <v>-74</v>
      </c>
      <c r="K41" s="85" t="str">
        <f t="shared" si="8"/>
        <v>No</v>
      </c>
    </row>
    <row r="42" spans="1:11" x14ac:dyDescent="0.25">
      <c r="A42" s="104" t="s">
        <v>389</v>
      </c>
      <c r="B42" s="21" t="s">
        <v>259</v>
      </c>
      <c r="C42" s="44">
        <v>31.660325404000002</v>
      </c>
      <c r="D42" s="5" t="str">
        <f>IF($B42="N/A","N/A",IF(C42&gt;0,"Yes","No"))</f>
        <v>Yes</v>
      </c>
      <c r="E42" s="4">
        <v>32.261785983999999</v>
      </c>
      <c r="F42" s="5" t="str">
        <f>IF($B42="N/A","N/A",IF(E42&gt;0,"Yes","No"))</f>
        <v>Yes</v>
      </c>
      <c r="G42" s="4">
        <v>33.321980623999998</v>
      </c>
      <c r="H42" s="5" t="str">
        <f>IF($B42="N/A","N/A",IF(G42&gt;0,"Yes","No"))</f>
        <v>Yes</v>
      </c>
      <c r="I42" s="6">
        <v>1.9</v>
      </c>
      <c r="J42" s="6">
        <v>3.286</v>
      </c>
      <c r="K42" s="85" t="str">
        <f t="shared" si="8"/>
        <v>Yes</v>
      </c>
    </row>
    <row r="43" spans="1:11" x14ac:dyDescent="0.25">
      <c r="A43" s="104" t="s">
        <v>390</v>
      </c>
      <c r="B43" s="21" t="s">
        <v>259</v>
      </c>
      <c r="C43" s="44">
        <v>6.2971749577000002</v>
      </c>
      <c r="D43" s="5" t="str">
        <f>IF($B43="N/A","N/A",IF(C43&gt;0,"Yes","No"))</f>
        <v>Yes</v>
      </c>
      <c r="E43" s="4">
        <v>6.2327342863000004</v>
      </c>
      <c r="F43" s="5" t="str">
        <f>IF($B43="N/A","N/A",IF(E43&gt;0,"Yes","No"))</f>
        <v>Yes</v>
      </c>
      <c r="G43" s="4">
        <v>6.1691818116999997</v>
      </c>
      <c r="H43" s="5" t="str">
        <f>IF($B43="N/A","N/A",IF(G43&gt;0,"Yes","No"))</f>
        <v>Yes</v>
      </c>
      <c r="I43" s="6">
        <v>-1.02</v>
      </c>
      <c r="J43" s="6">
        <v>-1.02</v>
      </c>
      <c r="K43" s="85" t="str">
        <f t="shared" si="8"/>
        <v>Yes</v>
      </c>
    </row>
    <row r="44" spans="1:11" x14ac:dyDescent="0.25">
      <c r="A44" s="104" t="s">
        <v>391</v>
      </c>
      <c r="B44" s="21" t="s">
        <v>259</v>
      </c>
      <c r="C44" s="44">
        <v>2.6506556833000001</v>
      </c>
      <c r="D44" s="5" t="str">
        <f>IF($B44="N/A","N/A",IF(C44&gt;0,"Yes","No"))</f>
        <v>Yes</v>
      </c>
      <c r="E44" s="4">
        <v>2.9937011028999998</v>
      </c>
      <c r="F44" s="5" t="str">
        <f>IF($B44="N/A","N/A",IF(E44&gt;0,"Yes","No"))</f>
        <v>Yes</v>
      </c>
      <c r="G44" s="4">
        <v>1.5803555246000001</v>
      </c>
      <c r="H44" s="5" t="str">
        <f>IF($B44="N/A","N/A",IF(G44&gt;0,"Yes","No"))</f>
        <v>Yes</v>
      </c>
      <c r="I44" s="6">
        <v>12.94</v>
      </c>
      <c r="J44" s="6">
        <v>-47.2</v>
      </c>
      <c r="K44" s="85" t="str">
        <f t="shared" si="8"/>
        <v>No</v>
      </c>
    </row>
    <row r="45" spans="1:11" x14ac:dyDescent="0.25">
      <c r="A45" s="104" t="s">
        <v>392</v>
      </c>
      <c r="B45" s="21" t="s">
        <v>220</v>
      </c>
      <c r="C45" s="44">
        <v>1.1092219823</v>
      </c>
      <c r="D45" s="5" t="str">
        <f>IF($B45="N/A","N/A",IF(C45&gt;1,"Yes","No"))</f>
        <v>Yes</v>
      </c>
      <c r="E45" s="4">
        <v>1.1206069785999999</v>
      </c>
      <c r="F45" s="5" t="str">
        <f>IF($B45="N/A","N/A",IF(E45&gt;1,"Yes","No"))</f>
        <v>Yes</v>
      </c>
      <c r="G45" s="4">
        <v>1.1227346125</v>
      </c>
      <c r="H45" s="5" t="str">
        <f>IF($B45="N/A","N/A",IF(G45&gt;1,"Yes","No"))</f>
        <v>Yes</v>
      </c>
      <c r="I45" s="6">
        <v>1.026</v>
      </c>
      <c r="J45" s="6">
        <v>0.18990000000000001</v>
      </c>
      <c r="K45" s="85" t="str">
        <f t="shared" si="8"/>
        <v>Yes</v>
      </c>
    </row>
    <row r="46" spans="1:11" x14ac:dyDescent="0.25">
      <c r="A46" s="104" t="s">
        <v>393</v>
      </c>
      <c r="B46" s="21" t="s">
        <v>259</v>
      </c>
      <c r="C46" s="44">
        <v>6.1608715600000002E-2</v>
      </c>
      <c r="D46" s="5" t="str">
        <f>IF($B46="N/A","N/A",IF(C46&gt;0,"Yes","No"))</f>
        <v>Yes</v>
      </c>
      <c r="E46" s="4">
        <v>6.2887617600000001E-2</v>
      </c>
      <c r="F46" s="5" t="str">
        <f>IF($B46="N/A","N/A",IF(E46&gt;0,"Yes","No"))</f>
        <v>Yes</v>
      </c>
      <c r="G46" s="4">
        <v>5.6649842399999997E-2</v>
      </c>
      <c r="H46" s="5" t="str">
        <f>IF($B46="N/A","N/A",IF(G46&gt;0,"Yes","No"))</f>
        <v>Yes</v>
      </c>
      <c r="I46" s="6">
        <v>2.0760000000000001</v>
      </c>
      <c r="J46" s="6">
        <v>-9.92</v>
      </c>
      <c r="K46" s="85" t="str">
        <f t="shared" si="8"/>
        <v>Yes</v>
      </c>
    </row>
    <row r="47" spans="1:11" x14ac:dyDescent="0.25">
      <c r="A47" s="104" t="s">
        <v>394</v>
      </c>
      <c r="B47" s="21" t="s">
        <v>213</v>
      </c>
      <c r="C47" s="44">
        <v>8.7236734600000004E-2</v>
      </c>
      <c r="D47" s="5" t="str">
        <f>IF($B47="N/A","N/A",IF(C47&gt;15,"No",IF(C47&lt;-15,"No","Yes")))</f>
        <v>N/A</v>
      </c>
      <c r="E47" s="4">
        <v>9.4161029199999996E-2</v>
      </c>
      <c r="F47" s="5" t="str">
        <f>IF($B47="N/A","N/A",IF(E47&gt;15,"No",IF(E47&lt;-15,"No","Yes")))</f>
        <v>N/A</v>
      </c>
      <c r="G47" s="4">
        <v>8.5143266499999995E-2</v>
      </c>
      <c r="H47" s="5" t="str">
        <f>IF($B47="N/A","N/A",IF(G47&gt;15,"No",IF(G47&lt;-15,"No","Yes")))</f>
        <v>N/A</v>
      </c>
      <c r="I47" s="6">
        <v>7.9370000000000003</v>
      </c>
      <c r="J47" s="6">
        <v>-9.58</v>
      </c>
      <c r="K47" s="85" t="str">
        <f t="shared" si="8"/>
        <v>Yes</v>
      </c>
    </row>
    <row r="48" spans="1:11" x14ac:dyDescent="0.25">
      <c r="A48" s="104" t="s">
        <v>395</v>
      </c>
      <c r="B48" s="21" t="s">
        <v>213</v>
      </c>
      <c r="C48" s="44">
        <v>0.86568038479999998</v>
      </c>
      <c r="D48" s="5" t="str">
        <f>IF($B48="N/A","N/A",IF(C48&gt;15,"No",IF(C48&lt;-15,"No","Yes")))</f>
        <v>N/A</v>
      </c>
      <c r="E48" s="4">
        <v>0.86633457960000004</v>
      </c>
      <c r="F48" s="5" t="str">
        <f>IF($B48="N/A","N/A",IF(E48&gt;15,"No",IF(E48&lt;-15,"No","Yes")))</f>
        <v>N/A</v>
      </c>
      <c r="G48" s="4">
        <v>0.8861072673</v>
      </c>
      <c r="H48" s="5" t="str">
        <f>IF($B48="N/A","N/A",IF(G48&gt;15,"No",IF(G48&lt;-15,"No","Yes")))</f>
        <v>N/A</v>
      </c>
      <c r="I48" s="6">
        <v>7.5600000000000001E-2</v>
      </c>
      <c r="J48" s="6">
        <v>2.282</v>
      </c>
      <c r="K48" s="85" t="str">
        <f t="shared" si="8"/>
        <v>Yes</v>
      </c>
    </row>
    <row r="49" spans="1:11" x14ac:dyDescent="0.25">
      <c r="A49" s="104" t="s">
        <v>396</v>
      </c>
      <c r="B49" s="21" t="s">
        <v>213</v>
      </c>
      <c r="C49" s="44">
        <v>1.1747478037000001</v>
      </c>
      <c r="D49" s="5" t="str">
        <f>IF($B49="N/A","N/A",IF(C49&gt;15,"No",IF(C49&lt;-15,"No","Yes")))</f>
        <v>N/A</v>
      </c>
      <c r="E49" s="4">
        <v>1.2373843583999999</v>
      </c>
      <c r="F49" s="5" t="str">
        <f>IF($B49="N/A","N/A",IF(E49&gt;15,"No",IF(E49&lt;-15,"No","Yes")))</f>
        <v>N/A</v>
      </c>
      <c r="G49" s="4">
        <v>1.2174291147</v>
      </c>
      <c r="H49" s="5" t="str">
        <f>IF($B49="N/A","N/A",IF(G49&gt;15,"No",IF(G49&lt;-15,"No","Yes")))</f>
        <v>N/A</v>
      </c>
      <c r="I49" s="6">
        <v>5.3319999999999999</v>
      </c>
      <c r="J49" s="6">
        <v>-1.61</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1.4491234687000001</v>
      </c>
      <c r="D51" s="5" t="str">
        <f>IF($B51="N/A","N/A",IF(C51&gt;15,"No",IF(C51&lt;-15,"No","Yes")))</f>
        <v>N/A</v>
      </c>
      <c r="E51" s="4">
        <v>1.7717365812000001</v>
      </c>
      <c r="F51" s="5" t="str">
        <f>IF($B51="N/A","N/A",IF(E51&gt;15,"No",IF(E51&lt;-15,"No","Yes")))</f>
        <v>N/A</v>
      </c>
      <c r="G51" s="4">
        <v>3.1092683563999999</v>
      </c>
      <c r="H51" s="5" t="str">
        <f>IF($B51="N/A","N/A",IF(G51&gt;15,"No",IF(G51&lt;-15,"No","Yes")))</f>
        <v>N/A</v>
      </c>
      <c r="I51" s="6">
        <v>22.26</v>
      </c>
      <c r="J51" s="6">
        <v>75.489999999999995</v>
      </c>
      <c r="K51" s="85" t="str">
        <f t="shared" si="8"/>
        <v>No</v>
      </c>
    </row>
    <row r="52" spans="1:11" x14ac:dyDescent="0.25">
      <c r="A52" s="104" t="s">
        <v>399</v>
      </c>
      <c r="B52" s="21" t="s">
        <v>220</v>
      </c>
      <c r="C52" s="44">
        <v>8.8598443084999996</v>
      </c>
      <c r="D52" s="5" t="str">
        <f>IF($B52="N/A","N/A",IF(C52&gt;1,"Yes","No"))</f>
        <v>Yes</v>
      </c>
      <c r="E52" s="4">
        <v>7.9435926086000004</v>
      </c>
      <c r="F52" s="5" t="str">
        <f>IF($B52="N/A","N/A",IF(E52&gt;1,"Yes","No"))</f>
        <v>Yes</v>
      </c>
      <c r="G52" s="4">
        <v>7.6494754013000001</v>
      </c>
      <c r="H52" s="5" t="str">
        <f>IF($B52="N/A","N/A",IF(G52&gt;1,"Yes","No"))</f>
        <v>Yes</v>
      </c>
      <c r="I52" s="6">
        <v>-10.3</v>
      </c>
      <c r="J52" s="6">
        <v>-3.7</v>
      </c>
      <c r="K52" s="85" t="str">
        <f t="shared" si="8"/>
        <v>Yes</v>
      </c>
    </row>
    <row r="53" spans="1:11" x14ac:dyDescent="0.25">
      <c r="A53" s="104" t="s">
        <v>400</v>
      </c>
      <c r="B53" s="21" t="s">
        <v>259</v>
      </c>
      <c r="C53" s="44">
        <v>2.9646549074999999</v>
      </c>
      <c r="D53" s="5" t="str">
        <f>IF($B53="N/A","N/A",IF(C53&gt;0,"Yes","No"))</f>
        <v>Yes</v>
      </c>
      <c r="E53" s="4">
        <v>3.3476934620000001</v>
      </c>
      <c r="F53" s="5" t="str">
        <f>IF($B53="N/A","N/A",IF(E53&gt;0,"Yes","No"))</f>
        <v>Yes</v>
      </c>
      <c r="G53" s="4">
        <v>3.6095451532</v>
      </c>
      <c r="H53" s="5" t="str">
        <f>IF($B53="N/A","N/A",IF(G53&gt;0,"Yes","No"))</f>
        <v>Yes</v>
      </c>
      <c r="I53" s="6">
        <v>12.92</v>
      </c>
      <c r="J53" s="6">
        <v>7.8220000000000001</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85" t="str">
        <f t="shared" si="8"/>
        <v>N/A</v>
      </c>
    </row>
    <row r="55" spans="1:11" x14ac:dyDescent="0.25">
      <c r="A55" s="104" t="s">
        <v>873</v>
      </c>
      <c r="B55" s="21" t="s">
        <v>213</v>
      </c>
      <c r="C55" s="46">
        <v>148.12813168</v>
      </c>
      <c r="D55" s="5" t="str">
        <f>IF($B55="N/A","N/A",IF(C55&gt;15,"No",IF(C55&lt;-15,"No","Yes")))</f>
        <v>N/A</v>
      </c>
      <c r="E55" s="23">
        <v>148.84028776</v>
      </c>
      <c r="F55" s="5" t="str">
        <f>IF($B55="N/A","N/A",IF(E55&gt;15,"No",IF(E55&lt;-15,"No","Yes")))</f>
        <v>N/A</v>
      </c>
      <c r="G55" s="23">
        <v>151.35541361</v>
      </c>
      <c r="H55" s="5" t="str">
        <f>IF($B55="N/A","N/A",IF(G55&gt;15,"No",IF(G55&lt;-15,"No","Yes")))</f>
        <v>N/A</v>
      </c>
      <c r="I55" s="6">
        <v>0.48080000000000001</v>
      </c>
      <c r="J55" s="6">
        <v>1.69</v>
      </c>
      <c r="K55" s="85" t="str">
        <f t="shared" ref="K55:K74" si="9">IF(J55="Div by 0", "N/A", IF(J55="N/A","N/A", IF(J55&gt;30, "No", IF(J55&lt;-30, "No", "Yes"))))</f>
        <v>Yes</v>
      </c>
    </row>
    <row r="56" spans="1:11" x14ac:dyDescent="0.25">
      <c r="A56" s="104" t="s">
        <v>874</v>
      </c>
      <c r="B56" s="21" t="s">
        <v>261</v>
      </c>
      <c r="C56" s="46">
        <v>82.779029007000005</v>
      </c>
      <c r="D56" s="5" t="str">
        <f>IF($B56="N/A","N/A",IF(C56&gt;90,"No",IF(C56&lt;20,"No","Yes")))</f>
        <v>Yes</v>
      </c>
      <c r="E56" s="23">
        <v>91.794567551</v>
      </c>
      <c r="F56" s="5" t="str">
        <f>IF($B56="N/A","N/A",IF(E56&gt;90,"No",IF(E56&lt;20,"No","Yes")))</f>
        <v>No</v>
      </c>
      <c r="G56" s="23">
        <v>95.199952819000004</v>
      </c>
      <c r="H56" s="5" t="str">
        <f>IF($B56="N/A","N/A",IF(G56&gt;90,"No",IF(G56&lt;20,"No","Yes")))</f>
        <v>No</v>
      </c>
      <c r="I56" s="6">
        <v>10.89</v>
      </c>
      <c r="J56" s="6">
        <v>3.71</v>
      </c>
      <c r="K56" s="85" t="str">
        <f t="shared" si="9"/>
        <v>Yes</v>
      </c>
    </row>
    <row r="57" spans="1:11" x14ac:dyDescent="0.25">
      <c r="A57" s="104" t="s">
        <v>875</v>
      </c>
      <c r="B57" s="21" t="s">
        <v>262</v>
      </c>
      <c r="C57" s="46">
        <v>46.477735826999997</v>
      </c>
      <c r="D57" s="5" t="str">
        <f>IF($B57="N/A","N/A",IF(C57&gt;60,"No",IF(C57&lt;10,"No","Yes")))</f>
        <v>Yes</v>
      </c>
      <c r="E57" s="23">
        <v>49.604971739</v>
      </c>
      <c r="F57" s="5" t="str">
        <f>IF($B57="N/A","N/A",IF(E57&gt;60,"No",IF(E57&lt;10,"No","Yes")))</f>
        <v>Yes</v>
      </c>
      <c r="G57" s="23">
        <v>52.732614878</v>
      </c>
      <c r="H57" s="5" t="str">
        <f>IF($B57="N/A","N/A",IF(G57&gt;60,"No",IF(G57&lt;10,"No","Yes")))</f>
        <v>Yes</v>
      </c>
      <c r="I57" s="6">
        <v>6.7279999999999998</v>
      </c>
      <c r="J57" s="6">
        <v>6.3049999999999997</v>
      </c>
      <c r="K57" s="85" t="str">
        <f t="shared" si="9"/>
        <v>Yes</v>
      </c>
    </row>
    <row r="58" spans="1:11" ht="25" x14ac:dyDescent="0.25">
      <c r="A58" s="104" t="s">
        <v>876</v>
      </c>
      <c r="B58" s="21" t="s">
        <v>263</v>
      </c>
      <c r="C58" s="46">
        <v>111.6490445</v>
      </c>
      <c r="D58" s="5" t="str">
        <f>IF($B58="N/A","N/A",IF(C58&gt;100,"No",IF(C58&lt;10,"No","Yes")))</f>
        <v>No</v>
      </c>
      <c r="E58" s="23">
        <v>115.92054173</v>
      </c>
      <c r="F58" s="5" t="str">
        <f>IF($B58="N/A","N/A",IF(E58&gt;100,"No",IF(E58&lt;10,"No","Yes")))</f>
        <v>No</v>
      </c>
      <c r="G58" s="23">
        <v>121.02626979</v>
      </c>
      <c r="H58" s="5" t="str">
        <f>IF($B58="N/A","N/A",IF(G58&gt;100,"No",IF(G58&lt;10,"No","Yes")))</f>
        <v>No</v>
      </c>
      <c r="I58" s="6">
        <v>3.8260000000000001</v>
      </c>
      <c r="J58" s="6">
        <v>4.4050000000000002</v>
      </c>
      <c r="K58" s="85" t="str">
        <f t="shared" si="9"/>
        <v>Yes</v>
      </c>
    </row>
    <row r="59" spans="1:11" x14ac:dyDescent="0.25">
      <c r="A59" s="104" t="s">
        <v>877</v>
      </c>
      <c r="B59" s="21" t="s">
        <v>264</v>
      </c>
      <c r="C59" s="46">
        <v>116.25898936999999</v>
      </c>
      <c r="D59" s="5" t="str">
        <f>IF($B59="N/A","N/A",IF(C59&gt;100,"No",IF(C59&lt;20,"No","Yes")))</f>
        <v>No</v>
      </c>
      <c r="E59" s="23">
        <v>119.029777</v>
      </c>
      <c r="F59" s="5" t="str">
        <f>IF($B59="N/A","N/A",IF(E59&gt;100,"No",IF(E59&lt;20,"No","Yes")))</f>
        <v>No</v>
      </c>
      <c r="G59" s="23">
        <v>143.58893592999999</v>
      </c>
      <c r="H59" s="5" t="str">
        <f>IF($B59="N/A","N/A",IF(G59&gt;100,"No",IF(G59&lt;20,"No","Yes")))</f>
        <v>No</v>
      </c>
      <c r="I59" s="6">
        <v>2.383</v>
      </c>
      <c r="J59" s="6">
        <v>20.63</v>
      </c>
      <c r="K59" s="85" t="str">
        <f t="shared" si="9"/>
        <v>Yes</v>
      </c>
    </row>
    <row r="60" spans="1:11" x14ac:dyDescent="0.25">
      <c r="A60" s="104" t="s">
        <v>878</v>
      </c>
      <c r="B60" s="21" t="s">
        <v>264</v>
      </c>
      <c r="C60" s="46">
        <v>155.16070317000001</v>
      </c>
      <c r="D60" s="5" t="str">
        <f>IF($B60="N/A","N/A",IF(C60&gt;100,"No",IF(C60&lt;20,"No","Yes")))</f>
        <v>No</v>
      </c>
      <c r="E60" s="23">
        <v>166.62435077999999</v>
      </c>
      <c r="F60" s="5" t="str">
        <f>IF($B60="N/A","N/A",IF(E60&gt;100,"No",IF(E60&lt;20,"No","Yes")))</f>
        <v>No</v>
      </c>
      <c r="G60" s="23">
        <v>178.11584920999999</v>
      </c>
      <c r="H60" s="5" t="str">
        <f>IF($B60="N/A","N/A",IF(G60&gt;100,"No",IF(G60&lt;20,"No","Yes")))</f>
        <v>No</v>
      </c>
      <c r="I60" s="6">
        <v>7.3879999999999999</v>
      </c>
      <c r="J60" s="6">
        <v>6.8970000000000002</v>
      </c>
      <c r="K60" s="85" t="str">
        <f t="shared" si="9"/>
        <v>Yes</v>
      </c>
    </row>
    <row r="61" spans="1:11" x14ac:dyDescent="0.25">
      <c r="A61" s="104" t="s">
        <v>879</v>
      </c>
      <c r="B61" s="21" t="s">
        <v>213</v>
      </c>
      <c r="C61" s="46">
        <v>65.886814619000006</v>
      </c>
      <c r="D61" s="5" t="str">
        <f>IF($B61="N/A","N/A",IF(C61&gt;15,"No",IF(C61&lt;-15,"No","Yes")))</f>
        <v>N/A</v>
      </c>
      <c r="E61" s="23">
        <v>69.547405320999999</v>
      </c>
      <c r="F61" s="5" t="str">
        <f>IF($B61="N/A","N/A",IF(E61&gt;15,"No",IF(E61&lt;-15,"No","Yes")))</f>
        <v>N/A</v>
      </c>
      <c r="G61" s="23">
        <v>71.175860995999997</v>
      </c>
      <c r="H61" s="5" t="str">
        <f>IF($B61="N/A","N/A",IF(G61&gt;15,"No",IF(G61&lt;-15,"No","Yes")))</f>
        <v>N/A</v>
      </c>
      <c r="I61" s="6">
        <v>5.556</v>
      </c>
      <c r="J61" s="6">
        <v>2.3420000000000001</v>
      </c>
      <c r="K61" s="85" t="str">
        <f t="shared" si="9"/>
        <v>Yes</v>
      </c>
    </row>
    <row r="62" spans="1:11" x14ac:dyDescent="0.25">
      <c r="A62" s="104" t="s">
        <v>880</v>
      </c>
      <c r="B62" s="21" t="s">
        <v>265</v>
      </c>
      <c r="C62" s="46">
        <v>36.580485334000002</v>
      </c>
      <c r="D62" s="5" t="str">
        <f>IF($B62="N/A","N/A",IF(C62&gt;60,"No",IF(C62&lt;10,"No","Yes")))</f>
        <v>Yes</v>
      </c>
      <c r="E62" s="23">
        <v>37.973223734000001</v>
      </c>
      <c r="F62" s="5" t="str">
        <f>IF($B62="N/A","N/A",IF(E62&gt;60,"No",IF(E62&lt;10,"No","Yes")))</f>
        <v>Yes</v>
      </c>
      <c r="G62" s="23">
        <v>41.291497796999998</v>
      </c>
      <c r="H62" s="5" t="str">
        <f>IF($B62="N/A","N/A",IF(G62&gt;60,"No",IF(G62&lt;10,"No","Yes")))</f>
        <v>Yes</v>
      </c>
      <c r="I62" s="6">
        <v>3.8069999999999999</v>
      </c>
      <c r="J62" s="6">
        <v>8.7379999999999995</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96.150372028999996</v>
      </c>
      <c r="D64" s="5" t="str">
        <f t="shared" ref="D64:D74" si="10">IF($B64="N/A","N/A",IF(C64&gt;15,"No",IF(C64&lt;-15,"No","Yes")))</f>
        <v>N/A</v>
      </c>
      <c r="E64" s="23">
        <v>88.750059785000005</v>
      </c>
      <c r="F64" s="5" t="str">
        <f>IF($B64="N/A","N/A",IF(E64&gt;15,"No",IF(E64&lt;-15,"No","Yes")))</f>
        <v>N/A</v>
      </c>
      <c r="G64" s="23">
        <v>77.905989192999996</v>
      </c>
      <c r="H64" s="5" t="str">
        <f>IF($B64="N/A","N/A",IF(G64&gt;15,"No",IF(G64&lt;-15,"No","Yes")))</f>
        <v>N/A</v>
      </c>
      <c r="I64" s="6">
        <v>-7.7</v>
      </c>
      <c r="J64" s="6">
        <v>-12.2</v>
      </c>
      <c r="K64" s="85" t="str">
        <f t="shared" si="9"/>
        <v>Yes</v>
      </c>
    </row>
    <row r="65" spans="1:11" ht="25" customHeight="1" x14ac:dyDescent="0.25">
      <c r="A65" s="104" t="s">
        <v>883</v>
      </c>
      <c r="B65" s="21" t="s">
        <v>213</v>
      </c>
      <c r="C65" s="46">
        <v>161.00029619</v>
      </c>
      <c r="D65" s="5" t="str">
        <f t="shared" si="10"/>
        <v>N/A</v>
      </c>
      <c r="E65" s="23">
        <v>152.65286194999999</v>
      </c>
      <c r="F65" s="5" t="str">
        <f t="shared" ref="F65:F73" si="11">IF($B65="N/A","N/A",IF(E65&gt;15,"No",IF(E65&lt;-15,"No","Yes")))</f>
        <v>N/A</v>
      </c>
      <c r="G65" s="23">
        <v>163.17589151999999</v>
      </c>
      <c r="H65" s="5" t="str">
        <f t="shared" ref="H65:H86" si="12">IF($B65="N/A","N/A",IF(G65&gt;15,"No",IF(G65&lt;-15,"No","Yes")))</f>
        <v>N/A</v>
      </c>
      <c r="I65" s="6">
        <v>-5.18</v>
      </c>
      <c r="J65" s="6">
        <v>6.8929999999999998</v>
      </c>
      <c r="K65" s="85" t="str">
        <f t="shared" si="9"/>
        <v>Yes</v>
      </c>
    </row>
    <row r="66" spans="1:11" x14ac:dyDescent="0.25">
      <c r="A66" s="104" t="s">
        <v>884</v>
      </c>
      <c r="B66" s="21" t="s">
        <v>213</v>
      </c>
      <c r="C66" s="46">
        <v>109.10457954</v>
      </c>
      <c r="D66" s="5" t="str">
        <f t="shared" si="10"/>
        <v>N/A</v>
      </c>
      <c r="E66" s="23">
        <v>94.865368459999999</v>
      </c>
      <c r="F66" s="5" t="str">
        <f t="shared" si="11"/>
        <v>N/A</v>
      </c>
      <c r="G66" s="23">
        <v>84.681397759000006</v>
      </c>
      <c r="H66" s="5" t="str">
        <f t="shared" si="12"/>
        <v>N/A</v>
      </c>
      <c r="I66" s="6">
        <v>-13.1</v>
      </c>
      <c r="J66" s="6">
        <v>-10.7</v>
      </c>
      <c r="K66" s="85" t="str">
        <f t="shared" si="9"/>
        <v>Yes</v>
      </c>
    </row>
    <row r="67" spans="1:11" x14ac:dyDescent="0.25">
      <c r="A67" s="104" t="s">
        <v>885</v>
      </c>
      <c r="B67" s="21" t="s">
        <v>213</v>
      </c>
      <c r="C67" s="46">
        <v>122.49661805</v>
      </c>
      <c r="D67" s="5" t="str">
        <f t="shared" si="10"/>
        <v>N/A</v>
      </c>
      <c r="E67" s="23">
        <v>122.54319884</v>
      </c>
      <c r="F67" s="5" t="str">
        <f t="shared" si="11"/>
        <v>N/A</v>
      </c>
      <c r="G67" s="23">
        <v>123.83741177</v>
      </c>
      <c r="H67" s="5" t="str">
        <f t="shared" si="12"/>
        <v>N/A</v>
      </c>
      <c r="I67" s="6">
        <v>3.7999999999999999E-2</v>
      </c>
      <c r="J67" s="6">
        <v>1.056</v>
      </c>
      <c r="K67" s="85" t="str">
        <f t="shared" si="9"/>
        <v>Yes</v>
      </c>
    </row>
    <row r="68" spans="1:11" ht="25" x14ac:dyDescent="0.25">
      <c r="A68" s="104" t="s">
        <v>886</v>
      </c>
      <c r="B68" s="21" t="s">
        <v>213</v>
      </c>
      <c r="C68" s="46">
        <v>140.67577688</v>
      </c>
      <c r="D68" s="5" t="str">
        <f t="shared" si="10"/>
        <v>N/A</v>
      </c>
      <c r="E68" s="23">
        <v>139.72390166</v>
      </c>
      <c r="F68" s="5" t="str">
        <f t="shared" si="11"/>
        <v>N/A</v>
      </c>
      <c r="G68" s="23">
        <v>140.76037468999999</v>
      </c>
      <c r="H68" s="5" t="str">
        <f t="shared" si="12"/>
        <v>N/A</v>
      </c>
      <c r="I68" s="6">
        <v>-0.67700000000000005</v>
      </c>
      <c r="J68" s="6">
        <v>0.74180000000000001</v>
      </c>
      <c r="K68" s="85" t="str">
        <f t="shared" si="9"/>
        <v>Yes</v>
      </c>
    </row>
    <row r="69" spans="1:11" x14ac:dyDescent="0.25">
      <c r="A69" s="104" t="s">
        <v>887</v>
      </c>
      <c r="B69" s="21" t="s">
        <v>213</v>
      </c>
      <c r="C69" s="46">
        <v>78.886424184999996</v>
      </c>
      <c r="D69" s="5" t="str">
        <f t="shared" si="10"/>
        <v>N/A</v>
      </c>
      <c r="E69" s="23">
        <v>71.835944441999999</v>
      </c>
      <c r="F69" s="5" t="str">
        <f t="shared" si="11"/>
        <v>N/A</v>
      </c>
      <c r="G69" s="23">
        <v>68.468071495000004</v>
      </c>
      <c r="H69" s="5" t="str">
        <f t="shared" si="12"/>
        <v>N/A</v>
      </c>
      <c r="I69" s="6">
        <v>-8.94</v>
      </c>
      <c r="J69" s="6">
        <v>-4.6900000000000004</v>
      </c>
      <c r="K69" s="85" t="str">
        <f t="shared" si="9"/>
        <v>Yes</v>
      </c>
    </row>
    <row r="70" spans="1:11" ht="25" x14ac:dyDescent="0.25">
      <c r="A70" s="104" t="s">
        <v>888</v>
      </c>
      <c r="B70" s="21" t="s">
        <v>213</v>
      </c>
      <c r="C70" s="46">
        <v>49.363313828999999</v>
      </c>
      <c r="D70" s="5" t="str">
        <f t="shared" si="10"/>
        <v>N/A</v>
      </c>
      <c r="E70" s="23">
        <v>50.063820880000002</v>
      </c>
      <c r="F70" s="5" t="str">
        <f t="shared" si="11"/>
        <v>N/A</v>
      </c>
      <c r="G70" s="23">
        <v>51.263365583000002</v>
      </c>
      <c r="H70" s="5" t="str">
        <f t="shared" si="12"/>
        <v>N/A</v>
      </c>
      <c r="I70" s="6">
        <v>1.419</v>
      </c>
      <c r="J70" s="6">
        <v>2.3959999999999999</v>
      </c>
      <c r="K70" s="85" t="str">
        <f t="shared" si="9"/>
        <v>Yes</v>
      </c>
    </row>
    <row r="71" spans="1:11" x14ac:dyDescent="0.25">
      <c r="A71" s="104" t="s">
        <v>889</v>
      </c>
      <c r="B71" s="21" t="s">
        <v>213</v>
      </c>
      <c r="C71" s="46">
        <v>2941.9637213000001</v>
      </c>
      <c r="D71" s="5" t="str">
        <f t="shared" si="10"/>
        <v>N/A</v>
      </c>
      <c r="E71" s="23">
        <v>2870.6312899999998</v>
      </c>
      <c r="F71" s="5" t="str">
        <f t="shared" si="11"/>
        <v>N/A</v>
      </c>
      <c r="G71" s="23">
        <v>3068.5448345999998</v>
      </c>
      <c r="H71" s="5" t="str">
        <f t="shared" si="12"/>
        <v>N/A</v>
      </c>
      <c r="I71" s="6">
        <v>-2.42</v>
      </c>
      <c r="J71" s="6">
        <v>6.8940000000000001</v>
      </c>
      <c r="K71" s="85" t="str">
        <f t="shared" si="9"/>
        <v>Yes</v>
      </c>
    </row>
    <row r="72" spans="1:11" ht="25" x14ac:dyDescent="0.25">
      <c r="A72" s="104" t="s">
        <v>890</v>
      </c>
      <c r="B72" s="21" t="s">
        <v>213</v>
      </c>
      <c r="C72" s="46">
        <v>2441.2210223000002</v>
      </c>
      <c r="D72" s="5" t="str">
        <f t="shared" si="10"/>
        <v>N/A</v>
      </c>
      <c r="E72" s="23">
        <v>2006.3213352</v>
      </c>
      <c r="F72" s="5" t="str">
        <f t="shared" si="11"/>
        <v>N/A</v>
      </c>
      <c r="G72" s="23">
        <v>1146.0421151</v>
      </c>
      <c r="H72" s="5" t="str">
        <f t="shared" si="12"/>
        <v>N/A</v>
      </c>
      <c r="I72" s="6">
        <v>-17.8</v>
      </c>
      <c r="J72" s="6">
        <v>-42.9</v>
      </c>
      <c r="K72" s="85" t="str">
        <f t="shared" si="9"/>
        <v>No</v>
      </c>
    </row>
    <row r="73" spans="1:11" x14ac:dyDescent="0.25">
      <c r="A73" s="104" t="s">
        <v>891</v>
      </c>
      <c r="B73" s="21" t="s">
        <v>213</v>
      </c>
      <c r="C73" s="46">
        <v>116.27841531</v>
      </c>
      <c r="D73" s="5" t="str">
        <f t="shared" si="10"/>
        <v>N/A</v>
      </c>
      <c r="E73" s="23">
        <v>127.67205817999999</v>
      </c>
      <c r="F73" s="5" t="str">
        <f t="shared" si="11"/>
        <v>N/A</v>
      </c>
      <c r="G73" s="23">
        <v>140.41204342</v>
      </c>
      <c r="H73" s="5" t="str">
        <f t="shared" si="12"/>
        <v>N/A</v>
      </c>
      <c r="I73" s="6">
        <v>9.7989999999999995</v>
      </c>
      <c r="J73" s="6">
        <v>9.9789999999999992</v>
      </c>
      <c r="K73" s="85" t="str">
        <f t="shared" si="9"/>
        <v>Yes</v>
      </c>
    </row>
    <row r="74" spans="1:11" x14ac:dyDescent="0.25">
      <c r="A74" s="104" t="s">
        <v>892</v>
      </c>
      <c r="B74" s="21" t="s">
        <v>213</v>
      </c>
      <c r="C74" s="46">
        <v>248.85228308000001</v>
      </c>
      <c r="D74" s="5" t="str">
        <f t="shared" si="10"/>
        <v>N/A</v>
      </c>
      <c r="E74" s="23">
        <v>216.43460028000001</v>
      </c>
      <c r="F74" s="5" t="str">
        <f>IF($B74="N/A","N/A",IF(E74&gt;15,"No",IF(E74&lt;-15,"No","Yes")))</f>
        <v>N/A</v>
      </c>
      <c r="G74" s="23">
        <v>210.47692287000001</v>
      </c>
      <c r="H74" s="5" t="str">
        <f t="shared" si="12"/>
        <v>N/A</v>
      </c>
      <c r="I74" s="6">
        <v>-13</v>
      </c>
      <c r="J74" s="6">
        <v>-2.75</v>
      </c>
      <c r="K74" s="85" t="str">
        <f t="shared" si="9"/>
        <v>Yes</v>
      </c>
    </row>
    <row r="75" spans="1:11" x14ac:dyDescent="0.25">
      <c r="A75" s="104" t="s">
        <v>893</v>
      </c>
      <c r="B75" s="21" t="s">
        <v>213</v>
      </c>
      <c r="C75" s="44">
        <v>1.2109524654999999</v>
      </c>
      <c r="D75" s="5" t="str">
        <f t="shared" ref="D75:D80" si="13">IF($B75="N/A","N/A",IF(C75&gt;15,"No",IF(C75&lt;-15,"No","Yes")))</f>
        <v>N/A</v>
      </c>
      <c r="E75" s="4">
        <v>1.1522034808999999</v>
      </c>
      <c r="F75" s="5" t="str">
        <f>IF($B75="N/A","N/A",IF(E75&gt;15,"No",IF(E75&lt;-15,"No","Yes")))</f>
        <v>N/A</v>
      </c>
      <c r="G75" s="4">
        <v>0.85268205190000002</v>
      </c>
      <c r="H75" s="5" t="str">
        <f t="shared" si="12"/>
        <v>N/A</v>
      </c>
      <c r="I75" s="6">
        <v>-4.8499999999999996</v>
      </c>
      <c r="J75" s="6">
        <v>-26</v>
      </c>
      <c r="K75" s="85" t="str">
        <f t="shared" ref="K75:K80" si="14">IF(J75="Div by 0", "N/A", IF(J75="N/A","N/A", IF(J75&gt;30, "No", IF(J75&lt;-30, "No", "Yes"))))</f>
        <v>Yes</v>
      </c>
    </row>
    <row r="76" spans="1:11" x14ac:dyDescent="0.25">
      <c r="A76" s="104" t="s">
        <v>894</v>
      </c>
      <c r="B76" s="21" t="s">
        <v>213</v>
      </c>
      <c r="C76" s="44">
        <v>1.8282900000000001E-5</v>
      </c>
      <c r="D76" s="5" t="str">
        <f t="shared" si="13"/>
        <v>N/A</v>
      </c>
      <c r="E76" s="4">
        <v>4.4259003000000001E-6</v>
      </c>
      <c r="F76" s="5" t="str">
        <f t="shared" ref="F76:F86" si="15">IF($B76="N/A","N/A",IF(E76&gt;15,"No",IF(E76&lt;-15,"No","Yes")))</f>
        <v>N/A</v>
      </c>
      <c r="G76" s="4">
        <v>4.1098261000000003E-6</v>
      </c>
      <c r="H76" s="5" t="str">
        <f t="shared" si="12"/>
        <v>N/A</v>
      </c>
      <c r="I76" s="6">
        <v>-75.8</v>
      </c>
      <c r="J76" s="6">
        <v>-7.14</v>
      </c>
      <c r="K76" s="85" t="str">
        <f t="shared" si="14"/>
        <v>Yes</v>
      </c>
    </row>
    <row r="77" spans="1:11" x14ac:dyDescent="0.25">
      <c r="A77" s="104" t="s">
        <v>895</v>
      </c>
      <c r="B77" s="21" t="s">
        <v>213</v>
      </c>
      <c r="C77" s="44">
        <v>1.5522160300000001E-2</v>
      </c>
      <c r="D77" s="5" t="str">
        <f t="shared" si="13"/>
        <v>N/A</v>
      </c>
      <c r="E77" s="4">
        <v>1.01839966E-2</v>
      </c>
      <c r="F77" s="5" t="str">
        <f t="shared" si="15"/>
        <v>N/A</v>
      </c>
      <c r="G77" s="4">
        <v>8.7539295000000003E-3</v>
      </c>
      <c r="H77" s="5" t="str">
        <f t="shared" si="12"/>
        <v>N/A</v>
      </c>
      <c r="I77" s="6">
        <v>-34.4</v>
      </c>
      <c r="J77" s="6">
        <v>-14</v>
      </c>
      <c r="K77" s="85" t="str">
        <f t="shared" si="14"/>
        <v>Yes</v>
      </c>
    </row>
    <row r="78" spans="1:11" x14ac:dyDescent="0.25">
      <c r="A78" s="104" t="s">
        <v>896</v>
      </c>
      <c r="B78" s="21" t="s">
        <v>213</v>
      </c>
      <c r="C78" s="44">
        <v>0.34373631929999998</v>
      </c>
      <c r="D78" s="5" t="str">
        <f t="shared" si="13"/>
        <v>N/A</v>
      </c>
      <c r="E78" s="4">
        <v>0.34417571209999998</v>
      </c>
      <c r="F78" s="5" t="str">
        <f t="shared" si="15"/>
        <v>N/A</v>
      </c>
      <c r="G78" s="4">
        <v>0.34868586260000001</v>
      </c>
      <c r="H78" s="5" t="str">
        <f t="shared" si="12"/>
        <v>N/A</v>
      </c>
      <c r="I78" s="6">
        <v>0.1278</v>
      </c>
      <c r="J78" s="6">
        <v>1.31</v>
      </c>
      <c r="K78" s="85" t="str">
        <f t="shared" si="14"/>
        <v>Yes</v>
      </c>
    </row>
    <row r="79" spans="1:11" ht="25" x14ac:dyDescent="0.25">
      <c r="A79" s="104" t="s">
        <v>897</v>
      </c>
      <c r="B79" s="21" t="s">
        <v>213</v>
      </c>
      <c r="C79" s="44">
        <v>20.270259276000001</v>
      </c>
      <c r="D79" s="5" t="str">
        <f t="shared" si="13"/>
        <v>N/A</v>
      </c>
      <c r="E79" s="4">
        <v>22.437495555000002</v>
      </c>
      <c r="F79" s="5" t="str">
        <f t="shared" si="15"/>
        <v>N/A</v>
      </c>
      <c r="G79" s="4">
        <v>23.096421039999999</v>
      </c>
      <c r="H79" s="5" t="str">
        <f t="shared" si="12"/>
        <v>N/A</v>
      </c>
      <c r="I79" s="6">
        <v>10.69</v>
      </c>
      <c r="J79" s="6">
        <v>2.9369999999999998</v>
      </c>
      <c r="K79" s="85" t="str">
        <f t="shared" si="14"/>
        <v>Yes</v>
      </c>
    </row>
    <row r="80" spans="1:11" ht="25" x14ac:dyDescent="0.25">
      <c r="A80" s="104" t="s">
        <v>898</v>
      </c>
      <c r="B80" s="21" t="s">
        <v>213</v>
      </c>
      <c r="C80" s="48">
        <v>20.270250134000001</v>
      </c>
      <c r="D80" s="5" t="str">
        <f t="shared" si="13"/>
        <v>N/A</v>
      </c>
      <c r="E80" s="48">
        <v>22.437495555000002</v>
      </c>
      <c r="F80" s="5" t="str">
        <f t="shared" si="15"/>
        <v>N/A</v>
      </c>
      <c r="G80" s="48">
        <v>23.09641693</v>
      </c>
      <c r="H80" s="5" t="str">
        <f t="shared" si="12"/>
        <v>N/A</v>
      </c>
      <c r="I80" s="6">
        <v>10.69</v>
      </c>
      <c r="J80" s="49">
        <v>2.9369999999999998</v>
      </c>
      <c r="K80" s="85" t="str">
        <f t="shared" si="14"/>
        <v>Yes</v>
      </c>
    </row>
    <row r="81" spans="1:11" x14ac:dyDescent="0.25">
      <c r="A81" s="104" t="s">
        <v>899</v>
      </c>
      <c r="B81" s="21" t="s">
        <v>213</v>
      </c>
      <c r="C81" s="50">
        <v>64.737228095999996</v>
      </c>
      <c r="D81" s="5" t="str">
        <f t="shared" ref="D81:D86" si="16">IF($B81="N/A","N/A",IF(C81&gt;15,"No",IF(C81&lt;-15,"No","Yes")))</f>
        <v>N/A</v>
      </c>
      <c r="E81" s="51">
        <v>70.785078284999997</v>
      </c>
      <c r="F81" s="5" t="str">
        <f t="shared" si="15"/>
        <v>N/A</v>
      </c>
      <c r="G81" s="51">
        <v>82.046666087999995</v>
      </c>
      <c r="H81" s="5" t="str">
        <f>IF($B81="N/A","N/A",IF(G81&gt;15,"No",IF(G81&lt;-15,"No","Yes")))</f>
        <v>N/A</v>
      </c>
      <c r="I81" s="6">
        <v>9.3420000000000005</v>
      </c>
      <c r="J81" s="6">
        <v>15.91</v>
      </c>
      <c r="K81" s="85" t="str">
        <f t="shared" ref="K81:K86" si="17">IF(J81="Div by 0", "N/A", IF(J81="N/A","N/A", IF(J81&gt;30, "No", IF(J81&lt;-30, "No", "Yes"))))</f>
        <v>Yes</v>
      </c>
    </row>
    <row r="82" spans="1:11" x14ac:dyDescent="0.25">
      <c r="A82" s="104" t="s">
        <v>900</v>
      </c>
      <c r="B82" s="21" t="s">
        <v>213</v>
      </c>
      <c r="C82" s="50">
        <v>48.75</v>
      </c>
      <c r="D82" s="5" t="str">
        <f t="shared" si="16"/>
        <v>N/A</v>
      </c>
      <c r="E82" s="51">
        <v>109</v>
      </c>
      <c r="F82" s="5" t="str">
        <f t="shared" si="15"/>
        <v>N/A</v>
      </c>
      <c r="G82" s="51">
        <v>147</v>
      </c>
      <c r="H82" s="5" t="str">
        <f t="shared" si="12"/>
        <v>N/A</v>
      </c>
      <c r="I82" s="6">
        <v>123.6</v>
      </c>
      <c r="J82" s="6">
        <v>34.86</v>
      </c>
      <c r="K82" s="85" t="str">
        <f t="shared" si="17"/>
        <v>No</v>
      </c>
    </row>
    <row r="83" spans="1:11" x14ac:dyDescent="0.25">
      <c r="A83" s="104" t="s">
        <v>901</v>
      </c>
      <c r="B83" s="21" t="s">
        <v>213</v>
      </c>
      <c r="C83" s="50">
        <v>216.77767961999999</v>
      </c>
      <c r="D83" s="5" t="str">
        <f t="shared" si="16"/>
        <v>N/A</v>
      </c>
      <c r="E83" s="51">
        <v>214.85832246999999</v>
      </c>
      <c r="F83" s="5" t="str">
        <f t="shared" si="15"/>
        <v>N/A</v>
      </c>
      <c r="G83" s="51">
        <v>214.68779343</v>
      </c>
      <c r="H83" s="5" t="str">
        <f t="shared" si="12"/>
        <v>N/A</v>
      </c>
      <c r="I83" s="6">
        <v>-0.88500000000000001</v>
      </c>
      <c r="J83" s="6">
        <v>-7.9000000000000001E-2</v>
      </c>
      <c r="K83" s="85" t="str">
        <f t="shared" si="17"/>
        <v>Yes</v>
      </c>
    </row>
    <row r="84" spans="1:11" x14ac:dyDescent="0.25">
      <c r="A84" s="104" t="s">
        <v>902</v>
      </c>
      <c r="B84" s="21" t="s">
        <v>213</v>
      </c>
      <c r="C84" s="50">
        <v>274.38065793999999</v>
      </c>
      <c r="D84" s="5" t="str">
        <f t="shared" si="16"/>
        <v>N/A</v>
      </c>
      <c r="E84" s="51">
        <v>303.81150660999998</v>
      </c>
      <c r="F84" s="5" t="str">
        <f t="shared" si="15"/>
        <v>N/A</v>
      </c>
      <c r="G84" s="51">
        <v>315.32205747</v>
      </c>
      <c r="H84" s="5" t="str">
        <f t="shared" si="12"/>
        <v>N/A</v>
      </c>
      <c r="I84" s="6">
        <v>10.73</v>
      </c>
      <c r="J84" s="6">
        <v>3.7890000000000001</v>
      </c>
      <c r="K84" s="85" t="str">
        <f t="shared" si="17"/>
        <v>Yes</v>
      </c>
    </row>
    <row r="85" spans="1:11" x14ac:dyDescent="0.25">
      <c r="A85" s="104" t="s">
        <v>903</v>
      </c>
      <c r="B85" s="21" t="s">
        <v>213</v>
      </c>
      <c r="C85" s="50">
        <v>386.55949683</v>
      </c>
      <c r="D85" s="5" t="str">
        <f t="shared" si="16"/>
        <v>N/A</v>
      </c>
      <c r="E85" s="51">
        <v>351.90015581</v>
      </c>
      <c r="F85" s="5" t="str">
        <f t="shared" si="15"/>
        <v>N/A</v>
      </c>
      <c r="G85" s="51">
        <v>342.8616968</v>
      </c>
      <c r="H85" s="5" t="str">
        <f t="shared" si="12"/>
        <v>N/A</v>
      </c>
      <c r="I85" s="6">
        <v>-8.9700000000000006</v>
      </c>
      <c r="J85" s="6">
        <v>-2.57</v>
      </c>
      <c r="K85" s="85" t="str">
        <f t="shared" si="17"/>
        <v>Yes</v>
      </c>
    </row>
    <row r="86" spans="1:11" ht="25" x14ac:dyDescent="0.25">
      <c r="A86" s="104" t="s">
        <v>904</v>
      </c>
      <c r="B86" s="21" t="s">
        <v>213</v>
      </c>
      <c r="C86" s="52">
        <v>386.55742483</v>
      </c>
      <c r="D86" s="5" t="str">
        <f t="shared" si="16"/>
        <v>N/A</v>
      </c>
      <c r="E86" s="52">
        <v>351.90015581</v>
      </c>
      <c r="F86" s="5" t="str">
        <f t="shared" si="15"/>
        <v>N/A</v>
      </c>
      <c r="G86" s="52">
        <v>342.86153876999998</v>
      </c>
      <c r="H86" s="5" t="str">
        <f t="shared" si="12"/>
        <v>N/A</v>
      </c>
      <c r="I86" s="6">
        <v>-8.9700000000000006</v>
      </c>
      <c r="J86" s="6">
        <v>-2.57</v>
      </c>
      <c r="K86" s="85" t="str">
        <f t="shared" si="17"/>
        <v>Yes</v>
      </c>
    </row>
    <row r="87" spans="1:11" x14ac:dyDescent="0.25">
      <c r="A87" s="104" t="s">
        <v>32</v>
      </c>
      <c r="B87" s="21" t="s">
        <v>266</v>
      </c>
      <c r="C87" s="44">
        <v>99.421868090999993</v>
      </c>
      <c r="D87" s="5" t="str">
        <f>IF($B87="N/A","N/A",IF(C87&gt;60,"Yes","No"))</f>
        <v>Yes</v>
      </c>
      <c r="E87" s="4">
        <v>99.369362315999993</v>
      </c>
      <c r="F87" s="5" t="str">
        <f>IF($B87="N/A","N/A",IF(E87&gt;60,"Yes","No"))</f>
        <v>Yes</v>
      </c>
      <c r="G87" s="4">
        <v>99.299673310000003</v>
      </c>
      <c r="H87" s="5" t="str">
        <f>IF($B87="N/A","N/A",IF(G87&gt;60,"Yes","No"))</f>
        <v>Yes</v>
      </c>
      <c r="I87" s="6">
        <v>-5.2999999999999999E-2</v>
      </c>
      <c r="J87" s="6">
        <v>-7.0000000000000007E-2</v>
      </c>
      <c r="K87" s="85" t="str">
        <f t="shared" ref="K87:K105" si="18">IF(J87="Div by 0", "N/A", IF(J87="N/A","N/A", IF(J87&gt;30, "No", IF(J87&lt;-30, "No", "Yes"))))</f>
        <v>Yes</v>
      </c>
    </row>
    <row r="88" spans="1:11" x14ac:dyDescent="0.25">
      <c r="A88" s="104" t="s">
        <v>39</v>
      </c>
      <c r="B88" s="21" t="s">
        <v>267</v>
      </c>
      <c r="C88" s="44">
        <v>99.994297434000003</v>
      </c>
      <c r="D88" s="5" t="str">
        <f>IF($B88="N/A","N/A",IF(C88&gt;100,"No",IF(C88&lt;85,"No","Yes")))</f>
        <v>Yes</v>
      </c>
      <c r="E88" s="4">
        <v>99.998543100000006</v>
      </c>
      <c r="F88" s="5" t="str">
        <f>IF($B88="N/A","N/A",IF(E88&gt;100,"No",IF(E88&lt;85,"No","Yes")))</f>
        <v>Yes</v>
      </c>
      <c r="G88" s="4">
        <v>99.998228148999999</v>
      </c>
      <c r="H88" s="5" t="str">
        <f>IF($B88="N/A","N/A",IF(G88&gt;100,"No",IF(G88&lt;85,"No","Yes")))</f>
        <v>Yes</v>
      </c>
      <c r="I88" s="6">
        <v>4.1999999999999997E-3</v>
      </c>
      <c r="J88" s="6">
        <v>0</v>
      </c>
      <c r="K88" s="85" t="str">
        <f t="shared" si="18"/>
        <v>Yes</v>
      </c>
    </row>
    <row r="89" spans="1:11" x14ac:dyDescent="0.25">
      <c r="A89" s="104" t="s">
        <v>905</v>
      </c>
      <c r="B89" s="21" t="s">
        <v>213</v>
      </c>
      <c r="C89" s="44">
        <v>23.515344305999999</v>
      </c>
      <c r="D89" s="5" t="str">
        <f>IF($B89="N/A","N/A",IF(C89&gt;15,"No",IF(C89&lt;-15,"No","Yes")))</f>
        <v>N/A</v>
      </c>
      <c r="E89" s="4">
        <v>23.281298123999999</v>
      </c>
      <c r="F89" s="5" t="str">
        <f>IF($B89="N/A","N/A",IF(E89&gt;15,"No",IF(E89&lt;-15,"No","Yes")))</f>
        <v>N/A</v>
      </c>
      <c r="G89" s="4">
        <v>21.435247036</v>
      </c>
      <c r="H89" s="5" t="str">
        <f>IF($B89="N/A","N/A",IF(G89&gt;15,"No",IF(G89&lt;-15,"No","Yes")))</f>
        <v>N/A</v>
      </c>
      <c r="I89" s="6">
        <v>-0.995</v>
      </c>
      <c r="J89" s="6">
        <v>-7.93</v>
      </c>
      <c r="K89" s="85" t="str">
        <f t="shared" si="18"/>
        <v>Yes</v>
      </c>
    </row>
    <row r="90" spans="1:11" x14ac:dyDescent="0.25">
      <c r="A90" s="104" t="s">
        <v>846</v>
      </c>
      <c r="B90" s="21" t="s">
        <v>268</v>
      </c>
      <c r="C90" s="44">
        <v>9.7759819918000002</v>
      </c>
      <c r="D90" s="5" t="str">
        <f>IF($B90="N/A","N/A",IF(C90&gt;25,"No",IF(C90&lt;5,"No","Yes")))</f>
        <v>Yes</v>
      </c>
      <c r="E90" s="4">
        <v>10.354838157</v>
      </c>
      <c r="F90" s="5" t="str">
        <f>IF($B90="N/A","N/A",IF(E90&gt;25,"No",IF(E90&lt;5,"No","Yes")))</f>
        <v>Yes</v>
      </c>
      <c r="G90" s="4">
        <v>10.413480903</v>
      </c>
      <c r="H90" s="5" t="str">
        <f>IF($B90="N/A","N/A",IF(G90&gt;25,"No",IF(G90&lt;5,"No","Yes")))</f>
        <v>Yes</v>
      </c>
      <c r="I90" s="6">
        <v>5.9210000000000003</v>
      </c>
      <c r="J90" s="6">
        <v>0.56630000000000003</v>
      </c>
      <c r="K90" s="85" t="str">
        <f t="shared" si="18"/>
        <v>Yes</v>
      </c>
    </row>
    <row r="91" spans="1:11" x14ac:dyDescent="0.25">
      <c r="A91" s="104" t="s">
        <v>847</v>
      </c>
      <c r="B91" s="21" t="s">
        <v>269</v>
      </c>
      <c r="C91" s="44">
        <v>42.548333221999997</v>
      </c>
      <c r="D91" s="5" t="str">
        <f>IF($B91="N/A","N/A",IF(C91&gt;70,"No",IF(C91&lt;40,"No","Yes")))</f>
        <v>Yes</v>
      </c>
      <c r="E91" s="4">
        <v>43.531469770000001</v>
      </c>
      <c r="F91" s="5" t="str">
        <f>IF($B91="N/A","N/A",IF(E91&gt;70,"No",IF(E91&lt;40,"No","Yes")))</f>
        <v>Yes</v>
      </c>
      <c r="G91" s="4">
        <v>44.120261935000002</v>
      </c>
      <c r="H91" s="5" t="str">
        <f>IF($B91="N/A","N/A",IF(G91&gt;70,"No",IF(G91&lt;40,"No","Yes")))</f>
        <v>Yes</v>
      </c>
      <c r="I91" s="6">
        <v>2.3109999999999999</v>
      </c>
      <c r="J91" s="6">
        <v>1.353</v>
      </c>
      <c r="K91" s="85" t="str">
        <f t="shared" si="18"/>
        <v>Yes</v>
      </c>
    </row>
    <row r="92" spans="1:11" x14ac:dyDescent="0.25">
      <c r="A92" s="104" t="s">
        <v>848</v>
      </c>
      <c r="B92" s="21" t="s">
        <v>270</v>
      </c>
      <c r="C92" s="44">
        <v>47.675684785999998</v>
      </c>
      <c r="D92" s="5" t="str">
        <f>IF($B92="N/A","N/A",IF(C92&gt;55,"No",IF(C92&lt;20,"No","Yes")))</f>
        <v>Yes</v>
      </c>
      <c r="E92" s="4">
        <v>46.113692073999999</v>
      </c>
      <c r="F92" s="5" t="str">
        <f>IF($B92="N/A","N/A",IF(E92&gt;55,"No",IF(E92&lt;20,"No","Yes")))</f>
        <v>Yes</v>
      </c>
      <c r="G92" s="4">
        <v>45.466257161999998</v>
      </c>
      <c r="H92" s="5" t="str">
        <f>IF($B92="N/A","N/A",IF(G92&gt;55,"No",IF(G92&lt;20,"No","Yes")))</f>
        <v>Yes</v>
      </c>
      <c r="I92" s="6">
        <v>-3.28</v>
      </c>
      <c r="J92" s="6">
        <v>-1.4</v>
      </c>
      <c r="K92" s="85" t="str">
        <f t="shared" si="18"/>
        <v>Yes</v>
      </c>
    </row>
    <row r="93" spans="1:11" x14ac:dyDescent="0.25">
      <c r="A93" s="104" t="s">
        <v>163</v>
      </c>
      <c r="B93" s="21" t="s">
        <v>246</v>
      </c>
      <c r="C93" s="44">
        <v>98.371535246999997</v>
      </c>
      <c r="D93" s="5" t="str">
        <f>IF($B93="N/A","N/A",IF(C93&gt;95,"Yes","No"))</f>
        <v>Yes</v>
      </c>
      <c r="E93" s="4">
        <v>98.419714588999994</v>
      </c>
      <c r="F93" s="5" t="str">
        <f>IF($B93="N/A","N/A",IF(E93&gt;95,"Yes","No"))</f>
        <v>Yes</v>
      </c>
      <c r="G93" s="4">
        <v>98.293735843999997</v>
      </c>
      <c r="H93" s="5" t="str">
        <f>IF($B93="N/A","N/A",IF(G93&gt;95,"Yes","No"))</f>
        <v>Yes</v>
      </c>
      <c r="I93" s="6">
        <v>4.9000000000000002E-2</v>
      </c>
      <c r="J93" s="6">
        <v>-0.128</v>
      </c>
      <c r="K93" s="85" t="str">
        <f t="shared" si="18"/>
        <v>Yes</v>
      </c>
    </row>
    <row r="94" spans="1:11" x14ac:dyDescent="0.25">
      <c r="A94" s="104" t="s">
        <v>41</v>
      </c>
      <c r="B94" s="21" t="s">
        <v>213</v>
      </c>
      <c r="C94" s="44">
        <v>99.999753984999998</v>
      </c>
      <c r="D94" s="5" t="str">
        <f>IF($B94="N/A","N/A",IF(C94&gt;15,"No",IF(C94&lt;-15,"No","Yes")))</f>
        <v>N/A</v>
      </c>
      <c r="E94" s="4">
        <v>100</v>
      </c>
      <c r="F94" s="5" t="str">
        <f>IF($B94="N/A","N/A",IF(E94&gt;15,"No",IF(E94&lt;-15,"No","Yes")))</f>
        <v>N/A</v>
      </c>
      <c r="G94" s="4">
        <v>99.998813658000003</v>
      </c>
      <c r="H94" s="5" t="str">
        <f>IF($B94="N/A","N/A",IF(G94&gt;15,"No",IF(G94&lt;-15,"No","Yes")))</f>
        <v>N/A</v>
      </c>
      <c r="I94" s="6">
        <v>2.0000000000000001E-4</v>
      </c>
      <c r="J94" s="6">
        <v>-1E-3</v>
      </c>
      <c r="K94" s="85" t="str">
        <f t="shared" si="18"/>
        <v>Yes</v>
      </c>
    </row>
    <row r="95" spans="1:11" x14ac:dyDescent="0.25">
      <c r="A95" s="104" t="s">
        <v>42</v>
      </c>
      <c r="B95" s="21" t="s">
        <v>213</v>
      </c>
      <c r="C95" s="44">
        <v>97.946395116000005</v>
      </c>
      <c r="D95" s="5" t="str">
        <f>IF($B95="N/A","N/A",IF(C95&gt;15,"No",IF(C95&lt;-15,"No","Yes")))</f>
        <v>N/A</v>
      </c>
      <c r="E95" s="4">
        <v>97.998539707000006</v>
      </c>
      <c r="F95" s="5" t="str">
        <f>IF($B95="N/A","N/A",IF(E95&gt;15,"No",IF(E95&lt;-15,"No","Yes")))</f>
        <v>N/A</v>
      </c>
      <c r="G95" s="4">
        <v>98.513372454999995</v>
      </c>
      <c r="H95" s="5" t="str">
        <f>IF($B95="N/A","N/A",IF(G95&gt;15,"No",IF(G95&lt;-15,"No","Yes")))</f>
        <v>N/A</v>
      </c>
      <c r="I95" s="6">
        <v>5.3199999999999997E-2</v>
      </c>
      <c r="J95" s="6">
        <v>0.52529999999999999</v>
      </c>
      <c r="K95" s="85" t="str">
        <f t="shared" si="18"/>
        <v>Yes</v>
      </c>
    </row>
    <row r="96" spans="1:11" x14ac:dyDescent="0.25">
      <c r="A96" s="104" t="s">
        <v>906</v>
      </c>
      <c r="B96" s="21" t="s">
        <v>213</v>
      </c>
      <c r="C96" s="44">
        <v>99.999954901999999</v>
      </c>
      <c r="D96" s="5" t="str">
        <f>IF($B96="N/A","N/A",IF(C96&gt;15,"No",IF(C96&lt;-15,"No","Yes")))</f>
        <v>N/A</v>
      </c>
      <c r="E96" s="4">
        <v>100</v>
      </c>
      <c r="F96" s="5" t="str">
        <f>IF($B96="N/A","N/A",IF(E96&gt;15,"No",IF(E96&lt;-15,"No","Yes")))</f>
        <v>N/A</v>
      </c>
      <c r="G96" s="4">
        <v>99.999982205999999</v>
      </c>
      <c r="H96" s="5" t="str">
        <f>IF($B96="N/A","N/A",IF(G96&gt;15,"No",IF(G96&lt;-15,"No","Yes")))</f>
        <v>N/A</v>
      </c>
      <c r="I96" s="6">
        <v>0</v>
      </c>
      <c r="J96" s="6">
        <v>0</v>
      </c>
      <c r="K96" s="85" t="str">
        <f t="shared" si="18"/>
        <v>Yes</v>
      </c>
    </row>
    <row r="97" spans="1:11" x14ac:dyDescent="0.25">
      <c r="A97" s="104" t="s">
        <v>907</v>
      </c>
      <c r="B97" s="21" t="s">
        <v>213</v>
      </c>
      <c r="C97" s="44">
        <v>98.221316211000001</v>
      </c>
      <c r="D97" s="5" t="str">
        <f>IF($B97="N/A","N/A",IF(C97&gt;15,"No",IF(C97&lt;-15,"No","Yes")))</f>
        <v>N/A</v>
      </c>
      <c r="E97" s="4">
        <v>98.456367107999995</v>
      </c>
      <c r="F97" s="5" t="str">
        <f>IF($B97="N/A","N/A",IF(E97&gt;15,"No",IF(E97&lt;-15,"No","Yes")))</f>
        <v>N/A</v>
      </c>
      <c r="G97" s="4">
        <v>98.358495617000003</v>
      </c>
      <c r="H97" s="5" t="str">
        <f>IF($B97="N/A","N/A",IF(G97&gt;15,"No",IF(G97&lt;-15,"No","Yes")))</f>
        <v>N/A</v>
      </c>
      <c r="I97" s="6">
        <v>0.23930000000000001</v>
      </c>
      <c r="J97" s="6">
        <v>-9.9000000000000005E-2</v>
      </c>
      <c r="K97" s="85" t="str">
        <f t="shared" si="18"/>
        <v>Yes</v>
      </c>
    </row>
    <row r="98" spans="1:11" x14ac:dyDescent="0.25">
      <c r="A98" s="104" t="s">
        <v>43</v>
      </c>
      <c r="B98" s="21" t="s">
        <v>223</v>
      </c>
      <c r="C98" s="44">
        <v>99.263208105999993</v>
      </c>
      <c r="D98" s="5" t="str">
        <f>IF($B98="N/A","N/A",IF(C98&gt;100,"No",IF(C98&lt;98,"No","Yes")))</f>
        <v>Yes</v>
      </c>
      <c r="E98" s="4">
        <v>99.227158854999999</v>
      </c>
      <c r="F98" s="5" t="str">
        <f>IF($B98="N/A","N/A",IF(E98&gt;100,"No",IF(E98&lt;98,"No","Yes")))</f>
        <v>Yes</v>
      </c>
      <c r="G98" s="4">
        <v>99.178444369000005</v>
      </c>
      <c r="H98" s="5" t="str">
        <f>IF($B98="N/A","N/A",IF(G98&gt;100,"No",IF(G98&lt;98,"No","Yes")))</f>
        <v>Yes</v>
      </c>
      <c r="I98" s="6">
        <v>-3.5999999999999997E-2</v>
      </c>
      <c r="J98" s="6">
        <v>-4.9000000000000002E-2</v>
      </c>
      <c r="K98" s="85" t="str">
        <f t="shared" si="18"/>
        <v>Yes</v>
      </c>
    </row>
    <row r="99" spans="1:11" x14ac:dyDescent="0.25">
      <c r="A99" s="104" t="s">
        <v>44</v>
      </c>
      <c r="B99" s="21" t="s">
        <v>213</v>
      </c>
      <c r="C99" s="44">
        <v>25.146588745999999</v>
      </c>
      <c r="D99" s="5" t="str">
        <f>IF($B99="N/A","N/A",IF(C99&gt;15,"No",IF(C99&lt;-15,"No","Yes")))</f>
        <v>N/A</v>
      </c>
      <c r="E99" s="4">
        <v>23.268210832000001</v>
      </c>
      <c r="F99" s="5" t="str">
        <f>IF($B99="N/A","N/A",IF(E99&gt;15,"No",IF(E99&lt;-15,"No","Yes")))</f>
        <v>N/A</v>
      </c>
      <c r="G99" s="4">
        <v>20.320136968</v>
      </c>
      <c r="H99" s="5" t="str">
        <f>IF($B99="N/A","N/A",IF(G99&gt;15,"No",IF(G99&lt;-15,"No","Yes")))</f>
        <v>N/A</v>
      </c>
      <c r="I99" s="6">
        <v>-7.47</v>
      </c>
      <c r="J99" s="6">
        <v>-12.7</v>
      </c>
      <c r="K99" s="85" t="str">
        <f t="shared" si="18"/>
        <v>Yes</v>
      </c>
    </row>
    <row r="100" spans="1:11" x14ac:dyDescent="0.25">
      <c r="A100" s="104" t="s">
        <v>45</v>
      </c>
      <c r="B100" s="21" t="s">
        <v>213</v>
      </c>
      <c r="C100" s="44">
        <v>74.853411253999994</v>
      </c>
      <c r="D100" s="5" t="str">
        <f>IF($B100="N/A","N/A",IF(C100&gt;15,"No",IF(C100&lt;-15,"No","Yes")))</f>
        <v>N/A</v>
      </c>
      <c r="E100" s="4">
        <v>76.731789168000006</v>
      </c>
      <c r="F100" s="5" t="str">
        <f>IF($B100="N/A","N/A",IF(E100&gt;15,"No",IF(E100&lt;-15,"No","Yes")))</f>
        <v>N/A</v>
      </c>
      <c r="G100" s="4">
        <v>79.679863032</v>
      </c>
      <c r="H100" s="5" t="str">
        <f>IF($B100="N/A","N/A",IF(G100&gt;15,"No",IF(G100&lt;-15,"No","Yes")))</f>
        <v>N/A</v>
      </c>
      <c r="I100" s="6">
        <v>2.5089999999999999</v>
      </c>
      <c r="J100" s="6">
        <v>3.8420000000000001</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42.416410823</v>
      </c>
      <c r="D106" s="5" t="str">
        <f>IF($B106="N/A","N/A",IF(C106&gt;15,"No",IF(C106&lt;-15,"No","Yes")))</f>
        <v>N/A</v>
      </c>
      <c r="E106" s="4">
        <v>44.563726095</v>
      </c>
      <c r="F106" s="5" t="str">
        <f>IF($B106="N/A","N/A",IF(E106&gt;15,"No",IF(E106&lt;-15,"No","Yes")))</f>
        <v>N/A</v>
      </c>
      <c r="G106" s="4">
        <v>43.638690500999999</v>
      </c>
      <c r="H106" s="5" t="str">
        <f>IF($B106="N/A","N/A",IF(G106&gt;15,"No",IF(G106&lt;-15,"No","Yes")))</f>
        <v>N/A</v>
      </c>
      <c r="I106" s="6">
        <v>5.0620000000000003</v>
      </c>
      <c r="J106" s="6">
        <v>-2.08</v>
      </c>
      <c r="K106" s="85" t="str">
        <f>IF(J106="Div by 0", "N/A", IF(J106="N/A","N/A", IF(J106&gt;30, "No", IF(J106&lt;-30, "No", "Yes"))))</f>
        <v>Yes</v>
      </c>
    </row>
    <row r="107" spans="1:11" x14ac:dyDescent="0.25">
      <c r="A107" s="104" t="s">
        <v>908</v>
      </c>
      <c r="B107" s="21" t="s">
        <v>213</v>
      </c>
      <c r="C107" s="53">
        <v>45.024343190000003</v>
      </c>
      <c r="D107" s="5" t="str">
        <f t="shared" ref="D107:D130" si="19">IF($B107="N/A","N/A",IF(C107&gt;15,"No",IF(C107&lt;-15,"No","Yes")))</f>
        <v>N/A</v>
      </c>
      <c r="E107" s="5">
        <v>42.789790138000001</v>
      </c>
      <c r="F107" s="5" t="str">
        <f t="shared" ref="F107:F130" si="20">IF($B107="N/A","N/A",IF(E107&gt;15,"No",IF(E107&lt;-15,"No","Yes")))</f>
        <v>N/A</v>
      </c>
      <c r="G107" s="4">
        <v>41.121698936000001</v>
      </c>
      <c r="H107" s="5" t="str">
        <f t="shared" ref="H107:H130" si="21">IF($B107="N/A","N/A",IF(G107&gt;15,"No",IF(G107&lt;-15,"No","Yes")))</f>
        <v>N/A</v>
      </c>
      <c r="I107" s="6">
        <v>-4.96</v>
      </c>
      <c r="J107" s="6">
        <v>-3.9</v>
      </c>
      <c r="K107" s="85" t="str">
        <f t="shared" ref="K107:K130" si="22">IF(J107="Div by 0", "N/A", IF(J107="N/A","N/A", IF(J107&gt;30, "No", IF(J107&lt;-30, "No", "Yes"))))</f>
        <v>Yes</v>
      </c>
    </row>
    <row r="108" spans="1:11" x14ac:dyDescent="0.25">
      <c r="A108" s="104" t="s">
        <v>909</v>
      </c>
      <c r="B108" s="21" t="s">
        <v>213</v>
      </c>
      <c r="C108" s="53">
        <v>34.705667206999998</v>
      </c>
      <c r="D108" s="21" t="s">
        <v>213</v>
      </c>
      <c r="E108" s="5">
        <v>34.773329507</v>
      </c>
      <c r="F108" s="21" t="s">
        <v>213</v>
      </c>
      <c r="G108" s="4">
        <v>35.781880022999999</v>
      </c>
      <c r="H108" s="21" t="s">
        <v>213</v>
      </c>
      <c r="I108" s="6">
        <v>0.19500000000000001</v>
      </c>
      <c r="J108" s="6">
        <v>2.9</v>
      </c>
      <c r="K108" s="85" t="str">
        <f t="shared" si="22"/>
        <v>Yes</v>
      </c>
    </row>
    <row r="109" spans="1:11" x14ac:dyDescent="0.25">
      <c r="A109" s="104" t="s">
        <v>910</v>
      </c>
      <c r="B109" s="21" t="s">
        <v>213</v>
      </c>
      <c r="C109" s="53">
        <v>28.074848075999999</v>
      </c>
      <c r="D109" s="5" t="str">
        <f t="shared" si="19"/>
        <v>N/A</v>
      </c>
      <c r="E109" s="5">
        <v>28.473777404</v>
      </c>
      <c r="F109" s="5" t="str">
        <f t="shared" si="20"/>
        <v>N/A</v>
      </c>
      <c r="G109" s="4">
        <v>29.24604008</v>
      </c>
      <c r="H109" s="5" t="str">
        <f t="shared" si="21"/>
        <v>N/A</v>
      </c>
      <c r="I109" s="6">
        <v>1.421</v>
      </c>
      <c r="J109" s="6">
        <v>2.7120000000000002</v>
      </c>
      <c r="K109" s="85" t="str">
        <f t="shared" si="22"/>
        <v>Yes</v>
      </c>
    </row>
    <row r="110" spans="1:11" x14ac:dyDescent="0.25">
      <c r="A110" s="104" t="s">
        <v>911</v>
      </c>
      <c r="B110" s="21" t="s">
        <v>213</v>
      </c>
      <c r="C110" s="53">
        <v>1.1525981016</v>
      </c>
      <c r="D110" s="5" t="str">
        <f t="shared" si="19"/>
        <v>N/A</v>
      </c>
      <c r="E110" s="5">
        <v>1.210895345</v>
      </c>
      <c r="F110" s="5" t="str">
        <f t="shared" si="20"/>
        <v>N/A</v>
      </c>
      <c r="G110" s="4">
        <v>1.1953716782999999</v>
      </c>
      <c r="H110" s="5" t="str">
        <f t="shared" si="21"/>
        <v>N/A</v>
      </c>
      <c r="I110" s="6">
        <v>5.0579999999999998</v>
      </c>
      <c r="J110" s="6">
        <v>-1.28</v>
      </c>
      <c r="K110" s="85" t="str">
        <f t="shared" si="22"/>
        <v>Yes</v>
      </c>
    </row>
    <row r="111" spans="1:11" x14ac:dyDescent="0.25">
      <c r="A111" s="104" t="s">
        <v>912</v>
      </c>
      <c r="B111" s="21" t="s">
        <v>213</v>
      </c>
      <c r="C111" s="53">
        <v>0</v>
      </c>
      <c r="D111" s="5" t="str">
        <f t="shared" si="19"/>
        <v>N/A</v>
      </c>
      <c r="E111" s="5">
        <v>5.7713740000000001E-3</v>
      </c>
      <c r="F111" s="5" t="str">
        <f t="shared" si="20"/>
        <v>N/A</v>
      </c>
      <c r="G111" s="4">
        <v>3.2566261700000002E-2</v>
      </c>
      <c r="H111" s="5" t="str">
        <f t="shared" si="21"/>
        <v>N/A</v>
      </c>
      <c r="I111" s="6" t="s">
        <v>1747</v>
      </c>
      <c r="J111" s="6">
        <v>464.3</v>
      </c>
      <c r="K111" s="85" t="str">
        <f t="shared" si="22"/>
        <v>No</v>
      </c>
    </row>
    <row r="112" spans="1:11" x14ac:dyDescent="0.25">
      <c r="A112" s="104" t="s">
        <v>913</v>
      </c>
      <c r="B112" s="21" t="s">
        <v>213</v>
      </c>
      <c r="C112" s="53">
        <v>2.2271374713999998</v>
      </c>
      <c r="D112" s="5" t="str">
        <f t="shared" si="19"/>
        <v>N/A</v>
      </c>
      <c r="E112" s="5">
        <v>2.0690154536000001</v>
      </c>
      <c r="F112" s="5" t="str">
        <f t="shared" si="20"/>
        <v>N/A</v>
      </c>
      <c r="G112" s="4">
        <v>2.3689037409</v>
      </c>
      <c r="H112" s="5" t="str">
        <f t="shared" si="21"/>
        <v>N/A</v>
      </c>
      <c r="I112" s="6">
        <v>-7.1</v>
      </c>
      <c r="J112" s="6">
        <v>14.49</v>
      </c>
      <c r="K112" s="85" t="str">
        <f t="shared" si="22"/>
        <v>Yes</v>
      </c>
    </row>
    <row r="113" spans="1:11" x14ac:dyDescent="0.25">
      <c r="A113" s="104" t="s">
        <v>914</v>
      </c>
      <c r="B113" s="21" t="s">
        <v>213</v>
      </c>
      <c r="C113" s="53">
        <v>2.7424300000000001E-5</v>
      </c>
      <c r="D113" s="5" t="str">
        <f t="shared" si="19"/>
        <v>N/A</v>
      </c>
      <c r="E113" s="5">
        <v>0</v>
      </c>
      <c r="F113" s="5" t="str">
        <f t="shared" si="20"/>
        <v>N/A</v>
      </c>
      <c r="G113" s="4">
        <v>0</v>
      </c>
      <c r="H113" s="5" t="str">
        <f t="shared" si="21"/>
        <v>N/A</v>
      </c>
      <c r="I113" s="6">
        <v>-100</v>
      </c>
      <c r="J113" s="6" t="s">
        <v>1747</v>
      </c>
      <c r="K113" s="85" t="str">
        <f t="shared" si="22"/>
        <v>N/A</v>
      </c>
    </row>
    <row r="114" spans="1:11" x14ac:dyDescent="0.25">
      <c r="A114" s="104" t="s">
        <v>915</v>
      </c>
      <c r="B114" s="21" t="s">
        <v>213</v>
      </c>
      <c r="C114" s="53">
        <v>2.5212083600000001E-2</v>
      </c>
      <c r="D114" s="5" t="str">
        <f t="shared" si="19"/>
        <v>N/A</v>
      </c>
      <c r="E114" s="5">
        <v>8.3428220999999993E-3</v>
      </c>
      <c r="F114" s="5" t="str">
        <f t="shared" si="20"/>
        <v>N/A</v>
      </c>
      <c r="G114" s="4">
        <v>7.5333112000000001E-3</v>
      </c>
      <c r="H114" s="5" t="str">
        <f t="shared" si="21"/>
        <v>N/A</v>
      </c>
      <c r="I114" s="6">
        <v>-66.900000000000006</v>
      </c>
      <c r="J114" s="6">
        <v>-9.6999999999999993</v>
      </c>
      <c r="K114" s="85" t="str">
        <f t="shared" si="22"/>
        <v>Yes</v>
      </c>
    </row>
    <row r="115" spans="1:11" x14ac:dyDescent="0.25">
      <c r="A115" s="104" t="s">
        <v>916</v>
      </c>
      <c r="B115" s="21" t="s">
        <v>213</v>
      </c>
      <c r="C115" s="53">
        <v>0.63106540069999995</v>
      </c>
      <c r="D115" s="5" t="str">
        <f t="shared" si="19"/>
        <v>N/A</v>
      </c>
      <c r="E115" s="5">
        <v>0.60765398380000002</v>
      </c>
      <c r="F115" s="5" t="str">
        <f t="shared" si="20"/>
        <v>N/A</v>
      </c>
      <c r="G115" s="4">
        <v>0.77647354729999996</v>
      </c>
      <c r="H115" s="5" t="str">
        <f t="shared" si="21"/>
        <v>N/A</v>
      </c>
      <c r="I115" s="6">
        <v>-3.71</v>
      </c>
      <c r="J115" s="6">
        <v>27.78</v>
      </c>
      <c r="K115" s="85" t="str">
        <f t="shared" si="22"/>
        <v>Yes</v>
      </c>
    </row>
    <row r="116" spans="1:11" x14ac:dyDescent="0.25">
      <c r="A116" s="104" t="s">
        <v>917</v>
      </c>
      <c r="B116" s="21" t="s">
        <v>213</v>
      </c>
      <c r="C116" s="53">
        <v>0.17376500780000001</v>
      </c>
      <c r="D116" s="5" t="str">
        <f t="shared" si="19"/>
        <v>N/A</v>
      </c>
      <c r="E116" s="5">
        <v>0.15845608310000001</v>
      </c>
      <c r="F116" s="5" t="str">
        <f t="shared" si="20"/>
        <v>N/A</v>
      </c>
      <c r="G116" s="4">
        <v>0.16090380009999999</v>
      </c>
      <c r="H116" s="5" t="str">
        <f t="shared" si="21"/>
        <v>N/A</v>
      </c>
      <c r="I116" s="6">
        <v>-8.81</v>
      </c>
      <c r="J116" s="6">
        <v>1.5449999999999999</v>
      </c>
      <c r="K116" s="85" t="str">
        <f t="shared" si="22"/>
        <v>Yes</v>
      </c>
    </row>
    <row r="117" spans="1:11" x14ac:dyDescent="0.25">
      <c r="A117" s="104" t="s">
        <v>918</v>
      </c>
      <c r="B117" s="21" t="s">
        <v>213</v>
      </c>
      <c r="C117" s="53">
        <v>6.07768448E-2</v>
      </c>
      <c r="D117" s="5" t="str">
        <f t="shared" si="19"/>
        <v>N/A</v>
      </c>
      <c r="E117" s="5">
        <v>6.1626236000000001E-2</v>
      </c>
      <c r="F117" s="5" t="str">
        <f t="shared" si="20"/>
        <v>N/A</v>
      </c>
      <c r="G117" s="4">
        <v>5.4878507399999998E-2</v>
      </c>
      <c r="H117" s="5" t="str">
        <f t="shared" si="21"/>
        <v>N/A</v>
      </c>
      <c r="I117" s="6">
        <v>1.3979999999999999</v>
      </c>
      <c r="J117" s="6">
        <v>-10.9</v>
      </c>
      <c r="K117" s="85" t="str">
        <f t="shared" si="22"/>
        <v>Yes</v>
      </c>
    </row>
    <row r="118" spans="1:11" x14ac:dyDescent="0.25">
      <c r="A118" s="104" t="s">
        <v>919</v>
      </c>
      <c r="B118" s="21" t="s">
        <v>213</v>
      </c>
      <c r="C118" s="53">
        <v>2.3602367961000001</v>
      </c>
      <c r="D118" s="5" t="str">
        <f t="shared" si="19"/>
        <v>N/A</v>
      </c>
      <c r="E118" s="5">
        <v>2.1777908056999999</v>
      </c>
      <c r="F118" s="5" t="str">
        <f t="shared" si="20"/>
        <v>N/A</v>
      </c>
      <c r="G118" s="4">
        <v>1.9392090969</v>
      </c>
      <c r="H118" s="5" t="str">
        <f t="shared" si="21"/>
        <v>N/A</v>
      </c>
      <c r="I118" s="6">
        <v>-7.73</v>
      </c>
      <c r="J118" s="6">
        <v>-11</v>
      </c>
      <c r="K118" s="85" t="str">
        <f t="shared" si="22"/>
        <v>Yes</v>
      </c>
    </row>
    <row r="119" spans="1:11" x14ac:dyDescent="0.25">
      <c r="A119" s="104" t="s">
        <v>920</v>
      </c>
      <c r="B119" s="21" t="s">
        <v>213</v>
      </c>
      <c r="C119" s="53">
        <v>20.269989602999999</v>
      </c>
      <c r="D119" s="5" t="str">
        <f t="shared" si="19"/>
        <v>N/A</v>
      </c>
      <c r="E119" s="5">
        <v>22.436880355</v>
      </c>
      <c r="F119" s="5" t="str">
        <f t="shared" si="20"/>
        <v>N/A</v>
      </c>
      <c r="G119" s="4">
        <v>23.096421039999999</v>
      </c>
      <c r="H119" s="5" t="str">
        <f t="shared" si="21"/>
        <v>N/A</v>
      </c>
      <c r="I119" s="6">
        <v>10.69</v>
      </c>
      <c r="J119" s="6">
        <v>2.94</v>
      </c>
      <c r="K119" s="85" t="str">
        <f t="shared" si="22"/>
        <v>Yes</v>
      </c>
    </row>
    <row r="120" spans="1:11" x14ac:dyDescent="0.25">
      <c r="A120" s="104" t="s">
        <v>921</v>
      </c>
      <c r="B120" s="21" t="s">
        <v>213</v>
      </c>
      <c r="C120" s="53">
        <v>1.9317867789000001</v>
      </c>
      <c r="D120" s="5" t="str">
        <f t="shared" si="19"/>
        <v>N/A</v>
      </c>
      <c r="E120" s="5">
        <v>2.1019574297000001</v>
      </c>
      <c r="F120" s="5" t="str">
        <f t="shared" si="20"/>
        <v>N/A</v>
      </c>
      <c r="G120" s="4">
        <v>2.3207694581</v>
      </c>
      <c r="H120" s="5" t="str">
        <f t="shared" si="21"/>
        <v>N/A</v>
      </c>
      <c r="I120" s="6">
        <v>8.8089999999999993</v>
      </c>
      <c r="J120" s="6">
        <v>10.41</v>
      </c>
      <c r="K120" s="85" t="str">
        <f t="shared" si="22"/>
        <v>Yes</v>
      </c>
    </row>
    <row r="121" spans="1:11" x14ac:dyDescent="0.25">
      <c r="A121" s="104" t="s">
        <v>922</v>
      </c>
      <c r="B121" s="21" t="s">
        <v>213</v>
      </c>
      <c r="C121" s="53">
        <v>3.582227547</v>
      </c>
      <c r="D121" s="5" t="str">
        <f t="shared" si="19"/>
        <v>N/A</v>
      </c>
      <c r="E121" s="5">
        <v>3.7852202635999999</v>
      </c>
      <c r="F121" s="5" t="str">
        <f t="shared" si="20"/>
        <v>N/A</v>
      </c>
      <c r="G121" s="4">
        <v>4.0757761509000003</v>
      </c>
      <c r="H121" s="5" t="str">
        <f t="shared" si="21"/>
        <v>N/A</v>
      </c>
      <c r="I121" s="6">
        <v>5.6669999999999998</v>
      </c>
      <c r="J121" s="6">
        <v>7.6760000000000002</v>
      </c>
      <c r="K121" s="85" t="str">
        <f t="shared" si="22"/>
        <v>Yes</v>
      </c>
    </row>
    <row r="122" spans="1:11" x14ac:dyDescent="0.25">
      <c r="A122" s="104" t="s">
        <v>923</v>
      </c>
      <c r="B122" s="21" t="s">
        <v>213</v>
      </c>
      <c r="C122" s="53">
        <v>2.2149702199999999E-2</v>
      </c>
      <c r="D122" s="5" t="str">
        <f t="shared" si="19"/>
        <v>N/A</v>
      </c>
      <c r="E122" s="5">
        <v>2.6489013400000001E-2</v>
      </c>
      <c r="F122" s="5" t="str">
        <f t="shared" si="20"/>
        <v>N/A</v>
      </c>
      <c r="G122" s="4">
        <v>2.2057436499999999E-2</v>
      </c>
      <c r="H122" s="5" t="str">
        <f t="shared" si="21"/>
        <v>N/A</v>
      </c>
      <c r="I122" s="6">
        <v>19.59</v>
      </c>
      <c r="J122" s="6">
        <v>-16.7</v>
      </c>
      <c r="K122" s="85" t="str">
        <f t="shared" si="22"/>
        <v>Yes</v>
      </c>
    </row>
    <row r="123" spans="1:11" x14ac:dyDescent="0.25">
      <c r="A123" s="104" t="s">
        <v>924</v>
      </c>
      <c r="B123" s="21" t="s">
        <v>213</v>
      </c>
      <c r="C123" s="53">
        <v>2.9646549074999999</v>
      </c>
      <c r="D123" s="5" t="str">
        <f t="shared" si="19"/>
        <v>N/A</v>
      </c>
      <c r="E123" s="5">
        <v>3.341922088</v>
      </c>
      <c r="F123" s="5" t="str">
        <f t="shared" si="20"/>
        <v>N/A</v>
      </c>
      <c r="G123" s="4">
        <v>3.5769788915</v>
      </c>
      <c r="H123" s="5" t="str">
        <f t="shared" si="21"/>
        <v>N/A</v>
      </c>
      <c r="I123" s="6">
        <v>12.73</v>
      </c>
      <c r="J123" s="6">
        <v>7.0339999999999998</v>
      </c>
      <c r="K123" s="85" t="str">
        <f t="shared" si="22"/>
        <v>Yes</v>
      </c>
    </row>
    <row r="124" spans="1:11" x14ac:dyDescent="0.25">
      <c r="A124" s="104" t="s">
        <v>925</v>
      </c>
      <c r="B124" s="21" t="s">
        <v>213</v>
      </c>
      <c r="C124" s="53">
        <v>0.11481187969999999</v>
      </c>
      <c r="D124" s="5" t="str">
        <f t="shared" si="19"/>
        <v>N/A</v>
      </c>
      <c r="E124" s="5">
        <v>9.4939987700000006E-2</v>
      </c>
      <c r="F124" s="5" t="str">
        <f t="shared" si="20"/>
        <v>N/A</v>
      </c>
      <c r="G124" s="4">
        <v>8.7826982900000003E-2</v>
      </c>
      <c r="H124" s="5" t="str">
        <f t="shared" si="21"/>
        <v>N/A</v>
      </c>
      <c r="I124" s="6">
        <v>-17.3</v>
      </c>
      <c r="J124" s="6">
        <v>-7.49</v>
      </c>
      <c r="K124" s="85" t="str">
        <f t="shared" si="22"/>
        <v>Yes</v>
      </c>
    </row>
    <row r="125" spans="1:11" x14ac:dyDescent="0.25">
      <c r="A125" s="104" t="s">
        <v>926</v>
      </c>
      <c r="B125" s="21" t="s">
        <v>213</v>
      </c>
      <c r="C125" s="53">
        <v>1.4490960444000001</v>
      </c>
      <c r="D125" s="5" t="str">
        <f t="shared" si="19"/>
        <v>N/A</v>
      </c>
      <c r="E125" s="5">
        <v>1.7716967481000001</v>
      </c>
      <c r="F125" s="5" t="str">
        <f t="shared" si="20"/>
        <v>N/A</v>
      </c>
      <c r="G125" s="4">
        <v>3.1092683563999999</v>
      </c>
      <c r="H125" s="5" t="str">
        <f t="shared" si="21"/>
        <v>N/A</v>
      </c>
      <c r="I125" s="6">
        <v>22.26</v>
      </c>
      <c r="J125" s="6">
        <v>75.5</v>
      </c>
      <c r="K125" s="85" t="str">
        <f t="shared" si="22"/>
        <v>No</v>
      </c>
    </row>
    <row r="126" spans="1:11" x14ac:dyDescent="0.25">
      <c r="A126" s="104" t="s">
        <v>927</v>
      </c>
      <c r="B126" s="21" t="s">
        <v>213</v>
      </c>
      <c r="C126" s="53">
        <v>2.6225686176999998</v>
      </c>
      <c r="D126" s="5" t="str">
        <f t="shared" si="19"/>
        <v>N/A</v>
      </c>
      <c r="E126" s="5">
        <v>2.9843624533000002</v>
      </c>
      <c r="F126" s="5" t="str">
        <f t="shared" si="20"/>
        <v>N/A</v>
      </c>
      <c r="G126" s="4">
        <v>1.5722714968</v>
      </c>
      <c r="H126" s="5" t="str">
        <f t="shared" si="21"/>
        <v>N/A</v>
      </c>
      <c r="I126" s="6">
        <v>13.8</v>
      </c>
      <c r="J126" s="6">
        <v>-47.3</v>
      </c>
      <c r="K126" s="85" t="str">
        <f t="shared" si="22"/>
        <v>No</v>
      </c>
    </row>
    <row r="127" spans="1:11" x14ac:dyDescent="0.25">
      <c r="A127" s="104" t="s">
        <v>928</v>
      </c>
      <c r="B127" s="21" t="s">
        <v>213</v>
      </c>
      <c r="C127" s="53">
        <v>4.9486118682000004</v>
      </c>
      <c r="D127" s="5" t="str">
        <f t="shared" si="19"/>
        <v>N/A</v>
      </c>
      <c r="E127" s="5">
        <v>4.9323560885999997</v>
      </c>
      <c r="F127" s="5" t="str">
        <f t="shared" si="20"/>
        <v>N/A</v>
      </c>
      <c r="G127" s="4">
        <v>4.7052658789999997</v>
      </c>
      <c r="H127" s="5" t="str">
        <f t="shared" si="21"/>
        <v>N/A</v>
      </c>
      <c r="I127" s="6">
        <v>-0.32800000000000001</v>
      </c>
      <c r="J127" s="6">
        <v>-4.5999999999999996</v>
      </c>
      <c r="K127" s="85" t="str">
        <f t="shared" si="22"/>
        <v>Yes</v>
      </c>
    </row>
    <row r="128" spans="1:11" x14ac:dyDescent="0.25">
      <c r="A128" s="104" t="s">
        <v>929</v>
      </c>
      <c r="B128" s="21" t="s">
        <v>213</v>
      </c>
      <c r="C128" s="53">
        <v>0.9200079457</v>
      </c>
      <c r="D128" s="5" t="str">
        <f t="shared" si="19"/>
        <v>N/A</v>
      </c>
      <c r="E128" s="5">
        <v>1.0503325334</v>
      </c>
      <c r="F128" s="5" t="str">
        <f t="shared" si="20"/>
        <v>N/A</v>
      </c>
      <c r="G128" s="4">
        <v>1.1313816864999999</v>
      </c>
      <c r="H128" s="5" t="str">
        <f t="shared" si="21"/>
        <v>N/A</v>
      </c>
      <c r="I128" s="6">
        <v>14.17</v>
      </c>
      <c r="J128" s="6">
        <v>7.7169999999999996</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1.7140743119999999</v>
      </c>
      <c r="D130" s="94" t="str">
        <f t="shared" si="19"/>
        <v>N/A</v>
      </c>
      <c r="E130" s="94">
        <v>2.3476037490000001</v>
      </c>
      <c r="F130" s="94" t="str">
        <f t="shared" si="20"/>
        <v>N/A</v>
      </c>
      <c r="G130" s="98">
        <v>2.4948247014999998</v>
      </c>
      <c r="H130" s="94" t="str">
        <f t="shared" si="21"/>
        <v>N/A</v>
      </c>
      <c r="I130" s="95">
        <v>36.96</v>
      </c>
      <c r="J130" s="95">
        <v>6.2709999999999999</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2688902</v>
      </c>
      <c r="D6" s="5" t="str">
        <f>IF($B6="N/A","N/A",IF(C6&gt;15,"No",IF(C6&lt;-15,"No","Yes")))</f>
        <v>N/A</v>
      </c>
      <c r="E6" s="22">
        <v>1567061</v>
      </c>
      <c r="F6" s="5" t="str">
        <f>IF($B6="N/A","N/A",IF(E6&gt;15,"No",IF(E6&lt;-15,"No","Yes")))</f>
        <v>N/A</v>
      </c>
      <c r="G6" s="22">
        <v>1545241</v>
      </c>
      <c r="H6" s="5" t="str">
        <f>IF($B6="N/A","N/A",IF(G6&gt;15,"No",IF(G6&lt;-15,"No","Yes")))</f>
        <v>N/A</v>
      </c>
      <c r="I6" s="6">
        <v>-41.7</v>
      </c>
      <c r="J6" s="6">
        <v>-1.39</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36.977913661000002</v>
      </c>
      <c r="D9" s="5" t="str">
        <f t="shared" ref="D9:D17" si="1">IF($B9="N/A","N/A",IF(C9&gt;15,"No",IF(C9&lt;-15,"No","Yes")))</f>
        <v>N/A</v>
      </c>
      <c r="E9" s="23">
        <v>39.430277443000001</v>
      </c>
      <c r="F9" s="5" t="str">
        <f>IF($B9="N/A","N/A",IF(E9&gt;15,"No",IF(E9&lt;-15,"No","Yes")))</f>
        <v>N/A</v>
      </c>
      <c r="G9" s="23">
        <v>38.893236070999997</v>
      </c>
      <c r="H9" s="5" t="str">
        <f>IF($B9="N/A","N/A",IF(G9&gt;15,"No",IF(G9&lt;-15,"No","Yes")))</f>
        <v>N/A</v>
      </c>
      <c r="I9" s="6">
        <v>6.6319999999999997</v>
      </c>
      <c r="J9" s="6">
        <v>-1.36</v>
      </c>
      <c r="K9" s="85" t="str">
        <f t="shared" si="0"/>
        <v>Yes</v>
      </c>
    </row>
    <row r="10" spans="1:11" x14ac:dyDescent="0.25">
      <c r="A10" s="104" t="s">
        <v>16</v>
      </c>
      <c r="B10" s="21" t="s">
        <v>213</v>
      </c>
      <c r="C10" s="44">
        <v>1.9083254057000001</v>
      </c>
      <c r="D10" s="5" t="str">
        <f t="shared" si="1"/>
        <v>N/A</v>
      </c>
      <c r="E10" s="4">
        <v>2.3550455279000002</v>
      </c>
      <c r="F10" s="5" t="str">
        <f>IF($B10="N/A","N/A",IF(E10&gt;15,"No",IF(E10&lt;-15,"No","Yes")))</f>
        <v>N/A</v>
      </c>
      <c r="G10" s="4">
        <v>2.0880885246999998</v>
      </c>
      <c r="H10" s="5" t="str">
        <f>IF($B10="N/A","N/A",IF(G10&gt;15,"No",IF(G10&lt;-15,"No","Yes")))</f>
        <v>N/A</v>
      </c>
      <c r="I10" s="6">
        <v>23.41</v>
      </c>
      <c r="J10" s="6">
        <v>-11.3</v>
      </c>
      <c r="K10" s="85" t="str">
        <f t="shared" si="0"/>
        <v>Yes</v>
      </c>
    </row>
    <row r="11" spans="1:11" x14ac:dyDescent="0.25">
      <c r="A11" s="104" t="s">
        <v>36</v>
      </c>
      <c r="B11" s="21" t="s">
        <v>213</v>
      </c>
      <c r="C11" s="44">
        <v>8.23191375E-2</v>
      </c>
      <c r="D11" s="5" t="str">
        <f t="shared" si="1"/>
        <v>N/A</v>
      </c>
      <c r="E11" s="4">
        <v>5.1619702599999998E-2</v>
      </c>
      <c r="F11" s="5" t="str">
        <f>IF($B11="N/A","N/A",IF(E11&gt;15,"No",IF(E11&lt;-15,"No","Yes")))</f>
        <v>N/A</v>
      </c>
      <c r="G11" s="4">
        <v>9.5707953999999998E-2</v>
      </c>
      <c r="H11" s="5" t="str">
        <f>IF($B11="N/A","N/A",IF(G11&gt;15,"No",IF(G11&lt;-15,"No","Yes")))</f>
        <v>N/A</v>
      </c>
      <c r="I11" s="6">
        <v>-37.299999999999997</v>
      </c>
      <c r="J11" s="6">
        <v>85.41</v>
      </c>
      <c r="K11" s="85" t="str">
        <f t="shared" si="0"/>
        <v>No</v>
      </c>
    </row>
    <row r="12" spans="1:11" x14ac:dyDescent="0.25">
      <c r="A12" s="104" t="s">
        <v>37</v>
      </c>
      <c r="B12" s="21" t="s">
        <v>213</v>
      </c>
      <c r="C12" s="44">
        <v>10.849522344</v>
      </c>
      <c r="D12" s="5" t="str">
        <f t="shared" si="1"/>
        <v>N/A</v>
      </c>
      <c r="E12" s="4">
        <v>6.3879384892999997</v>
      </c>
      <c r="F12" s="5" t="str">
        <f>IF($B12="N/A","N/A",IF(E12&gt;15,"No",IF(E12&lt;-15,"No","Yes")))</f>
        <v>N/A</v>
      </c>
      <c r="G12" s="4">
        <v>6.3605549279</v>
      </c>
      <c r="H12" s="5" t="str">
        <f>IF($B12="N/A","N/A",IF(G12&gt;15,"No",IF(G12&lt;-15,"No","Yes")))</f>
        <v>N/A</v>
      </c>
      <c r="I12" s="6">
        <v>-41.1</v>
      </c>
      <c r="J12" s="6">
        <v>-0.42899999999999999</v>
      </c>
      <c r="K12" s="85" t="str">
        <f t="shared" si="0"/>
        <v>Yes</v>
      </c>
    </row>
    <row r="13" spans="1:11" x14ac:dyDescent="0.25">
      <c r="A13" s="104" t="s">
        <v>38</v>
      </c>
      <c r="B13" s="21" t="s">
        <v>213</v>
      </c>
      <c r="C13" s="44">
        <v>2.1438737419999998</v>
      </c>
      <c r="D13" s="5" t="str">
        <f t="shared" si="1"/>
        <v>N/A</v>
      </c>
      <c r="E13" s="4">
        <v>2.9174650325</v>
      </c>
      <c r="F13" s="5" t="str">
        <f>IF($B13="N/A","N/A",IF(E13&gt;15,"No",IF(E13&lt;-15,"No","Yes")))</f>
        <v>N/A</v>
      </c>
      <c r="G13" s="4">
        <v>2.4992457358000002</v>
      </c>
      <c r="H13" s="5" t="str">
        <f>IF($B13="N/A","N/A",IF(G13&gt;15,"No",IF(G13&lt;-15,"No","Yes")))</f>
        <v>N/A</v>
      </c>
      <c r="I13" s="6">
        <v>36.08</v>
      </c>
      <c r="J13" s="6">
        <v>-14.3</v>
      </c>
      <c r="K13" s="85" t="str">
        <f t="shared" si="0"/>
        <v>Yes</v>
      </c>
    </row>
    <row r="14" spans="1:11" x14ac:dyDescent="0.25">
      <c r="A14" s="104" t="s">
        <v>671</v>
      </c>
      <c r="B14" s="21" t="s">
        <v>213</v>
      </c>
      <c r="C14" s="44">
        <v>28.229366485</v>
      </c>
      <c r="D14" s="5" t="str">
        <f t="shared" si="1"/>
        <v>N/A</v>
      </c>
      <c r="E14" s="4">
        <v>23.710819170000001</v>
      </c>
      <c r="F14" s="5" t="str">
        <f t="shared" ref="F14:F33" si="2">IF($B14="N/A","N/A",IF(E14&gt;15,"No",IF(E14&lt;-15,"No","Yes")))</f>
        <v>N/A</v>
      </c>
      <c r="G14" s="4">
        <v>24.180370570000001</v>
      </c>
      <c r="H14" s="5" t="str">
        <f t="shared" ref="H14:H33" si="3">IF($B14="N/A","N/A",IF(G14&gt;15,"No",IF(G14&lt;-15,"No","Yes")))</f>
        <v>N/A</v>
      </c>
      <c r="I14" s="6">
        <v>-16</v>
      </c>
      <c r="J14" s="6">
        <v>1.98</v>
      </c>
      <c r="K14" s="85" t="str">
        <f t="shared" ref="K14:K30" si="4">IF(J14="Div by 0", "N/A", IF(J14="N/A","N/A", IF(J14&gt;30, "No", IF(J14&lt;-30, "No", "Yes"))))</f>
        <v>Yes</v>
      </c>
    </row>
    <row r="15" spans="1:11" x14ac:dyDescent="0.25">
      <c r="A15" s="104" t="s">
        <v>672</v>
      </c>
      <c r="B15" s="21" t="s">
        <v>213</v>
      </c>
      <c r="C15" s="44">
        <v>7.8164618867</v>
      </c>
      <c r="D15" s="5" t="str">
        <f t="shared" si="1"/>
        <v>N/A</v>
      </c>
      <c r="E15" s="4">
        <v>8.5586968215999999</v>
      </c>
      <c r="F15" s="5" t="str">
        <f t="shared" si="2"/>
        <v>N/A</v>
      </c>
      <c r="G15" s="4">
        <v>8.9017829581000001</v>
      </c>
      <c r="H15" s="5" t="str">
        <f t="shared" si="3"/>
        <v>N/A</v>
      </c>
      <c r="I15" s="6">
        <v>9.4960000000000004</v>
      </c>
      <c r="J15" s="6">
        <v>4.0090000000000003</v>
      </c>
      <c r="K15" s="85" t="str">
        <f t="shared" si="4"/>
        <v>Yes</v>
      </c>
    </row>
    <row r="16" spans="1:11" x14ac:dyDescent="0.25">
      <c r="A16" s="104" t="s">
        <v>379</v>
      </c>
      <c r="B16" s="21" t="s">
        <v>213</v>
      </c>
      <c r="C16" s="44">
        <v>23.673120105999999</v>
      </c>
      <c r="D16" s="5" t="str">
        <f t="shared" si="1"/>
        <v>N/A</v>
      </c>
      <c r="E16" s="4">
        <v>23.735578896</v>
      </c>
      <c r="F16" s="5" t="str">
        <f t="shared" si="2"/>
        <v>N/A</v>
      </c>
      <c r="G16" s="4">
        <v>22.719303978999999</v>
      </c>
      <c r="H16" s="5" t="str">
        <f t="shared" si="3"/>
        <v>N/A</v>
      </c>
      <c r="I16" s="6">
        <v>0.26379999999999998</v>
      </c>
      <c r="J16" s="6">
        <v>-4.28</v>
      </c>
      <c r="K16" s="85" t="str">
        <f t="shared" si="4"/>
        <v>Yes</v>
      </c>
    </row>
    <row r="17" spans="1:11" x14ac:dyDescent="0.25">
      <c r="A17" s="104" t="s">
        <v>380</v>
      </c>
      <c r="B17" s="21" t="s">
        <v>213</v>
      </c>
      <c r="C17" s="44">
        <v>8.2242863443999994</v>
      </c>
      <c r="D17" s="5" t="str">
        <f t="shared" si="1"/>
        <v>N/A</v>
      </c>
      <c r="E17" s="4">
        <v>9.5379184345999999</v>
      </c>
      <c r="F17" s="5" t="str">
        <f t="shared" si="2"/>
        <v>N/A</v>
      </c>
      <c r="G17" s="4">
        <v>7.8559266806999997</v>
      </c>
      <c r="H17" s="5" t="str">
        <f t="shared" si="3"/>
        <v>N/A</v>
      </c>
      <c r="I17" s="6">
        <v>15.97</v>
      </c>
      <c r="J17" s="6">
        <v>-17.600000000000001</v>
      </c>
      <c r="K17" s="85" t="str">
        <f t="shared" si="4"/>
        <v>Yes</v>
      </c>
    </row>
    <row r="18" spans="1:11" x14ac:dyDescent="0.25">
      <c r="A18" s="104" t="s">
        <v>381</v>
      </c>
      <c r="B18" s="21" t="s">
        <v>213</v>
      </c>
      <c r="C18" s="44">
        <v>2.9002544533000001</v>
      </c>
      <c r="D18" s="5" t="str">
        <f t="shared" ref="D18:D33" si="5">IF($B18="N/A","N/A",IF(C18&gt;15,"No",IF(C18&lt;-15,"No","Yes")))</f>
        <v>N/A</v>
      </c>
      <c r="E18" s="4">
        <v>3.3945072974000001</v>
      </c>
      <c r="F18" s="5" t="str">
        <f t="shared" si="2"/>
        <v>N/A</v>
      </c>
      <c r="G18" s="4">
        <v>3.4938886556000002</v>
      </c>
      <c r="H18" s="5" t="str">
        <f t="shared" si="3"/>
        <v>N/A</v>
      </c>
      <c r="I18" s="6">
        <v>17.04</v>
      </c>
      <c r="J18" s="6">
        <v>2.9279999999999999</v>
      </c>
      <c r="K18" s="85" t="str">
        <f t="shared" si="4"/>
        <v>Yes</v>
      </c>
    </row>
    <row r="19" spans="1:11" x14ac:dyDescent="0.25">
      <c r="A19" s="104" t="s">
        <v>382</v>
      </c>
      <c r="B19" s="21" t="s">
        <v>213</v>
      </c>
      <c r="C19" s="44">
        <v>8.4088598246000004</v>
      </c>
      <c r="D19" s="5" t="str">
        <f t="shared" si="5"/>
        <v>N/A</v>
      </c>
      <c r="E19" s="4">
        <v>7.7092723256999998</v>
      </c>
      <c r="F19" s="5" t="str">
        <f t="shared" si="2"/>
        <v>N/A</v>
      </c>
      <c r="G19" s="4">
        <v>7.4002048871000001</v>
      </c>
      <c r="H19" s="5" t="str">
        <f t="shared" si="3"/>
        <v>N/A</v>
      </c>
      <c r="I19" s="6">
        <v>-8.32</v>
      </c>
      <c r="J19" s="6">
        <v>-4.01</v>
      </c>
      <c r="K19" s="85" t="str">
        <f t="shared" si="4"/>
        <v>Yes</v>
      </c>
    </row>
    <row r="20" spans="1:11" x14ac:dyDescent="0.25">
      <c r="A20" s="104" t="s">
        <v>384</v>
      </c>
      <c r="B20" s="21" t="s">
        <v>213</v>
      </c>
      <c r="C20" s="44">
        <v>0.62159201040000001</v>
      </c>
      <c r="D20" s="5" t="str">
        <f t="shared" si="5"/>
        <v>N/A</v>
      </c>
      <c r="E20" s="4">
        <v>0.58089634030000004</v>
      </c>
      <c r="F20" s="5" t="str">
        <f t="shared" si="2"/>
        <v>N/A</v>
      </c>
      <c r="G20" s="4">
        <v>0.64087090619999998</v>
      </c>
      <c r="H20" s="5" t="str">
        <f t="shared" si="3"/>
        <v>N/A</v>
      </c>
      <c r="I20" s="6">
        <v>-6.55</v>
      </c>
      <c r="J20" s="6">
        <v>10.32</v>
      </c>
      <c r="K20" s="85" t="str">
        <f t="shared" si="4"/>
        <v>Yes</v>
      </c>
    </row>
    <row r="21" spans="1:11" x14ac:dyDescent="0.25">
      <c r="A21" s="104" t="s">
        <v>385</v>
      </c>
      <c r="B21" s="21" t="s">
        <v>213</v>
      </c>
      <c r="C21" s="44">
        <v>7.6963385055</v>
      </c>
      <c r="D21" s="5" t="str">
        <f t="shared" si="5"/>
        <v>N/A</v>
      </c>
      <c r="E21" s="4">
        <v>11.79322311</v>
      </c>
      <c r="F21" s="5" t="str">
        <f t="shared" si="2"/>
        <v>N/A</v>
      </c>
      <c r="G21" s="4">
        <v>11.940014535</v>
      </c>
      <c r="H21" s="5" t="str">
        <f t="shared" si="3"/>
        <v>N/A</v>
      </c>
      <c r="I21" s="6">
        <v>53.23</v>
      </c>
      <c r="J21" s="6">
        <v>1.2450000000000001</v>
      </c>
      <c r="K21" s="85" t="str">
        <f t="shared" si="4"/>
        <v>Yes</v>
      </c>
    </row>
    <row r="22" spans="1:11" x14ac:dyDescent="0.25">
      <c r="A22" s="104" t="s">
        <v>386</v>
      </c>
      <c r="B22" s="21" t="s">
        <v>213</v>
      </c>
      <c r="C22" s="44">
        <v>2.7094702596000002</v>
      </c>
      <c r="D22" s="5" t="str">
        <f t="shared" si="5"/>
        <v>N/A</v>
      </c>
      <c r="E22" s="4">
        <v>2.6129167914</v>
      </c>
      <c r="F22" s="5" t="str">
        <f t="shared" si="2"/>
        <v>N/A</v>
      </c>
      <c r="G22" s="4">
        <v>3.3445915556000001</v>
      </c>
      <c r="H22" s="5" t="str">
        <f t="shared" si="3"/>
        <v>N/A</v>
      </c>
      <c r="I22" s="6">
        <v>-3.56</v>
      </c>
      <c r="J22" s="6">
        <v>28</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3.7189900000000001E-5</v>
      </c>
      <c r="D24" s="5" t="str">
        <f t="shared" si="5"/>
        <v>N/A</v>
      </c>
      <c r="E24" s="4">
        <v>0</v>
      </c>
      <c r="F24" s="5" t="str">
        <f t="shared" si="2"/>
        <v>N/A</v>
      </c>
      <c r="G24" s="4">
        <v>1.2942960000000001E-4</v>
      </c>
      <c r="H24" s="5" t="str">
        <f t="shared" si="3"/>
        <v>N/A</v>
      </c>
      <c r="I24" s="6">
        <v>-100</v>
      </c>
      <c r="J24" s="6" t="s">
        <v>1747</v>
      </c>
      <c r="K24" s="85" t="str">
        <f t="shared" si="4"/>
        <v>N/A</v>
      </c>
    </row>
    <row r="25" spans="1:11" x14ac:dyDescent="0.25">
      <c r="A25" s="104" t="s">
        <v>391</v>
      </c>
      <c r="B25" s="21" t="s">
        <v>213</v>
      </c>
      <c r="C25" s="44">
        <v>1.5099099899999999E-2</v>
      </c>
      <c r="D25" s="5" t="str">
        <f t="shared" si="5"/>
        <v>N/A</v>
      </c>
      <c r="E25" s="4">
        <v>8.4872253999999994E-3</v>
      </c>
      <c r="F25" s="5" t="str">
        <f t="shared" si="2"/>
        <v>N/A</v>
      </c>
      <c r="G25" s="4">
        <v>1.09368053E-2</v>
      </c>
      <c r="H25" s="5" t="str">
        <f t="shared" si="3"/>
        <v>N/A</v>
      </c>
      <c r="I25" s="6">
        <v>-43.8</v>
      </c>
      <c r="J25" s="6">
        <v>28.86</v>
      </c>
      <c r="K25" s="85" t="str">
        <f t="shared" si="4"/>
        <v>Yes</v>
      </c>
    </row>
    <row r="26" spans="1:11" x14ac:dyDescent="0.25">
      <c r="A26" s="104" t="s">
        <v>392</v>
      </c>
      <c r="B26" s="21" t="s">
        <v>213</v>
      </c>
      <c r="C26" s="44">
        <v>6.1066189842999998</v>
      </c>
      <c r="D26" s="5" t="str">
        <f t="shared" si="5"/>
        <v>N/A</v>
      </c>
      <c r="E26" s="4">
        <v>5.9193611480000001</v>
      </c>
      <c r="F26" s="5" t="str">
        <f t="shared" si="2"/>
        <v>N/A</v>
      </c>
      <c r="G26" s="4">
        <v>7.0303596655999998</v>
      </c>
      <c r="H26" s="5" t="str">
        <f t="shared" si="3"/>
        <v>N/A</v>
      </c>
      <c r="I26" s="6">
        <v>-3.07</v>
      </c>
      <c r="J26" s="6">
        <v>18.77</v>
      </c>
      <c r="K26" s="85" t="str">
        <f t="shared" si="4"/>
        <v>Yes</v>
      </c>
    </row>
    <row r="27" spans="1:11" x14ac:dyDescent="0.25">
      <c r="A27" s="104" t="s">
        <v>393</v>
      </c>
      <c r="B27" s="21" t="s">
        <v>213</v>
      </c>
      <c r="C27" s="44">
        <v>0</v>
      </c>
      <c r="D27" s="5" t="str">
        <f t="shared" si="5"/>
        <v>N/A</v>
      </c>
      <c r="E27" s="4">
        <v>0</v>
      </c>
      <c r="F27" s="5" t="str">
        <f t="shared" si="2"/>
        <v>N/A</v>
      </c>
      <c r="G27" s="4">
        <v>1.941445E-4</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1.6682274028999999</v>
      </c>
      <c r="D29" s="5" t="str">
        <f t="shared" si="5"/>
        <v>N/A</v>
      </c>
      <c r="E29" s="4">
        <v>1.0927462299999999</v>
      </c>
      <c r="F29" s="5" t="str">
        <f t="shared" si="2"/>
        <v>N/A</v>
      </c>
      <c r="G29" s="4">
        <v>0.98308289770000001</v>
      </c>
      <c r="H29" s="5" t="str">
        <f t="shared" si="3"/>
        <v>N/A</v>
      </c>
      <c r="I29" s="6">
        <v>-34.5</v>
      </c>
      <c r="J29" s="6">
        <v>-10</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100</v>
      </c>
      <c r="D31" s="5" t="str">
        <f t="shared" si="5"/>
        <v>N/A</v>
      </c>
      <c r="E31" s="4">
        <v>100</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66.991433678000007</v>
      </c>
      <c r="D33" s="5" t="str">
        <f t="shared" si="5"/>
        <v>N/A</v>
      </c>
      <c r="E33" s="4">
        <v>68.410419250000004</v>
      </c>
      <c r="F33" s="5" t="str">
        <f t="shared" si="2"/>
        <v>N/A</v>
      </c>
      <c r="G33" s="4">
        <v>68.354062569999996</v>
      </c>
      <c r="H33" s="5" t="str">
        <f t="shared" si="3"/>
        <v>N/A</v>
      </c>
      <c r="I33" s="6">
        <v>2.1179999999999999</v>
      </c>
      <c r="J33" s="6">
        <v>-8.2000000000000003E-2</v>
      </c>
      <c r="K33" s="85" t="str">
        <f t="shared" si="6"/>
        <v>Yes</v>
      </c>
    </row>
    <row r="34" spans="1:11" x14ac:dyDescent="0.25">
      <c r="A34" s="104" t="s">
        <v>846</v>
      </c>
      <c r="B34" s="21" t="s">
        <v>268</v>
      </c>
      <c r="C34" s="44">
        <v>4.2023100878999999</v>
      </c>
      <c r="D34" s="5" t="str">
        <f>IF($B34="N/A","N/A",IF(C34&gt;25,"No",IF(C34&lt;5,"No","Yes")))</f>
        <v>No</v>
      </c>
      <c r="E34" s="4">
        <v>4.6337060267999997</v>
      </c>
      <c r="F34" s="5" t="str">
        <f>IF($B34="N/A","N/A",IF(E34&gt;25,"No",IF(E34&lt;5,"No","Yes")))</f>
        <v>No</v>
      </c>
      <c r="G34" s="4">
        <v>4.6962900933</v>
      </c>
      <c r="H34" s="5" t="str">
        <f>IF($B34="N/A","N/A",IF(G34&gt;25,"No",IF(G34&lt;5,"No","Yes")))</f>
        <v>No</v>
      </c>
      <c r="I34" s="6">
        <v>10.27</v>
      </c>
      <c r="J34" s="6">
        <v>1.351</v>
      </c>
      <c r="K34" s="85" t="str">
        <f t="shared" si="6"/>
        <v>Yes</v>
      </c>
    </row>
    <row r="35" spans="1:11" x14ac:dyDescent="0.25">
      <c r="A35" s="104" t="s">
        <v>847</v>
      </c>
      <c r="B35" s="21" t="s">
        <v>269</v>
      </c>
      <c r="C35" s="44">
        <v>43.749567667000001</v>
      </c>
      <c r="D35" s="5" t="str">
        <f>IF($B35="N/A","N/A",IF(C35&gt;70,"No",IF(C35&lt;40,"No","Yes")))</f>
        <v>Yes</v>
      </c>
      <c r="E35" s="4">
        <v>43.070563303</v>
      </c>
      <c r="F35" s="5" t="str">
        <f>IF($B35="N/A","N/A",IF(E35&gt;70,"No",IF(E35&lt;40,"No","Yes")))</f>
        <v>Yes</v>
      </c>
      <c r="G35" s="4">
        <v>41.903819534</v>
      </c>
      <c r="H35" s="5" t="str">
        <f>IF($B35="N/A","N/A",IF(G35&gt;70,"No",IF(G35&lt;40,"No","Yes")))</f>
        <v>Yes</v>
      </c>
      <c r="I35" s="6">
        <v>-1.55</v>
      </c>
      <c r="J35" s="6">
        <v>-2.71</v>
      </c>
      <c r="K35" s="85" t="str">
        <f t="shared" si="6"/>
        <v>Yes</v>
      </c>
    </row>
    <row r="36" spans="1:11" x14ac:dyDescent="0.25">
      <c r="A36" s="104" t="s">
        <v>848</v>
      </c>
      <c r="B36" s="21" t="s">
        <v>270</v>
      </c>
      <c r="C36" s="44">
        <v>52.048122245000002</v>
      </c>
      <c r="D36" s="5" t="str">
        <f>IF($B36="N/A","N/A",IF(C36&gt;55,"No",IF(C36&lt;20,"No","Yes")))</f>
        <v>Yes</v>
      </c>
      <c r="E36" s="4">
        <v>52.295730669999998</v>
      </c>
      <c r="F36" s="5" t="str">
        <f>IF($B36="N/A","N/A",IF(E36&gt;55,"No",IF(E36&lt;20,"No","Yes")))</f>
        <v>Yes</v>
      </c>
      <c r="G36" s="4">
        <v>53.399890372999998</v>
      </c>
      <c r="H36" s="5" t="str">
        <f>IF($B36="N/A","N/A",IF(G36&gt;55,"No",IF(G36&lt;20,"No","Yes")))</f>
        <v>Yes</v>
      </c>
      <c r="I36" s="6">
        <v>0.47570000000000001</v>
      </c>
      <c r="J36" s="6">
        <v>2.1110000000000002</v>
      </c>
      <c r="K36" s="85" t="str">
        <f t="shared" si="6"/>
        <v>Yes</v>
      </c>
    </row>
    <row r="37" spans="1:11" x14ac:dyDescent="0.25">
      <c r="A37" s="104" t="s">
        <v>163</v>
      </c>
      <c r="B37" s="21" t="s">
        <v>246</v>
      </c>
      <c r="C37" s="44">
        <v>12.248159286</v>
      </c>
      <c r="D37" s="5" t="str">
        <f>IF($B37="N/A","N/A",IF(C37&gt;95,"Yes","No"))</f>
        <v>No</v>
      </c>
      <c r="E37" s="4">
        <v>17.454904436</v>
      </c>
      <c r="F37" s="5" t="str">
        <f>IF($B37="N/A","N/A",IF(E37&gt;95,"Yes","No"))</f>
        <v>No</v>
      </c>
      <c r="G37" s="4">
        <v>17.773602953000001</v>
      </c>
      <c r="H37" s="5" t="str">
        <f>IF($B37="N/A","N/A",IF(G37&gt;95,"Yes","No"))</f>
        <v>No</v>
      </c>
      <c r="I37" s="6">
        <v>42.51</v>
      </c>
      <c r="J37" s="6">
        <v>1.8260000000000001</v>
      </c>
      <c r="K37" s="85" t="str">
        <f t="shared" si="6"/>
        <v>Yes</v>
      </c>
    </row>
    <row r="38" spans="1:11" x14ac:dyDescent="0.25">
      <c r="A38" s="104" t="s">
        <v>41</v>
      </c>
      <c r="B38" s="21" t="s">
        <v>213</v>
      </c>
      <c r="C38" s="44">
        <v>99.867409633999998</v>
      </c>
      <c r="D38" s="5" t="str">
        <f t="shared" ref="D38:D47" si="7">IF($B38="N/A","N/A",IF(C38&gt;15,"No",IF(C38&lt;-15,"No","Yes")))</f>
        <v>N/A</v>
      </c>
      <c r="E38" s="4">
        <v>99.944885213000006</v>
      </c>
      <c r="F38" s="5" t="str">
        <f>IF($B38="N/A","N/A",IF(E38&gt;15,"No",IF(E38&lt;-15,"No","Yes")))</f>
        <v>N/A</v>
      </c>
      <c r="G38" s="4">
        <v>99.950152106999994</v>
      </c>
      <c r="H38" s="5" t="str">
        <f>IF($B38="N/A","N/A",IF(G38&gt;15,"No",IF(G38&lt;-15,"No","Yes")))</f>
        <v>N/A</v>
      </c>
      <c r="I38" s="6">
        <v>7.7600000000000002E-2</v>
      </c>
      <c r="J38" s="6">
        <v>5.3E-3</v>
      </c>
      <c r="K38" s="85" t="str">
        <f t="shared" si="6"/>
        <v>Yes</v>
      </c>
    </row>
    <row r="39" spans="1:11" x14ac:dyDescent="0.25">
      <c r="A39" s="104" t="s">
        <v>42</v>
      </c>
      <c r="B39" s="21" t="s">
        <v>213</v>
      </c>
      <c r="C39" s="44">
        <v>89.669808295999999</v>
      </c>
      <c r="D39" s="5" t="str">
        <f t="shared" si="7"/>
        <v>N/A</v>
      </c>
      <c r="E39" s="4">
        <v>87.624544122000003</v>
      </c>
      <c r="F39" s="5" t="str">
        <f>IF($B39="N/A","N/A",IF(E39&gt;15,"No",IF(E39&lt;-15,"No","Yes")))</f>
        <v>N/A</v>
      </c>
      <c r="G39" s="4">
        <v>89.034803385999993</v>
      </c>
      <c r="H39" s="5" t="str">
        <f>IF($B39="N/A","N/A",IF(G39&gt;15,"No",IF(G39&lt;-15,"No","Yes")))</f>
        <v>N/A</v>
      </c>
      <c r="I39" s="6">
        <v>-2.2799999999999998</v>
      </c>
      <c r="J39" s="6">
        <v>1.609</v>
      </c>
      <c r="K39" s="85" t="str">
        <f t="shared" si="6"/>
        <v>Yes</v>
      </c>
    </row>
    <row r="40" spans="1:11" x14ac:dyDescent="0.25">
      <c r="A40" s="104" t="s">
        <v>43</v>
      </c>
      <c r="B40" s="21" t="s">
        <v>223</v>
      </c>
      <c r="C40" s="44">
        <v>14.238972432000001</v>
      </c>
      <c r="D40" s="5" t="str">
        <f>IF($B40="N/A","N/A",IF(C40&gt;100,"No",IF(C40&lt;98,"No","Yes")))</f>
        <v>No</v>
      </c>
      <c r="E40" s="4">
        <v>20.486883449</v>
      </c>
      <c r="F40" s="5" t="str">
        <f>IF($B40="N/A","N/A",IF(E40&gt;100,"No",IF(E40&lt;98,"No","Yes")))</f>
        <v>No</v>
      </c>
      <c r="G40" s="4">
        <v>20.498533569999999</v>
      </c>
      <c r="H40" s="5" t="str">
        <f>IF($B40="N/A","N/A",IF(G40&gt;100,"No",IF(G40&lt;98,"No","Yes")))</f>
        <v>No</v>
      </c>
      <c r="I40" s="6">
        <v>43.88</v>
      </c>
      <c r="J40" s="6">
        <v>5.6899999999999999E-2</v>
      </c>
      <c r="K40" s="85" t="str">
        <f t="shared" si="6"/>
        <v>Yes</v>
      </c>
    </row>
    <row r="41" spans="1:11" x14ac:dyDescent="0.25">
      <c r="A41" s="104" t="s">
        <v>44</v>
      </c>
      <c r="B41" s="21" t="s">
        <v>213</v>
      </c>
      <c r="C41" s="44">
        <v>22.647347278000002</v>
      </c>
      <c r="D41" s="5" t="str">
        <f t="shared" si="7"/>
        <v>N/A</v>
      </c>
      <c r="E41" s="4">
        <v>18.462027792000001</v>
      </c>
      <c r="F41" s="5" t="str">
        <f t="shared" ref="F41:F47" si="8">IF($B41="N/A","N/A",IF(E41&gt;15,"No",IF(E41&lt;-15,"No","Yes")))</f>
        <v>N/A</v>
      </c>
      <c r="G41" s="4">
        <v>18.581805603999999</v>
      </c>
      <c r="H41" s="5" t="str">
        <f t="shared" ref="H41:H47" si="9">IF($B41="N/A","N/A",IF(G41&gt;15,"No",IF(G41&lt;-15,"No","Yes")))</f>
        <v>N/A</v>
      </c>
      <c r="I41" s="6">
        <v>-18.5</v>
      </c>
      <c r="J41" s="6">
        <v>0.64880000000000004</v>
      </c>
      <c r="K41" s="85" t="str">
        <f t="shared" si="6"/>
        <v>Yes</v>
      </c>
    </row>
    <row r="42" spans="1:11" x14ac:dyDescent="0.25">
      <c r="A42" s="104" t="s">
        <v>45</v>
      </c>
      <c r="B42" s="21" t="s">
        <v>213</v>
      </c>
      <c r="C42" s="44">
        <v>77.352652722000002</v>
      </c>
      <c r="D42" s="5" t="str">
        <f t="shared" si="7"/>
        <v>N/A</v>
      </c>
      <c r="E42" s="4">
        <v>81.537972207999999</v>
      </c>
      <c r="F42" s="5" t="str">
        <f t="shared" si="8"/>
        <v>N/A</v>
      </c>
      <c r="G42" s="4">
        <v>81.418194396000004</v>
      </c>
      <c r="H42" s="5" t="str">
        <f t="shared" si="9"/>
        <v>N/A</v>
      </c>
      <c r="I42" s="6">
        <v>5.4109999999999996</v>
      </c>
      <c r="J42" s="6">
        <v>-0.14699999999999999</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86.826332829999998</v>
      </c>
      <c r="D44" s="5" t="str">
        <f t="shared" si="7"/>
        <v>N/A</v>
      </c>
      <c r="E44" s="4">
        <v>82.399472642999996</v>
      </c>
      <c r="F44" s="5" t="str">
        <f t="shared" si="8"/>
        <v>N/A</v>
      </c>
      <c r="G44" s="4">
        <v>81.478681965999996</v>
      </c>
      <c r="H44" s="5" t="str">
        <f t="shared" si="9"/>
        <v>N/A</v>
      </c>
      <c r="I44" s="6">
        <v>-5.0999999999999996</v>
      </c>
      <c r="J44" s="6">
        <v>-1.1200000000000001</v>
      </c>
      <c r="K44" s="85" t="str">
        <f>IF(J44="Div by 0", "N/A", IF(J44="N/A","N/A", IF(J44&gt;30, "No", IF(J44&lt;-30, "No", "Yes"))))</f>
        <v>Yes</v>
      </c>
    </row>
    <row r="45" spans="1:11" x14ac:dyDescent="0.25">
      <c r="A45" s="104" t="s">
        <v>909</v>
      </c>
      <c r="B45" s="21" t="s">
        <v>213</v>
      </c>
      <c r="C45" s="44">
        <v>13.117696368000001</v>
      </c>
      <c r="D45" s="5" t="str">
        <f t="shared" si="7"/>
        <v>N/A</v>
      </c>
      <c r="E45" s="4">
        <v>17.414893230000001</v>
      </c>
      <c r="F45" s="5" t="str">
        <f t="shared" si="8"/>
        <v>N/A</v>
      </c>
      <c r="G45" s="4">
        <v>18.182794786999999</v>
      </c>
      <c r="H45" s="5" t="str">
        <f t="shared" si="9"/>
        <v>N/A</v>
      </c>
      <c r="I45" s="6">
        <v>32.76</v>
      </c>
      <c r="J45" s="6">
        <v>4.4089999999999998</v>
      </c>
      <c r="K45" s="85" t="str">
        <f>IF(J45="Div by 0", "N/A", IF(J45="N/A","N/A", IF(J45&gt;30, "No", IF(J45&lt;-30, "No", "Yes"))))</f>
        <v>Yes</v>
      </c>
    </row>
    <row r="46" spans="1:11" x14ac:dyDescent="0.25">
      <c r="A46" s="104" t="s">
        <v>932</v>
      </c>
      <c r="B46" s="21" t="s">
        <v>213</v>
      </c>
      <c r="C46" s="44">
        <v>2.9002544533000001</v>
      </c>
      <c r="D46" s="5" t="str">
        <f t="shared" si="7"/>
        <v>N/A</v>
      </c>
      <c r="E46" s="4">
        <v>3.3935500914999999</v>
      </c>
      <c r="F46" s="5" t="str">
        <f t="shared" si="8"/>
        <v>N/A</v>
      </c>
      <c r="G46" s="4">
        <v>3.4939533703999999</v>
      </c>
      <c r="H46" s="5" t="str">
        <f t="shared" si="9"/>
        <v>N/A</v>
      </c>
      <c r="I46" s="6">
        <v>17.010000000000002</v>
      </c>
      <c r="J46" s="6">
        <v>2.9590000000000001</v>
      </c>
      <c r="K46" s="85" t="str">
        <f>IF(J46="Div by 0", "N/A", IF(J46="N/A","N/A", IF(J46&gt;30, "No", IF(J46&lt;-30, "No", "Yes"))))</f>
        <v>Yes</v>
      </c>
    </row>
    <row r="47" spans="1:11" x14ac:dyDescent="0.25">
      <c r="A47" s="111" t="s">
        <v>920</v>
      </c>
      <c r="B47" s="93" t="s">
        <v>213</v>
      </c>
      <c r="C47" s="110">
        <v>5.59708015E-2</v>
      </c>
      <c r="D47" s="94" t="str">
        <f t="shared" si="7"/>
        <v>N/A</v>
      </c>
      <c r="E47" s="98">
        <v>0.1856341266</v>
      </c>
      <c r="F47" s="94" t="str">
        <f t="shared" si="8"/>
        <v>N/A</v>
      </c>
      <c r="G47" s="98">
        <v>0.33852324649999999</v>
      </c>
      <c r="H47" s="94" t="str">
        <f t="shared" si="9"/>
        <v>N/A</v>
      </c>
      <c r="I47" s="95">
        <v>231.7</v>
      </c>
      <c r="J47" s="95">
        <v>82.36</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47157336</v>
      </c>
      <c r="D6" s="5" t="str">
        <f t="shared" ref="D6:D15" si="0">IF($B6="N/A","N/A",IF(C6&lt;0,"No","Yes"))</f>
        <v>N/A</v>
      </c>
      <c r="E6" s="43">
        <v>32857829</v>
      </c>
      <c r="F6" s="5" t="str">
        <f t="shared" ref="F6:F15" si="1">IF($B6="N/A","N/A",IF(E6&lt;0,"No","Yes"))</f>
        <v>N/A</v>
      </c>
      <c r="G6" s="43">
        <v>38926862</v>
      </c>
      <c r="H6" s="5" t="str">
        <f t="shared" ref="H6:H15" si="2">IF($B6="N/A","N/A",IF(G6&lt;0,"No","Yes"))</f>
        <v>N/A</v>
      </c>
      <c r="I6" s="6">
        <v>-30.3</v>
      </c>
      <c r="J6" s="6">
        <v>18.47</v>
      </c>
      <c r="K6" s="85" t="str">
        <f t="shared" ref="K6:K15" si="3">IF(J6="Div by 0", "N/A", IF(J6="N/A","N/A", IF(J6&gt;30, "No", IF(J6&lt;-30, "No", "Yes"))))</f>
        <v>Yes</v>
      </c>
    </row>
    <row r="7" spans="1:11" x14ac:dyDescent="0.25">
      <c r="A7" s="105" t="s">
        <v>442</v>
      </c>
      <c r="B7" s="3" t="s">
        <v>213</v>
      </c>
      <c r="C7" s="44">
        <v>25.114548455000001</v>
      </c>
      <c r="D7" s="5" t="str">
        <f t="shared" si="0"/>
        <v>N/A</v>
      </c>
      <c r="E7" s="44">
        <v>26.671445639000002</v>
      </c>
      <c r="F7" s="5" t="str">
        <f t="shared" si="1"/>
        <v>N/A</v>
      </c>
      <c r="G7" s="44">
        <v>23.723453486</v>
      </c>
      <c r="H7" s="5" t="str">
        <f t="shared" si="2"/>
        <v>N/A</v>
      </c>
      <c r="I7" s="6">
        <v>6.1989999999999998</v>
      </c>
      <c r="J7" s="6">
        <v>-11.1</v>
      </c>
      <c r="K7" s="85" t="str">
        <f t="shared" si="3"/>
        <v>Yes</v>
      </c>
    </row>
    <row r="8" spans="1:11" x14ac:dyDescent="0.25">
      <c r="A8" s="105" t="s">
        <v>443</v>
      </c>
      <c r="B8" s="3" t="s">
        <v>213</v>
      </c>
      <c r="C8" s="44">
        <v>9.4138629884</v>
      </c>
      <c r="D8" s="5" t="str">
        <f t="shared" si="0"/>
        <v>N/A</v>
      </c>
      <c r="E8" s="44">
        <v>13.727565507</v>
      </c>
      <c r="F8" s="5" t="str">
        <f t="shared" si="1"/>
        <v>N/A</v>
      </c>
      <c r="G8" s="44">
        <v>13.408751005999999</v>
      </c>
      <c r="H8" s="5" t="str">
        <f t="shared" si="2"/>
        <v>N/A</v>
      </c>
      <c r="I8" s="6">
        <v>45.82</v>
      </c>
      <c r="J8" s="6">
        <v>-2.3199999999999998</v>
      </c>
      <c r="K8" s="85" t="str">
        <f t="shared" si="3"/>
        <v>Yes</v>
      </c>
    </row>
    <row r="9" spans="1:11" x14ac:dyDescent="0.25">
      <c r="A9" s="105" t="s">
        <v>444</v>
      </c>
      <c r="B9" s="3" t="s">
        <v>213</v>
      </c>
      <c r="C9" s="44">
        <v>26.184301420000001</v>
      </c>
      <c r="D9" s="5" t="str">
        <f t="shared" si="0"/>
        <v>N/A</v>
      </c>
      <c r="E9" s="44">
        <v>24.333299683</v>
      </c>
      <c r="F9" s="5" t="str">
        <f t="shared" si="1"/>
        <v>N/A</v>
      </c>
      <c r="G9" s="44">
        <v>23.652317518</v>
      </c>
      <c r="H9" s="5" t="str">
        <f t="shared" si="2"/>
        <v>N/A</v>
      </c>
      <c r="I9" s="6">
        <v>-7.07</v>
      </c>
      <c r="J9" s="6">
        <v>-2.8</v>
      </c>
      <c r="K9" s="85" t="str">
        <f t="shared" si="3"/>
        <v>Yes</v>
      </c>
    </row>
    <row r="10" spans="1:11" x14ac:dyDescent="0.25">
      <c r="A10" s="105" t="s">
        <v>445</v>
      </c>
      <c r="B10" s="3" t="s">
        <v>213</v>
      </c>
      <c r="C10" s="44">
        <v>39.205153574000001</v>
      </c>
      <c r="D10" s="5" t="str">
        <f t="shared" si="0"/>
        <v>N/A</v>
      </c>
      <c r="E10" s="44">
        <v>35.220026253</v>
      </c>
      <c r="F10" s="5" t="str">
        <f t="shared" si="1"/>
        <v>N/A</v>
      </c>
      <c r="G10" s="44">
        <v>39.126490597</v>
      </c>
      <c r="H10" s="5" t="str">
        <f t="shared" si="2"/>
        <v>N/A</v>
      </c>
      <c r="I10" s="6">
        <v>-10.199999999999999</v>
      </c>
      <c r="J10" s="6">
        <v>11.09</v>
      </c>
      <c r="K10" s="85" t="str">
        <f t="shared" si="3"/>
        <v>Yes</v>
      </c>
    </row>
    <row r="11" spans="1:11" ht="13" x14ac:dyDescent="0.3">
      <c r="A11" s="105" t="s">
        <v>1615</v>
      </c>
      <c r="B11" s="3" t="s">
        <v>213</v>
      </c>
      <c r="C11" s="44">
        <v>0</v>
      </c>
      <c r="D11" s="5" t="str">
        <f t="shared" si="0"/>
        <v>N/A</v>
      </c>
      <c r="E11" s="44">
        <v>0</v>
      </c>
      <c r="F11" s="5" t="str">
        <f t="shared" si="1"/>
        <v>N/A</v>
      </c>
      <c r="G11" s="44">
        <v>0</v>
      </c>
      <c r="H11" s="5" t="str">
        <f t="shared" si="2"/>
        <v>N/A</v>
      </c>
      <c r="I11" s="6" t="s">
        <v>1747</v>
      </c>
      <c r="J11" s="6" t="s">
        <v>1747</v>
      </c>
      <c r="K11" s="85" t="str">
        <f t="shared" si="3"/>
        <v>N/A</v>
      </c>
    </row>
    <row r="12" spans="1:11" x14ac:dyDescent="0.25">
      <c r="A12" s="105" t="s">
        <v>16</v>
      </c>
      <c r="B12" s="3" t="s">
        <v>213</v>
      </c>
      <c r="C12" s="44">
        <v>1.0068274424999999</v>
      </c>
      <c r="D12" s="5" t="str">
        <f t="shared" si="0"/>
        <v>N/A</v>
      </c>
      <c r="E12" s="44">
        <v>2.2256461314</v>
      </c>
      <c r="F12" s="5" t="str">
        <f t="shared" si="1"/>
        <v>N/A</v>
      </c>
      <c r="G12" s="44">
        <v>3.1266892255999998</v>
      </c>
      <c r="H12" s="5" t="str">
        <f t="shared" si="2"/>
        <v>N/A</v>
      </c>
      <c r="I12" s="6">
        <v>121.1</v>
      </c>
      <c r="J12" s="6">
        <v>40.479999999999997</v>
      </c>
      <c r="K12" s="85" t="str">
        <f t="shared" si="3"/>
        <v>No</v>
      </c>
    </row>
    <row r="13" spans="1:11" x14ac:dyDescent="0.25">
      <c r="A13" s="105" t="s">
        <v>36</v>
      </c>
      <c r="B13" s="3" t="s">
        <v>213</v>
      </c>
      <c r="C13" s="44">
        <v>9.1690940600000007E-2</v>
      </c>
      <c r="D13" s="5" t="str">
        <f t="shared" si="0"/>
        <v>N/A</v>
      </c>
      <c r="E13" s="44">
        <v>3.6535136448999999</v>
      </c>
      <c r="F13" s="5" t="str">
        <f t="shared" si="1"/>
        <v>N/A</v>
      </c>
      <c r="G13" s="44">
        <v>6.5594963973000002</v>
      </c>
      <c r="H13" s="5" t="str">
        <f t="shared" si="2"/>
        <v>N/A</v>
      </c>
      <c r="I13" s="6">
        <v>3885</v>
      </c>
      <c r="J13" s="6">
        <v>79.540000000000006</v>
      </c>
      <c r="K13" s="85" t="str">
        <f t="shared" si="3"/>
        <v>No</v>
      </c>
    </row>
    <row r="14" spans="1:11" x14ac:dyDescent="0.25">
      <c r="A14" s="105" t="s">
        <v>37</v>
      </c>
      <c r="B14" s="3" t="s">
        <v>213</v>
      </c>
      <c r="C14" s="44">
        <v>2.3555608073999998</v>
      </c>
      <c r="D14" s="5" t="str">
        <f t="shared" si="0"/>
        <v>N/A</v>
      </c>
      <c r="E14" s="44">
        <v>12.033065843999999</v>
      </c>
      <c r="F14" s="5" t="str">
        <f t="shared" si="1"/>
        <v>N/A</v>
      </c>
      <c r="G14" s="44">
        <v>21.473120430000002</v>
      </c>
      <c r="H14" s="5" t="str">
        <f t="shared" si="2"/>
        <v>N/A</v>
      </c>
      <c r="I14" s="6">
        <v>410.8</v>
      </c>
      <c r="J14" s="6">
        <v>78.45</v>
      </c>
      <c r="K14" s="85" t="str">
        <f t="shared" si="3"/>
        <v>No</v>
      </c>
    </row>
    <row r="15" spans="1:11" x14ac:dyDescent="0.25">
      <c r="A15" s="105" t="s">
        <v>38</v>
      </c>
      <c r="B15" s="3" t="s">
        <v>213</v>
      </c>
      <c r="C15" s="44">
        <v>1.0599111118</v>
      </c>
      <c r="D15" s="5" t="str">
        <f t="shared" si="0"/>
        <v>N/A</v>
      </c>
      <c r="E15" s="44">
        <v>1.7879346315</v>
      </c>
      <c r="F15" s="5" t="str">
        <f t="shared" si="1"/>
        <v>N/A</v>
      </c>
      <c r="G15" s="44">
        <v>2.1886472977999998</v>
      </c>
      <c r="H15" s="5" t="str">
        <f t="shared" si="2"/>
        <v>N/A</v>
      </c>
      <c r="I15" s="6">
        <v>68.69</v>
      </c>
      <c r="J15" s="6">
        <v>22.41</v>
      </c>
      <c r="K15" s="85" t="str">
        <f t="shared" si="3"/>
        <v>Yes</v>
      </c>
    </row>
    <row r="16" spans="1:11" x14ac:dyDescent="0.25">
      <c r="A16" s="105" t="s">
        <v>376</v>
      </c>
      <c r="B16" s="3" t="s">
        <v>213</v>
      </c>
      <c r="C16" s="4">
        <v>21.371926099</v>
      </c>
      <c r="D16" s="5" t="str">
        <f t="shared" ref="D16:D41" si="4">IF($B16="N/A","N/A",IF(C16&lt;0,"No","Yes"))</f>
        <v>N/A</v>
      </c>
      <c r="E16" s="4">
        <v>22.914840173999998</v>
      </c>
      <c r="F16" s="5" t="str">
        <f t="shared" ref="F16:F41" si="5">IF($B16="N/A","N/A",IF(E16&lt;0,"No","Yes"))</f>
        <v>N/A</v>
      </c>
      <c r="G16" s="4">
        <v>23.460778831999999</v>
      </c>
      <c r="H16" s="5" t="str">
        <f t="shared" ref="H16:H41" si="6">IF($B16="N/A","N/A",IF(G16&lt;0,"No","Yes"))</f>
        <v>N/A</v>
      </c>
      <c r="I16" s="6">
        <v>7.2190000000000003</v>
      </c>
      <c r="J16" s="6">
        <v>2.3820000000000001</v>
      </c>
      <c r="K16" s="85" t="str">
        <f t="shared" ref="K16:K41" si="7">IF(J16="Div by 0", "N/A", IF(J16="N/A","N/A", IF(J16&gt;30, "No", IF(J16&lt;-30, "No", "Yes"))))</f>
        <v>Yes</v>
      </c>
    </row>
    <row r="17" spans="1:11" x14ac:dyDescent="0.25">
      <c r="A17" s="105" t="s">
        <v>377</v>
      </c>
      <c r="B17" s="3" t="s">
        <v>213</v>
      </c>
      <c r="C17" s="4">
        <v>10.203761298</v>
      </c>
      <c r="D17" s="5" t="str">
        <f t="shared" si="4"/>
        <v>N/A</v>
      </c>
      <c r="E17" s="4">
        <v>6.3617836711000004</v>
      </c>
      <c r="F17" s="5" t="str">
        <f t="shared" si="5"/>
        <v>N/A</v>
      </c>
      <c r="G17" s="4">
        <v>5.9043495465999998</v>
      </c>
      <c r="H17" s="5" t="str">
        <f t="shared" si="6"/>
        <v>N/A</v>
      </c>
      <c r="I17" s="6">
        <v>-37.700000000000003</v>
      </c>
      <c r="J17" s="6">
        <v>-7.19</v>
      </c>
      <c r="K17" s="85" t="str">
        <f t="shared" si="7"/>
        <v>Yes</v>
      </c>
    </row>
    <row r="18" spans="1:11" x14ac:dyDescent="0.25">
      <c r="A18" s="105" t="s">
        <v>378</v>
      </c>
      <c r="B18" s="3" t="s">
        <v>213</v>
      </c>
      <c r="C18" s="4">
        <v>3.2106266563000001</v>
      </c>
      <c r="D18" s="5" t="str">
        <f t="shared" si="4"/>
        <v>N/A</v>
      </c>
      <c r="E18" s="4">
        <v>3.5059680906000001</v>
      </c>
      <c r="F18" s="5" t="str">
        <f t="shared" si="5"/>
        <v>N/A</v>
      </c>
      <c r="G18" s="4">
        <v>3.3850866273000002</v>
      </c>
      <c r="H18" s="5" t="str">
        <f t="shared" si="6"/>
        <v>N/A</v>
      </c>
      <c r="I18" s="6">
        <v>9.1989999999999998</v>
      </c>
      <c r="J18" s="6">
        <v>-3.45</v>
      </c>
      <c r="K18" s="85" t="str">
        <f t="shared" si="7"/>
        <v>Yes</v>
      </c>
    </row>
    <row r="19" spans="1:11" x14ac:dyDescent="0.25">
      <c r="A19" s="105" t="s">
        <v>379</v>
      </c>
      <c r="B19" s="3" t="s">
        <v>213</v>
      </c>
      <c r="C19" s="4">
        <v>9.3249139434000003</v>
      </c>
      <c r="D19" s="5" t="str">
        <f t="shared" si="4"/>
        <v>N/A</v>
      </c>
      <c r="E19" s="4">
        <v>7.8397936760000002</v>
      </c>
      <c r="F19" s="5" t="str">
        <f t="shared" si="5"/>
        <v>N/A</v>
      </c>
      <c r="G19" s="4">
        <v>8.8783370208000001</v>
      </c>
      <c r="H19" s="5" t="str">
        <f t="shared" si="6"/>
        <v>N/A</v>
      </c>
      <c r="I19" s="6">
        <v>-15.9</v>
      </c>
      <c r="J19" s="6">
        <v>13.25</v>
      </c>
      <c r="K19" s="85" t="str">
        <f t="shared" si="7"/>
        <v>Yes</v>
      </c>
    </row>
    <row r="20" spans="1:11" x14ac:dyDescent="0.25">
      <c r="A20" s="105" t="s">
        <v>380</v>
      </c>
      <c r="B20" s="3" t="s">
        <v>213</v>
      </c>
      <c r="C20" s="4">
        <v>0.1401754331</v>
      </c>
      <c r="D20" s="5" t="str">
        <f t="shared" si="4"/>
        <v>N/A</v>
      </c>
      <c r="E20" s="4">
        <v>0.1555824032</v>
      </c>
      <c r="F20" s="5" t="str">
        <f t="shared" si="5"/>
        <v>N/A</v>
      </c>
      <c r="G20" s="4">
        <v>0.16672548640000001</v>
      </c>
      <c r="H20" s="5" t="str">
        <f t="shared" si="6"/>
        <v>N/A</v>
      </c>
      <c r="I20" s="6">
        <v>10.99</v>
      </c>
      <c r="J20" s="6">
        <v>7.1619999999999999</v>
      </c>
      <c r="K20" s="85" t="str">
        <f t="shared" si="7"/>
        <v>Yes</v>
      </c>
    </row>
    <row r="21" spans="1:11" x14ac:dyDescent="0.25">
      <c r="A21" s="105" t="s">
        <v>381</v>
      </c>
      <c r="B21" s="3" t="s">
        <v>213</v>
      </c>
      <c r="C21" s="4">
        <v>2.871302993</v>
      </c>
      <c r="D21" s="5" t="str">
        <f t="shared" si="4"/>
        <v>N/A</v>
      </c>
      <c r="E21" s="4">
        <v>2.8448045061</v>
      </c>
      <c r="F21" s="5" t="str">
        <f t="shared" si="5"/>
        <v>N/A</v>
      </c>
      <c r="G21" s="4">
        <v>2.8519483538000001</v>
      </c>
      <c r="H21" s="5" t="str">
        <f t="shared" si="6"/>
        <v>N/A</v>
      </c>
      <c r="I21" s="6">
        <v>-0.92300000000000004</v>
      </c>
      <c r="J21" s="6">
        <v>0.25109999999999999</v>
      </c>
      <c r="K21" s="85" t="str">
        <f t="shared" si="7"/>
        <v>Yes</v>
      </c>
    </row>
    <row r="22" spans="1:11" x14ac:dyDescent="0.25">
      <c r="A22" s="105" t="s">
        <v>382</v>
      </c>
      <c r="B22" s="3" t="s">
        <v>213</v>
      </c>
      <c r="C22" s="4">
        <v>23.143610148</v>
      </c>
      <c r="D22" s="5" t="str">
        <f t="shared" si="4"/>
        <v>N/A</v>
      </c>
      <c r="E22" s="4">
        <v>21.401645252000002</v>
      </c>
      <c r="F22" s="5" t="str">
        <f t="shared" si="5"/>
        <v>N/A</v>
      </c>
      <c r="G22" s="4">
        <v>21.802147832999999</v>
      </c>
      <c r="H22" s="5" t="str">
        <f t="shared" si="6"/>
        <v>N/A</v>
      </c>
      <c r="I22" s="6">
        <v>-7.53</v>
      </c>
      <c r="J22" s="6">
        <v>1.871</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0.71188923820000005</v>
      </c>
      <c r="D24" s="5" t="str">
        <f t="shared" si="4"/>
        <v>N/A</v>
      </c>
      <c r="E24" s="4">
        <v>0.70545439870000004</v>
      </c>
      <c r="F24" s="5" t="str">
        <f t="shared" si="5"/>
        <v>N/A</v>
      </c>
      <c r="G24" s="4">
        <v>0.94532664870000005</v>
      </c>
      <c r="H24" s="5" t="str">
        <f t="shared" si="6"/>
        <v>N/A</v>
      </c>
      <c r="I24" s="6">
        <v>-0.90400000000000003</v>
      </c>
      <c r="J24" s="6">
        <v>34</v>
      </c>
      <c r="K24" s="85" t="str">
        <f t="shared" si="7"/>
        <v>No</v>
      </c>
    </row>
    <row r="25" spans="1:11" x14ac:dyDescent="0.25">
      <c r="A25" s="105" t="s">
        <v>385</v>
      </c>
      <c r="B25" s="3" t="s">
        <v>213</v>
      </c>
      <c r="C25" s="4">
        <v>4.3735719082999998</v>
      </c>
      <c r="D25" s="5" t="str">
        <f t="shared" si="4"/>
        <v>N/A</v>
      </c>
      <c r="E25" s="4">
        <v>4.8772638021999999</v>
      </c>
      <c r="F25" s="5" t="str">
        <f t="shared" si="5"/>
        <v>N/A</v>
      </c>
      <c r="G25" s="4">
        <v>4.7654419202999998</v>
      </c>
      <c r="H25" s="5" t="str">
        <f t="shared" si="6"/>
        <v>N/A</v>
      </c>
      <c r="I25" s="6">
        <v>11.52</v>
      </c>
      <c r="J25" s="6">
        <v>-2.29</v>
      </c>
      <c r="K25" s="85" t="str">
        <f t="shared" si="7"/>
        <v>Yes</v>
      </c>
    </row>
    <row r="26" spans="1:11" x14ac:dyDescent="0.25">
      <c r="A26" s="105" t="s">
        <v>386</v>
      </c>
      <c r="B26" s="3" t="s">
        <v>213</v>
      </c>
      <c r="C26" s="4">
        <v>1.0080594883</v>
      </c>
      <c r="D26" s="5" t="str">
        <f t="shared" si="4"/>
        <v>N/A</v>
      </c>
      <c r="E26" s="4">
        <v>1.2360128845</v>
      </c>
      <c r="F26" s="5" t="str">
        <f t="shared" si="5"/>
        <v>N/A</v>
      </c>
      <c r="G26" s="4">
        <v>1.2995858747</v>
      </c>
      <c r="H26" s="5" t="str">
        <f t="shared" si="6"/>
        <v>N/A</v>
      </c>
      <c r="I26" s="6">
        <v>22.61</v>
      </c>
      <c r="J26" s="6">
        <v>5.1429999999999998</v>
      </c>
      <c r="K26" s="85" t="str">
        <f t="shared" si="7"/>
        <v>Yes</v>
      </c>
    </row>
    <row r="27" spans="1:11" x14ac:dyDescent="0.25">
      <c r="A27" s="105" t="s">
        <v>387</v>
      </c>
      <c r="B27" s="3" t="s">
        <v>213</v>
      </c>
      <c r="C27" s="4">
        <v>2.93019097E-2</v>
      </c>
      <c r="D27" s="5" t="str">
        <f t="shared" si="4"/>
        <v>N/A</v>
      </c>
      <c r="E27" s="4">
        <v>2.63072767E-2</v>
      </c>
      <c r="F27" s="5" t="str">
        <f t="shared" si="5"/>
        <v>N/A</v>
      </c>
      <c r="G27" s="4">
        <v>2.64984113E-2</v>
      </c>
      <c r="H27" s="5" t="str">
        <f t="shared" si="6"/>
        <v>N/A</v>
      </c>
      <c r="I27" s="6">
        <v>-10.199999999999999</v>
      </c>
      <c r="J27" s="6">
        <v>0.72650000000000003</v>
      </c>
      <c r="K27" s="85" t="str">
        <f t="shared" si="7"/>
        <v>Yes</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9.4853576970999995</v>
      </c>
      <c r="D29" s="5" t="str">
        <f t="shared" si="4"/>
        <v>N/A</v>
      </c>
      <c r="E29" s="4">
        <v>11.548066671999999</v>
      </c>
      <c r="F29" s="5" t="str">
        <f t="shared" si="5"/>
        <v>N/A</v>
      </c>
      <c r="G29" s="4">
        <v>10.312169524</v>
      </c>
      <c r="H29" s="5" t="str">
        <f t="shared" si="6"/>
        <v>N/A</v>
      </c>
      <c r="I29" s="6">
        <v>21.75</v>
      </c>
      <c r="J29" s="6">
        <v>-10.7</v>
      </c>
      <c r="K29" s="85" t="str">
        <f t="shared" si="7"/>
        <v>Yes</v>
      </c>
    </row>
    <row r="30" spans="1:11" x14ac:dyDescent="0.25">
      <c r="A30" s="105" t="s">
        <v>390</v>
      </c>
      <c r="B30" s="3" t="s">
        <v>213</v>
      </c>
      <c r="C30" s="4">
        <v>0.82168975789999998</v>
      </c>
      <c r="D30" s="5" t="str">
        <f t="shared" si="4"/>
        <v>N/A</v>
      </c>
      <c r="E30" s="4">
        <v>1.1990019182</v>
      </c>
      <c r="F30" s="5" t="str">
        <f t="shared" si="5"/>
        <v>N/A</v>
      </c>
      <c r="G30" s="4">
        <v>1.0759819273</v>
      </c>
      <c r="H30" s="5" t="str">
        <f t="shared" si="6"/>
        <v>N/A</v>
      </c>
      <c r="I30" s="6">
        <v>45.92</v>
      </c>
      <c r="J30" s="6">
        <v>-10.3</v>
      </c>
      <c r="K30" s="85" t="str">
        <f t="shared" si="7"/>
        <v>Yes</v>
      </c>
    </row>
    <row r="31" spans="1:11" x14ac:dyDescent="0.25">
      <c r="A31" s="105" t="s">
        <v>391</v>
      </c>
      <c r="B31" s="3" t="s">
        <v>213</v>
      </c>
      <c r="C31" s="4">
        <v>2.33262E-5</v>
      </c>
      <c r="D31" s="5" t="str">
        <f t="shared" si="4"/>
        <v>N/A</v>
      </c>
      <c r="E31" s="4">
        <v>3.6520999999999998E-5</v>
      </c>
      <c r="F31" s="5" t="str">
        <f t="shared" si="5"/>
        <v>N/A</v>
      </c>
      <c r="G31" s="4">
        <v>1.5413500000000001E-5</v>
      </c>
      <c r="H31" s="5" t="str">
        <f t="shared" si="6"/>
        <v>N/A</v>
      </c>
      <c r="I31" s="6">
        <v>56.57</v>
      </c>
      <c r="J31" s="6">
        <v>-57.8</v>
      </c>
      <c r="K31" s="85" t="str">
        <f t="shared" si="7"/>
        <v>No</v>
      </c>
    </row>
    <row r="32" spans="1:11" x14ac:dyDescent="0.25">
      <c r="A32" s="105" t="s">
        <v>392</v>
      </c>
      <c r="B32" s="3" t="s">
        <v>213</v>
      </c>
      <c r="C32" s="4">
        <v>2.5244025659</v>
      </c>
      <c r="D32" s="5" t="str">
        <f t="shared" si="4"/>
        <v>N/A</v>
      </c>
      <c r="E32" s="4">
        <v>2.7200123294999998</v>
      </c>
      <c r="F32" s="5" t="str">
        <f t="shared" si="5"/>
        <v>N/A</v>
      </c>
      <c r="G32" s="4">
        <v>2.7234381234999998</v>
      </c>
      <c r="H32" s="5" t="str">
        <f t="shared" si="6"/>
        <v>N/A</v>
      </c>
      <c r="I32" s="6">
        <v>7.7489999999999997</v>
      </c>
      <c r="J32" s="6">
        <v>0.12590000000000001</v>
      </c>
      <c r="K32" s="85" t="str">
        <f t="shared" si="7"/>
        <v>Yes</v>
      </c>
    </row>
    <row r="33" spans="1:11" x14ac:dyDescent="0.25">
      <c r="A33" s="105" t="s">
        <v>393</v>
      </c>
      <c r="B33" s="3" t="s">
        <v>213</v>
      </c>
      <c r="C33" s="4">
        <v>1.5687909100000001E-2</v>
      </c>
      <c r="D33" s="5" t="str">
        <f t="shared" si="4"/>
        <v>N/A</v>
      </c>
      <c r="E33" s="4">
        <v>1.82452712E-2</v>
      </c>
      <c r="F33" s="5" t="str">
        <f t="shared" si="5"/>
        <v>N/A</v>
      </c>
      <c r="G33" s="4">
        <v>1.6906063499999999E-2</v>
      </c>
      <c r="H33" s="5" t="str">
        <f t="shared" si="6"/>
        <v>N/A</v>
      </c>
      <c r="I33" s="6">
        <v>16.3</v>
      </c>
      <c r="J33" s="6">
        <v>-7.34</v>
      </c>
      <c r="K33" s="85" t="str">
        <f t="shared" si="7"/>
        <v>Yes</v>
      </c>
    </row>
    <row r="34" spans="1:11" x14ac:dyDescent="0.25">
      <c r="A34" s="105" t="s">
        <v>394</v>
      </c>
      <c r="B34" s="3" t="s">
        <v>213</v>
      </c>
      <c r="C34" s="4">
        <v>0.1427519146</v>
      </c>
      <c r="D34" s="5" t="str">
        <f t="shared" si="4"/>
        <v>N/A</v>
      </c>
      <c r="E34" s="4">
        <v>0.1344367578</v>
      </c>
      <c r="F34" s="5" t="str">
        <f t="shared" si="5"/>
        <v>N/A</v>
      </c>
      <c r="G34" s="4">
        <v>0.123598455</v>
      </c>
      <c r="H34" s="5" t="str">
        <f t="shared" si="6"/>
        <v>N/A</v>
      </c>
      <c r="I34" s="6">
        <v>-5.82</v>
      </c>
      <c r="J34" s="6">
        <v>-8.06</v>
      </c>
      <c r="K34" s="85" t="str">
        <f t="shared" si="7"/>
        <v>Yes</v>
      </c>
    </row>
    <row r="35" spans="1:11" x14ac:dyDescent="0.25">
      <c r="A35" s="105" t="s">
        <v>395</v>
      </c>
      <c r="B35" s="3" t="s">
        <v>213</v>
      </c>
      <c r="C35" s="4">
        <v>1.9053090699999999</v>
      </c>
      <c r="D35" s="5" t="str">
        <f t="shared" si="4"/>
        <v>N/A</v>
      </c>
      <c r="E35" s="4">
        <v>2.2749707534999999</v>
      </c>
      <c r="F35" s="5" t="str">
        <f t="shared" si="5"/>
        <v>N/A</v>
      </c>
      <c r="G35" s="4">
        <v>2.1379760845</v>
      </c>
      <c r="H35" s="5" t="str">
        <f t="shared" si="6"/>
        <v>N/A</v>
      </c>
      <c r="I35" s="6">
        <v>19.399999999999999</v>
      </c>
      <c r="J35" s="6">
        <v>-6.02</v>
      </c>
      <c r="K35" s="85" t="str">
        <f t="shared" si="7"/>
        <v>Yes</v>
      </c>
    </row>
    <row r="36" spans="1:11" x14ac:dyDescent="0.25">
      <c r="A36" s="105" t="s">
        <v>396</v>
      </c>
      <c r="B36" s="3" t="s">
        <v>213</v>
      </c>
      <c r="C36" s="4">
        <v>3.7635713799999998E-2</v>
      </c>
      <c r="D36" s="5" t="str">
        <f t="shared" si="4"/>
        <v>N/A</v>
      </c>
      <c r="E36" s="4">
        <v>4.6372509899999997E-2</v>
      </c>
      <c r="F36" s="5" t="str">
        <f t="shared" si="5"/>
        <v>N/A</v>
      </c>
      <c r="G36" s="4">
        <v>5.1216560899999999E-2</v>
      </c>
      <c r="H36" s="5" t="str">
        <f t="shared" si="6"/>
        <v>N/A</v>
      </c>
      <c r="I36" s="6">
        <v>23.21</v>
      </c>
      <c r="J36" s="6">
        <v>10.45</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0.2133962784</v>
      </c>
      <c r="D38" s="5" t="str">
        <f t="shared" si="4"/>
        <v>N/A</v>
      </c>
      <c r="E38" s="4">
        <v>0.25676681200000001</v>
      </c>
      <c r="F38" s="5" t="str">
        <f t="shared" si="5"/>
        <v>N/A</v>
      </c>
      <c r="G38" s="4">
        <v>0.2177750675</v>
      </c>
      <c r="H38" s="5" t="str">
        <f t="shared" si="6"/>
        <v>N/A</v>
      </c>
      <c r="I38" s="6">
        <v>20.32</v>
      </c>
      <c r="J38" s="6">
        <v>-15.2</v>
      </c>
      <c r="K38" s="85" t="str">
        <f t="shared" si="7"/>
        <v>Yes</v>
      </c>
    </row>
    <row r="39" spans="1:11" x14ac:dyDescent="0.25">
      <c r="A39" s="105" t="s">
        <v>399</v>
      </c>
      <c r="B39" s="3" t="s">
        <v>213</v>
      </c>
      <c r="C39" s="4">
        <v>7.8651325850999996</v>
      </c>
      <c r="D39" s="5" t="str">
        <f t="shared" si="4"/>
        <v>N/A</v>
      </c>
      <c r="E39" s="4">
        <v>9.1523940914999997</v>
      </c>
      <c r="F39" s="5" t="str">
        <f t="shared" si="5"/>
        <v>N/A</v>
      </c>
      <c r="G39" s="4">
        <v>9.0263504929000007</v>
      </c>
      <c r="H39" s="5" t="str">
        <f t="shared" si="6"/>
        <v>N/A</v>
      </c>
      <c r="I39" s="6">
        <v>16.37</v>
      </c>
      <c r="J39" s="6">
        <v>-1.38</v>
      </c>
      <c r="K39" s="85" t="str">
        <f t="shared" si="7"/>
        <v>Yes</v>
      </c>
    </row>
    <row r="40" spans="1:11" x14ac:dyDescent="0.25">
      <c r="A40" s="105" t="s">
        <v>400</v>
      </c>
      <c r="B40" s="3" t="s">
        <v>213</v>
      </c>
      <c r="C40" s="4">
        <v>0.59947406700000005</v>
      </c>
      <c r="D40" s="5" t="str">
        <f t="shared" si="4"/>
        <v>N/A</v>
      </c>
      <c r="E40" s="4">
        <v>0.78024022829999995</v>
      </c>
      <c r="F40" s="5" t="str">
        <f t="shared" si="5"/>
        <v>N/A</v>
      </c>
      <c r="G40" s="4">
        <v>0.82834573209999995</v>
      </c>
      <c r="H40" s="5" t="str">
        <f t="shared" si="6"/>
        <v>N/A</v>
      </c>
      <c r="I40" s="6">
        <v>30.15</v>
      </c>
      <c r="J40" s="6">
        <v>6.165</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47.686834982000001</v>
      </c>
      <c r="D44" s="5" t="str">
        <f t="shared" si="8"/>
        <v>N/A</v>
      </c>
      <c r="E44" s="4">
        <v>47.644715054000002</v>
      </c>
      <c r="F44" s="5" t="str">
        <f t="shared" si="9"/>
        <v>N/A</v>
      </c>
      <c r="G44" s="4">
        <v>49.485553189000001</v>
      </c>
      <c r="H44" s="5" t="str">
        <f t="shared" si="10"/>
        <v>N/A</v>
      </c>
      <c r="I44" s="6">
        <v>-8.7999999999999995E-2</v>
      </c>
      <c r="J44" s="6">
        <v>3.8639999999999999</v>
      </c>
      <c r="K44" s="85" t="str">
        <f t="shared" si="11"/>
        <v>Yes</v>
      </c>
    </row>
    <row r="45" spans="1:11" x14ac:dyDescent="0.25">
      <c r="A45" s="105" t="s">
        <v>163</v>
      </c>
      <c r="B45" s="3" t="s">
        <v>213</v>
      </c>
      <c r="C45" s="4">
        <v>97.728843291999993</v>
      </c>
      <c r="D45" s="5" t="str">
        <f t="shared" si="8"/>
        <v>N/A</v>
      </c>
      <c r="E45" s="4">
        <v>98.033902362000006</v>
      </c>
      <c r="F45" s="5" t="str">
        <f t="shared" si="9"/>
        <v>N/A</v>
      </c>
      <c r="G45" s="4">
        <v>97.665876587</v>
      </c>
      <c r="H45" s="5" t="str">
        <f t="shared" si="10"/>
        <v>N/A</v>
      </c>
      <c r="I45" s="6">
        <v>0.31209999999999999</v>
      </c>
      <c r="J45" s="6">
        <v>-0.375</v>
      </c>
      <c r="K45" s="85" t="str">
        <f t="shared" si="11"/>
        <v>Yes</v>
      </c>
    </row>
    <row r="46" spans="1:11" x14ac:dyDescent="0.25">
      <c r="A46" s="105" t="s">
        <v>41</v>
      </c>
      <c r="B46" s="3" t="s">
        <v>213</v>
      </c>
      <c r="C46" s="4">
        <v>99.997248361999993</v>
      </c>
      <c r="D46" s="5" t="str">
        <f t="shared" si="8"/>
        <v>N/A</v>
      </c>
      <c r="E46" s="4">
        <v>99.999456519000006</v>
      </c>
      <c r="F46" s="5" t="str">
        <f t="shared" si="9"/>
        <v>N/A</v>
      </c>
      <c r="G46" s="4">
        <v>99.996903986999996</v>
      </c>
      <c r="H46" s="5" t="str">
        <f t="shared" si="10"/>
        <v>N/A</v>
      </c>
      <c r="I46" s="6">
        <v>2.2000000000000001E-3</v>
      </c>
      <c r="J46" s="6">
        <v>-3.0000000000000001E-3</v>
      </c>
      <c r="K46" s="85" t="str">
        <f t="shared" si="11"/>
        <v>Yes</v>
      </c>
    </row>
    <row r="47" spans="1:11" x14ac:dyDescent="0.25">
      <c r="A47" s="105" t="s">
        <v>42</v>
      </c>
      <c r="B47" s="3" t="s">
        <v>213</v>
      </c>
      <c r="C47" s="4">
        <v>80.058861324999995</v>
      </c>
      <c r="D47" s="5" t="str">
        <f t="shared" si="8"/>
        <v>N/A</v>
      </c>
      <c r="E47" s="4">
        <v>83.848360134000004</v>
      </c>
      <c r="F47" s="5" t="str">
        <f t="shared" si="9"/>
        <v>N/A</v>
      </c>
      <c r="G47" s="4">
        <v>82.727842663000004</v>
      </c>
      <c r="H47" s="5" t="str">
        <f t="shared" si="10"/>
        <v>N/A</v>
      </c>
      <c r="I47" s="6">
        <v>4.7329999999999997</v>
      </c>
      <c r="J47" s="6">
        <v>-1.34</v>
      </c>
      <c r="K47" s="85" t="str">
        <f t="shared" si="11"/>
        <v>Yes</v>
      </c>
    </row>
    <row r="48" spans="1:11" x14ac:dyDescent="0.25">
      <c r="A48" s="105" t="s">
        <v>43</v>
      </c>
      <c r="B48" s="3" t="s">
        <v>213</v>
      </c>
      <c r="C48" s="4">
        <v>99.474348176000007</v>
      </c>
      <c r="D48" s="5" t="str">
        <f t="shared" si="8"/>
        <v>N/A</v>
      </c>
      <c r="E48" s="4">
        <v>99.556685358999999</v>
      </c>
      <c r="F48" s="5" t="str">
        <f t="shared" si="9"/>
        <v>N/A</v>
      </c>
      <c r="G48" s="4">
        <v>99.444189468999994</v>
      </c>
      <c r="H48" s="5" t="str">
        <f t="shared" si="10"/>
        <v>N/A</v>
      </c>
      <c r="I48" s="6">
        <v>8.2799999999999999E-2</v>
      </c>
      <c r="J48" s="6">
        <v>-0.113</v>
      </c>
      <c r="K48" s="85" t="str">
        <f t="shared" si="11"/>
        <v>Yes</v>
      </c>
    </row>
    <row r="49" spans="1:12" x14ac:dyDescent="0.25">
      <c r="A49" s="105" t="s">
        <v>44</v>
      </c>
      <c r="B49" s="3" t="s">
        <v>213</v>
      </c>
      <c r="C49" s="4">
        <v>60.713547116000001</v>
      </c>
      <c r="D49" s="5" t="str">
        <f t="shared" si="8"/>
        <v>N/A</v>
      </c>
      <c r="E49" s="4">
        <v>60.013218133000002</v>
      </c>
      <c r="F49" s="5" t="str">
        <f t="shared" si="9"/>
        <v>N/A</v>
      </c>
      <c r="G49" s="4">
        <v>59.903368542000003</v>
      </c>
      <c r="H49" s="5" t="str">
        <f t="shared" si="10"/>
        <v>N/A</v>
      </c>
      <c r="I49" s="6">
        <v>-1.1499999999999999</v>
      </c>
      <c r="J49" s="6">
        <v>-0.183</v>
      </c>
      <c r="K49" s="85" t="str">
        <f t="shared" si="11"/>
        <v>Yes</v>
      </c>
    </row>
    <row r="50" spans="1:12" x14ac:dyDescent="0.25">
      <c r="A50" s="105" t="s">
        <v>45</v>
      </c>
      <c r="B50" s="3" t="s">
        <v>213</v>
      </c>
      <c r="C50" s="4">
        <v>39.286452883999999</v>
      </c>
      <c r="D50" s="5" t="str">
        <f t="shared" si="8"/>
        <v>N/A</v>
      </c>
      <c r="E50" s="4">
        <v>39.986781866999998</v>
      </c>
      <c r="F50" s="5" t="str">
        <f t="shared" si="9"/>
        <v>N/A</v>
      </c>
      <c r="G50" s="4">
        <v>40.096631457999997</v>
      </c>
      <c r="H50" s="5" t="str">
        <f t="shared" si="10"/>
        <v>N/A</v>
      </c>
      <c r="I50" s="6">
        <v>1.7829999999999999</v>
      </c>
      <c r="J50" s="6">
        <v>0.2747</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0.57900641379999995</v>
      </c>
      <c r="D52" s="5" t="str">
        <f t="shared" ref="D52:D57" si="12">IF($B52="N/A","N/A",IF(C52&lt;0,"No","Yes"))</f>
        <v>N/A</v>
      </c>
      <c r="E52" s="4">
        <v>0.46643069450000002</v>
      </c>
      <c r="F52" s="5" t="str">
        <f t="shared" ref="F52:F57" si="13">IF($B52="N/A","N/A",IF(E52&lt;0,"No","Yes"))</f>
        <v>N/A</v>
      </c>
      <c r="G52" s="4">
        <v>0.48945121749999998</v>
      </c>
      <c r="H52" s="5" t="str">
        <f t="shared" ref="H52:H57" si="14">IF($B52="N/A","N/A",IF(G52&lt;0,"No","Yes"))</f>
        <v>N/A</v>
      </c>
      <c r="I52" s="6">
        <v>-19.399999999999999</v>
      </c>
      <c r="J52" s="6">
        <v>4.9349999999999996</v>
      </c>
      <c r="K52" s="85" t="str">
        <f t="shared" ref="K52:K57" si="15">IF(J52="Div by 0", "N/A", IF(J52="N/A","N/A", IF(J52&gt;30, "No", IF(J52&lt;-30, "No", "Yes"))))</f>
        <v>Yes</v>
      </c>
    </row>
    <row r="53" spans="1:12" s="29" customFormat="1" x14ac:dyDescent="0.25">
      <c r="A53" s="104" t="s">
        <v>894</v>
      </c>
      <c r="B53" s="3" t="s">
        <v>213</v>
      </c>
      <c r="C53" s="4">
        <v>9.8058974300000004E-2</v>
      </c>
      <c r="D53" s="5" t="str">
        <f t="shared" si="12"/>
        <v>N/A</v>
      </c>
      <c r="E53" s="4">
        <v>7.8733138499999994E-2</v>
      </c>
      <c r="F53" s="5" t="str">
        <f t="shared" si="13"/>
        <v>N/A</v>
      </c>
      <c r="G53" s="4">
        <v>0.13236874830000001</v>
      </c>
      <c r="H53" s="5" t="str">
        <f t="shared" si="14"/>
        <v>N/A</v>
      </c>
      <c r="I53" s="6">
        <v>-19.7</v>
      </c>
      <c r="J53" s="6">
        <v>68.12</v>
      </c>
      <c r="K53" s="85" t="str">
        <f t="shared" si="15"/>
        <v>No</v>
      </c>
    </row>
    <row r="54" spans="1:12" s="29" customFormat="1" x14ac:dyDescent="0.25">
      <c r="A54" s="104" t="s">
        <v>895</v>
      </c>
      <c r="B54" s="3" t="s">
        <v>213</v>
      </c>
      <c r="C54" s="4">
        <v>8.52677513E-2</v>
      </c>
      <c r="D54" s="5" t="str">
        <f t="shared" si="12"/>
        <v>N/A</v>
      </c>
      <c r="E54" s="4">
        <v>7.4563660300000001E-2</v>
      </c>
      <c r="F54" s="5" t="str">
        <f t="shared" si="13"/>
        <v>N/A</v>
      </c>
      <c r="G54" s="4">
        <v>9.8546345699999996E-2</v>
      </c>
      <c r="H54" s="5" t="str">
        <f t="shared" si="14"/>
        <v>N/A</v>
      </c>
      <c r="I54" s="6">
        <v>-12.6</v>
      </c>
      <c r="J54" s="6">
        <v>32.159999999999997</v>
      </c>
      <c r="K54" s="85" t="str">
        <f t="shared" si="15"/>
        <v>No</v>
      </c>
    </row>
    <row r="55" spans="1:12" s="29" customFormat="1" x14ac:dyDescent="0.25">
      <c r="A55" s="104" t="s">
        <v>896</v>
      </c>
      <c r="B55" s="3" t="s">
        <v>213</v>
      </c>
      <c r="C55" s="4">
        <v>9.6697570000000004E-4</v>
      </c>
      <c r="D55" s="5" t="str">
        <f t="shared" si="12"/>
        <v>N/A</v>
      </c>
      <c r="E55" s="4">
        <v>6.9694199999999998E-4</v>
      </c>
      <c r="F55" s="5" t="str">
        <f t="shared" si="13"/>
        <v>N/A</v>
      </c>
      <c r="G55" s="4">
        <v>7.0388410000000003E-4</v>
      </c>
      <c r="H55" s="5" t="str">
        <f t="shared" si="14"/>
        <v>N/A</v>
      </c>
      <c r="I55" s="6">
        <v>-27.9</v>
      </c>
      <c r="J55" s="6">
        <v>0.99609999999999999</v>
      </c>
      <c r="K55" s="85" t="str">
        <f t="shared" si="15"/>
        <v>Yes</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15328910</v>
      </c>
      <c r="D7" s="18" t="str">
        <f>IF($B7="N/A","N/A",IF(C7&gt;15,"No",IF(C7&lt;-15,"No","Yes")))</f>
        <v>N/A</v>
      </c>
      <c r="E7" s="17">
        <v>14681957</v>
      </c>
      <c r="F7" s="18" t="str">
        <f>IF($B7="N/A","N/A",IF(E7&gt;15,"No",IF(E7&lt;-15,"No","Yes")))</f>
        <v>N/A</v>
      </c>
      <c r="G7" s="17">
        <v>17723420</v>
      </c>
      <c r="H7" s="18" t="str">
        <f>IF($B7="N/A","N/A",IF(G7&gt;15,"No",IF(G7&lt;-15,"No","Yes")))</f>
        <v>N/A</v>
      </c>
      <c r="I7" s="19">
        <v>-4.22</v>
      </c>
      <c r="J7" s="19">
        <v>20.72</v>
      </c>
      <c r="K7" s="86" t="str">
        <f t="shared" ref="K7:K22" si="0">IF(J7="Div by 0", "N/A", IF(J7="N/A","N/A", IF(J7&gt;30, "No", IF(J7&lt;-30, "No", "Yes"))))</f>
        <v>Yes</v>
      </c>
    </row>
    <row r="8" spans="1:11" x14ac:dyDescent="0.25">
      <c r="A8" s="84" t="s">
        <v>362</v>
      </c>
      <c r="B8" s="16" t="s">
        <v>213</v>
      </c>
      <c r="C8" s="20">
        <v>22.129642616000002</v>
      </c>
      <c r="D8" s="18" t="str">
        <f>IF($B8="N/A","N/A",IF(C8&gt;15,"No",IF(C8&lt;-15,"No","Yes")))</f>
        <v>N/A</v>
      </c>
      <c r="E8" s="20">
        <v>20.285776617</v>
      </c>
      <c r="F8" s="18" t="str">
        <f>IF($B8="N/A","N/A",IF(E8&gt;15,"No",IF(E8&lt;-15,"No","Yes")))</f>
        <v>N/A</v>
      </c>
      <c r="G8" s="20">
        <v>17.281732306999999</v>
      </c>
      <c r="H8" s="18" t="str">
        <f>IF($B8="N/A","N/A",IF(G8&gt;15,"No",IF(G8&lt;-15,"No","Yes")))</f>
        <v>N/A</v>
      </c>
      <c r="I8" s="19">
        <v>-8.33</v>
      </c>
      <c r="J8" s="19">
        <v>-14.8</v>
      </c>
      <c r="K8" s="86" t="str">
        <f t="shared" si="0"/>
        <v>Yes</v>
      </c>
    </row>
    <row r="9" spans="1:11" x14ac:dyDescent="0.25">
      <c r="A9" s="84" t="s">
        <v>119</v>
      </c>
      <c r="B9" s="21" t="s">
        <v>213</v>
      </c>
      <c r="C9" s="5">
        <v>77.870357384000002</v>
      </c>
      <c r="D9" s="5" t="str">
        <f>IF($B9="N/A","N/A",IF(C9&gt;15,"No",IF(C9&lt;-15,"No","Yes")))</f>
        <v>N/A</v>
      </c>
      <c r="E9" s="5">
        <v>79.714223383000004</v>
      </c>
      <c r="F9" s="5" t="str">
        <f>IF($B9="N/A","N/A",IF(E9&gt;15,"No",IF(E9&lt;-15,"No","Yes")))</f>
        <v>N/A</v>
      </c>
      <c r="G9" s="5">
        <v>82.718267693000001</v>
      </c>
      <c r="H9" s="5" t="str">
        <f>IF($B9="N/A","N/A",IF(G9&gt;15,"No",IF(G9&lt;-15,"No","Yes")))</f>
        <v>N/A</v>
      </c>
      <c r="I9" s="6">
        <v>2.3679999999999999</v>
      </c>
      <c r="J9" s="6">
        <v>3.7690000000000001</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99.685189618999999</v>
      </c>
      <c r="D11" s="5" t="str">
        <f>IF(OR($B11="N/A",$C11="N/A"),"N/A",IF(C11&gt;100,"No",IF(C11&lt;95,"No","Yes")))</f>
        <v>Yes</v>
      </c>
      <c r="E11" s="5">
        <v>99.871182023000003</v>
      </c>
      <c r="F11" s="5" t="str">
        <f>IF(OR($B11="N/A",$E11="N/A"),"N/A",IF(E11&gt;100,"No",IF(E11&lt;95,"No","Yes")))</f>
        <v>Yes</v>
      </c>
      <c r="G11" s="5">
        <v>99.991384280999995</v>
      </c>
      <c r="H11" s="5" t="str">
        <f>IF($B11="N/A","N/A",IF(G11&gt;100,"No",IF(G11&lt;95,"No","Yes")))</f>
        <v>Yes</v>
      </c>
      <c r="I11" s="6">
        <v>0.18659999999999999</v>
      </c>
      <c r="J11" s="6">
        <v>0.12039999999999999</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4" t="s">
        <v>13</v>
      </c>
      <c r="B14" s="21" t="s">
        <v>213</v>
      </c>
      <c r="C14" s="22">
        <v>3392233</v>
      </c>
      <c r="D14" s="5" t="str">
        <f>IF($B14="N/A","N/A",IF(C14&gt;15,"No",IF(C14&lt;-15,"No","Yes")))</f>
        <v>N/A</v>
      </c>
      <c r="E14" s="22">
        <v>2978349</v>
      </c>
      <c r="F14" s="5" t="str">
        <f>IF($B14="N/A","N/A",IF(E14&gt;15,"No",IF(E14&lt;-15,"No","Yes")))</f>
        <v>N/A</v>
      </c>
      <c r="G14" s="22">
        <v>3062914</v>
      </c>
      <c r="H14" s="5" t="str">
        <f>IF($B14="N/A","N/A",IF(G14&gt;15,"No",IF(G14&lt;-15,"No","Yes")))</f>
        <v>N/A</v>
      </c>
      <c r="I14" s="6">
        <v>-12.2</v>
      </c>
      <c r="J14" s="6">
        <v>2.839</v>
      </c>
      <c r="K14" s="85" t="str">
        <f t="shared" si="0"/>
        <v>Yes</v>
      </c>
    </row>
    <row r="15" spans="1:11" ht="14.25" customHeight="1" x14ac:dyDescent="0.25">
      <c r="A15" s="84" t="s">
        <v>441</v>
      </c>
      <c r="B15" s="21" t="s">
        <v>213</v>
      </c>
      <c r="C15" s="5">
        <v>2.7192117994</v>
      </c>
      <c r="D15" s="5" t="str">
        <f>IF($B15="N/A","N/A",IF(C15&gt;15,"No",IF(C15&lt;-15,"No","Yes")))</f>
        <v>N/A</v>
      </c>
      <c r="E15" s="5">
        <v>6.8423814670000001</v>
      </c>
      <c r="F15" s="5" t="str">
        <f>IF($B15="N/A","N/A",IF(E15&gt;15,"No",IF(E15&lt;-15,"No","Yes")))</f>
        <v>N/A</v>
      </c>
      <c r="G15" s="5">
        <v>2.0916356124000002</v>
      </c>
      <c r="H15" s="5" t="str">
        <f>IF($B15="N/A","N/A",IF(G15&gt;15,"No",IF(G15&lt;-15,"No","Yes")))</f>
        <v>N/A</v>
      </c>
      <c r="I15" s="6">
        <v>151.6</v>
      </c>
      <c r="J15" s="6">
        <v>-69.400000000000006</v>
      </c>
      <c r="K15" s="85" t="str">
        <f t="shared" si="0"/>
        <v>No</v>
      </c>
    </row>
    <row r="16" spans="1:11" ht="12.75" customHeight="1" x14ac:dyDescent="0.25">
      <c r="A16" s="84" t="s">
        <v>857</v>
      </c>
      <c r="B16" s="21" t="s">
        <v>213</v>
      </c>
      <c r="C16" s="23">
        <v>170.95047808999999</v>
      </c>
      <c r="D16" s="5" t="str">
        <f>IF($B16="N/A","N/A",IF(C16&gt;15,"No",IF(C16&lt;-15,"No","Yes")))</f>
        <v>N/A</v>
      </c>
      <c r="E16" s="23">
        <v>133.70935277000001</v>
      </c>
      <c r="F16" s="5" t="str">
        <f>IF($B16="N/A","N/A",IF(E16&gt;15,"No",IF(E16&lt;-15,"No","Yes")))</f>
        <v>N/A</v>
      </c>
      <c r="G16" s="23">
        <v>157.33450402</v>
      </c>
      <c r="H16" s="5" t="str">
        <f>IF($B16="N/A","N/A",IF(G16&gt;15,"No",IF(G16&lt;-15,"No","Yes")))</f>
        <v>N/A</v>
      </c>
      <c r="I16" s="6">
        <v>-21.8</v>
      </c>
      <c r="J16" s="6">
        <v>17.670000000000002</v>
      </c>
      <c r="K16" s="85" t="str">
        <f t="shared" si="0"/>
        <v>Yes</v>
      </c>
    </row>
    <row r="17" spans="1:11" x14ac:dyDescent="0.25">
      <c r="A17" s="84" t="s">
        <v>131</v>
      </c>
      <c r="B17" s="21" t="s">
        <v>213</v>
      </c>
      <c r="C17" s="22">
        <v>362</v>
      </c>
      <c r="D17" s="5" t="str">
        <f>IF($B17="N/A","N/A",IF(C17&gt;15,"No",IF(C17&lt;-15,"No","Yes")))</f>
        <v>N/A</v>
      </c>
      <c r="E17" s="22">
        <v>333</v>
      </c>
      <c r="F17" s="5" t="str">
        <f>IF($B17="N/A","N/A",IF(E17&gt;15,"No",IF(E17&lt;-15,"No","Yes")))</f>
        <v>N/A</v>
      </c>
      <c r="G17" s="22">
        <v>5692</v>
      </c>
      <c r="H17" s="5" t="str">
        <f>IF($B17="N/A","N/A",IF(G17&gt;15,"No",IF(G17&lt;-15,"No","Yes")))</f>
        <v>N/A</v>
      </c>
      <c r="I17" s="6">
        <v>-8.01</v>
      </c>
      <c r="J17" s="6">
        <v>1609</v>
      </c>
      <c r="K17" s="85" t="str">
        <f t="shared" si="0"/>
        <v>No</v>
      </c>
    </row>
    <row r="18" spans="1:11" x14ac:dyDescent="0.25">
      <c r="A18" s="84" t="s">
        <v>346</v>
      </c>
      <c r="B18" s="21" t="s">
        <v>213</v>
      </c>
      <c r="C18" s="4">
        <v>2.3615507999999999E-3</v>
      </c>
      <c r="D18" s="5" t="str">
        <f>IF($B18="N/A","N/A",IF(C18&gt;15,"No",IF(C18&lt;-15,"No","Yes")))</f>
        <v>N/A</v>
      </c>
      <c r="E18" s="4">
        <v>2.2680899999999999E-3</v>
      </c>
      <c r="F18" s="5" t="str">
        <f>IF($B18="N/A","N/A",IF(E18&gt;15,"No",IF(E18&lt;-15,"No","Yes")))</f>
        <v>N/A</v>
      </c>
      <c r="G18" s="4">
        <v>3.2115697800000002E-2</v>
      </c>
      <c r="H18" s="5" t="str">
        <f>IF($B18="N/A","N/A",IF(G18&gt;15,"No",IF(G18&lt;-15,"No","Yes")))</f>
        <v>N/A</v>
      </c>
      <c r="I18" s="6">
        <v>-3.96</v>
      </c>
      <c r="J18" s="6">
        <v>1316</v>
      </c>
      <c r="K18" s="85" t="str">
        <f t="shared" si="0"/>
        <v>No</v>
      </c>
    </row>
    <row r="19" spans="1:11" ht="27.75" customHeight="1" x14ac:dyDescent="0.25">
      <c r="A19" s="84" t="s">
        <v>836</v>
      </c>
      <c r="B19" s="21" t="s">
        <v>213</v>
      </c>
      <c r="C19" s="23">
        <v>80.292817679999999</v>
      </c>
      <c r="D19" s="5" t="str">
        <f>IF($B19="N/A","N/A",IF(C19&gt;60,"No",IF(C19&lt;15,"No","Yes")))</f>
        <v>N/A</v>
      </c>
      <c r="E19" s="23">
        <v>109.33333333</v>
      </c>
      <c r="F19" s="5" t="str">
        <f>IF($B19="N/A","N/A",IF(E19&gt;60,"No",IF(E19&lt;15,"No","Yes")))</f>
        <v>N/A</v>
      </c>
      <c r="G19" s="23">
        <v>54.458538298999997</v>
      </c>
      <c r="H19" s="5" t="str">
        <f>IF($B19="N/A","N/A",IF(G19&gt;60,"No",IF(G19&lt;15,"No","Yes")))</f>
        <v>N/A</v>
      </c>
      <c r="I19" s="6">
        <v>36.17</v>
      </c>
      <c r="J19" s="6">
        <v>-50.2</v>
      </c>
      <c r="K19" s="85" t="str">
        <f t="shared" si="0"/>
        <v>No</v>
      </c>
    </row>
    <row r="20" spans="1:11" x14ac:dyDescent="0.25">
      <c r="A20" s="84" t="s">
        <v>27</v>
      </c>
      <c r="B20" s="21" t="s">
        <v>217</v>
      </c>
      <c r="C20" s="22">
        <v>11</v>
      </c>
      <c r="D20" s="5" t="str">
        <f>IF($B20="N/A","N/A",IF(C20="N/A","N/A",IF(C20=0,"Yes","No")))</f>
        <v>No</v>
      </c>
      <c r="E20" s="22">
        <v>11</v>
      </c>
      <c r="F20" s="5" t="str">
        <f>IF($B20="N/A","N/A",IF(E20="N/A","N/A",IF(E20=0,"Yes","No")))</f>
        <v>No</v>
      </c>
      <c r="G20" s="22">
        <v>0</v>
      </c>
      <c r="H20" s="5" t="str">
        <f>IF($B20="N/A","N/A",IF(G20=0,"Yes","No"))</f>
        <v>Yes</v>
      </c>
      <c r="I20" s="6">
        <v>-75</v>
      </c>
      <c r="J20" s="6">
        <v>-100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3392233</v>
      </c>
      <c r="D6" s="5" t="str">
        <f>IF($B6="N/A","N/A",IF(C6&gt;15,"No",IF(C6&lt;-15,"No","Yes")))</f>
        <v>N/A</v>
      </c>
      <c r="E6" s="22">
        <v>2978349</v>
      </c>
      <c r="F6" s="5" t="str">
        <f>IF($B6="N/A","N/A",IF(E6&gt;15,"No",IF(E6&lt;-15,"No","Yes")))</f>
        <v>N/A</v>
      </c>
      <c r="G6" s="22">
        <v>3062914</v>
      </c>
      <c r="H6" s="5" t="str">
        <f>IF($B6="N/A","N/A",IF(G6&gt;15,"No",IF(G6&lt;-15,"No","Yes")))</f>
        <v>N/A</v>
      </c>
      <c r="I6" s="6">
        <v>-12.2</v>
      </c>
      <c r="J6" s="6">
        <v>2.839</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73.367733878999999</v>
      </c>
      <c r="D9" s="5" t="str">
        <f>IF($B9="N/A","N/A",IF(C9&gt;60,"No",IF(C9&lt;15,"No","Yes")))</f>
        <v>No</v>
      </c>
      <c r="E9" s="23">
        <v>75.121664721000002</v>
      </c>
      <c r="F9" s="5" t="str">
        <f>IF($B9="N/A","N/A",IF(E9&gt;60,"No",IF(E9&lt;15,"No","Yes")))</f>
        <v>No</v>
      </c>
      <c r="G9" s="23">
        <v>83.091262764999996</v>
      </c>
      <c r="H9" s="5" t="str">
        <f>IF($B9="N/A","N/A",IF(G9&gt;60,"No",IF(G9&lt;15,"No","Yes")))</f>
        <v>No</v>
      </c>
      <c r="I9" s="6">
        <v>2.391</v>
      </c>
      <c r="J9" s="6">
        <v>10.61</v>
      </c>
      <c r="K9" s="85" t="str">
        <f t="shared" si="0"/>
        <v>Yes</v>
      </c>
    </row>
    <row r="10" spans="1:11" x14ac:dyDescent="0.25">
      <c r="A10" s="84" t="s">
        <v>14</v>
      </c>
      <c r="B10" s="21" t="s">
        <v>272</v>
      </c>
      <c r="C10" s="5">
        <v>4.8182716223000002</v>
      </c>
      <c r="D10" s="5" t="str">
        <f>IF($B10="N/A","N/A",IF(C10&gt;15,"No",IF(C10&lt;=0,"No","Yes")))</f>
        <v>Yes</v>
      </c>
      <c r="E10" s="5">
        <v>5.3694849059000003</v>
      </c>
      <c r="F10" s="5" t="str">
        <f>IF($B10="N/A","N/A",IF(E10&gt;15,"No",IF(E10&lt;=0,"No","Yes")))</f>
        <v>Yes</v>
      </c>
      <c r="G10" s="5">
        <v>5.4816099961999996</v>
      </c>
      <c r="H10" s="5" t="str">
        <f>IF($B10="N/A","N/A",IF(G10&gt;15,"No",IF(G10&lt;=0,"No","Yes")))</f>
        <v>Yes</v>
      </c>
      <c r="I10" s="6">
        <v>11.44</v>
      </c>
      <c r="J10" s="6">
        <v>2.0880000000000001</v>
      </c>
      <c r="K10" s="85" t="str">
        <f t="shared" si="0"/>
        <v>Yes</v>
      </c>
    </row>
    <row r="11" spans="1:11" x14ac:dyDescent="0.25">
      <c r="A11" s="84" t="s">
        <v>872</v>
      </c>
      <c r="B11" s="21" t="s">
        <v>213</v>
      </c>
      <c r="C11" s="23">
        <v>122.25040533000001</v>
      </c>
      <c r="D11" s="5" t="str">
        <f>IF($B11="N/A","N/A",IF(C11&gt;15,"No",IF(C11&lt;-15,"No","Yes")))</f>
        <v>N/A</v>
      </c>
      <c r="E11" s="23">
        <v>123.12082765</v>
      </c>
      <c r="F11" s="5" t="str">
        <f>IF($B11="N/A","N/A",IF(E11&gt;15,"No",IF(E11&lt;-15,"No","Yes")))</f>
        <v>N/A</v>
      </c>
      <c r="G11" s="23">
        <v>133.57977808000001</v>
      </c>
      <c r="H11" s="5" t="str">
        <f>IF($B11="N/A","N/A",IF(G11&gt;15,"No",IF(G11&lt;-15,"No","Yes")))</f>
        <v>N/A</v>
      </c>
      <c r="I11" s="6">
        <v>0.71199999999999997</v>
      </c>
      <c r="J11" s="6">
        <v>8.4949999999999992</v>
      </c>
      <c r="K11" s="85" t="str">
        <f t="shared" si="0"/>
        <v>Yes</v>
      </c>
    </row>
    <row r="12" spans="1:11" x14ac:dyDescent="0.25">
      <c r="A12" s="84" t="s">
        <v>934</v>
      </c>
      <c r="B12" s="21" t="s">
        <v>213</v>
      </c>
      <c r="C12" s="5">
        <v>1.0265214682999999</v>
      </c>
      <c r="D12" s="5" t="str">
        <f>IF($B12="N/A","N/A",IF(C12&gt;15,"No",IF(C12&lt;-15,"No","Yes")))</f>
        <v>N/A</v>
      </c>
      <c r="E12" s="5">
        <v>0.89197068580000005</v>
      </c>
      <c r="F12" s="5" t="str">
        <f>IF($B12="N/A","N/A",IF(E12&gt;15,"No",IF(E12&lt;-15,"No","Yes")))</f>
        <v>N/A</v>
      </c>
      <c r="G12" s="5">
        <v>0.87393900059999996</v>
      </c>
      <c r="H12" s="5" t="str">
        <f>IF($B12="N/A","N/A",IF(G12&gt;15,"No",IF(G12&lt;-15,"No","Yes")))</f>
        <v>N/A</v>
      </c>
      <c r="I12" s="6">
        <v>-13.1</v>
      </c>
      <c r="J12" s="6">
        <v>-2.02</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99.876718374000006</v>
      </c>
      <c r="D15" s="5" t="str">
        <f>IF($B15="N/A","N/A",IF(C15&gt;15,"No",IF(C15&lt;-15,"No","Yes")))</f>
        <v>N/A</v>
      </c>
      <c r="E15" s="5">
        <v>99.882854561000002</v>
      </c>
      <c r="F15" s="5" t="str">
        <f>IF($B15="N/A","N/A",IF(E15&gt;15,"No",IF(E15&lt;-15,"No","Yes")))</f>
        <v>N/A</v>
      </c>
      <c r="G15" s="5">
        <v>99.916582704999996</v>
      </c>
      <c r="H15" s="5" t="str">
        <f>IF($B15="N/A","N/A",IF(G15&gt;15,"No",IF(G15&lt;-15,"No","Yes")))</f>
        <v>N/A</v>
      </c>
      <c r="I15" s="6">
        <v>6.1000000000000004E-3</v>
      </c>
      <c r="J15" s="6">
        <v>3.3799999999999997E-2</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1747</v>
      </c>
      <c r="J16" s="6" t="s">
        <v>1747</v>
      </c>
      <c r="K16" s="85" t="str">
        <f t="shared" si="0"/>
        <v>N/A</v>
      </c>
    </row>
    <row r="17" spans="1:11" x14ac:dyDescent="0.25">
      <c r="A17" s="84" t="s">
        <v>21</v>
      </c>
      <c r="B17" s="21" t="s">
        <v>275</v>
      </c>
      <c r="C17" s="5">
        <v>99.039659126999993</v>
      </c>
      <c r="D17" s="5" t="str">
        <f>IF($B17="N/A","N/A",IF(C17&gt;98,"Yes","No"))</f>
        <v>Yes</v>
      </c>
      <c r="E17" s="5">
        <v>99.007940305000005</v>
      </c>
      <c r="F17" s="5" t="str">
        <f>IF($B17="N/A","N/A",IF(E17&gt;98,"Yes","No"))</f>
        <v>Yes</v>
      </c>
      <c r="G17" s="5">
        <v>99.007807597999999</v>
      </c>
      <c r="H17" s="5" t="str">
        <f>IF($B17="N/A","N/A",IF(G17&gt;98,"Yes","No"))</f>
        <v>Yes</v>
      </c>
      <c r="I17" s="6">
        <v>-3.2000000000000001E-2</v>
      </c>
      <c r="J17" s="6">
        <v>0</v>
      </c>
      <c r="K17" s="85" t="str">
        <f t="shared" si="0"/>
        <v>Yes</v>
      </c>
    </row>
    <row r="18" spans="1:11" x14ac:dyDescent="0.25">
      <c r="A18" s="84" t="s">
        <v>53</v>
      </c>
      <c r="B18" s="21" t="s">
        <v>275</v>
      </c>
      <c r="C18" s="5">
        <v>99.999056668999998</v>
      </c>
      <c r="D18" s="5" t="str">
        <f>IF($B18="N/A","N/A",IF(C18&gt;98,"Yes","No"))</f>
        <v>Yes</v>
      </c>
      <c r="E18" s="5">
        <v>99.978880916999998</v>
      </c>
      <c r="F18" s="5" t="str">
        <f>IF($B18="N/A","N/A",IF(E18&gt;98,"Yes","No"))</f>
        <v>Yes</v>
      </c>
      <c r="G18" s="5">
        <v>99.999249081000002</v>
      </c>
      <c r="H18" s="5" t="str">
        <f>IF($B18="N/A","N/A",IF(G18&gt;98,"Yes","No"))</f>
        <v>Yes</v>
      </c>
      <c r="I18" s="6">
        <v>-0.02</v>
      </c>
      <c r="J18" s="6">
        <v>2.0400000000000001E-2</v>
      </c>
      <c r="K18" s="85" t="str">
        <f t="shared" si="0"/>
        <v>Yes</v>
      </c>
    </row>
    <row r="19" spans="1:11" ht="12.75" customHeight="1" x14ac:dyDescent="0.25">
      <c r="A19" s="84" t="s">
        <v>673</v>
      </c>
      <c r="B19" s="21" t="s">
        <v>223</v>
      </c>
      <c r="C19" s="5">
        <v>99.597551229999993</v>
      </c>
      <c r="D19" s="5" t="str">
        <f>IF($B19="N/A","N/A",IF(C19&gt;100,"No",IF(C19&lt;98,"No","Yes")))</f>
        <v>Yes</v>
      </c>
      <c r="E19" s="5">
        <v>99.684489627999994</v>
      </c>
      <c r="F19" s="5" t="str">
        <f>IF($B19="N/A","N/A",IF(E19&gt;100,"No",IF(E19&lt;98,"No","Yes")))</f>
        <v>Yes</v>
      </c>
      <c r="G19" s="5">
        <v>99.859382275000002</v>
      </c>
      <c r="H19" s="5" t="str">
        <f>IF($B19="N/A","N/A",IF(G19&gt;100,"No",IF(G19&lt;98,"No","Yes")))</f>
        <v>Yes</v>
      </c>
      <c r="I19" s="6">
        <v>8.7300000000000003E-2</v>
      </c>
      <c r="J19" s="6">
        <v>0.1754</v>
      </c>
      <c r="K19" s="85" t="str">
        <f>IF(J19="Div by 0", "N/A", IF(J19="N/A","N/A", IF(J19&gt;30, "No", IF(J19&lt;-30, "No", "Yes"))))</f>
        <v>Yes</v>
      </c>
    </row>
    <row r="20" spans="1:11" x14ac:dyDescent="0.25">
      <c r="A20" s="84" t="s">
        <v>674</v>
      </c>
      <c r="B20" s="21" t="s">
        <v>223</v>
      </c>
      <c r="C20" s="5">
        <v>99.999646251000001</v>
      </c>
      <c r="D20" s="5" t="str">
        <f>IF($B20="N/A","N/A",IF(C20&gt;100,"No",IF(C20&lt;98,"No","Yes")))</f>
        <v>Yes</v>
      </c>
      <c r="E20" s="5">
        <v>99.979317399999999</v>
      </c>
      <c r="F20" s="5" t="str">
        <f>IF($B20="N/A","N/A",IF(E20&gt;100,"No",IF(E20&lt;98,"No","Yes")))</f>
        <v>Yes</v>
      </c>
      <c r="G20" s="5">
        <v>99.999510270000002</v>
      </c>
      <c r="H20" s="5" t="str">
        <f>IF($B20="N/A","N/A",IF(G20&gt;100,"No",IF(G20&lt;98,"No","Yes")))</f>
        <v>Yes</v>
      </c>
      <c r="I20" s="6">
        <v>-0.02</v>
      </c>
      <c r="J20" s="6">
        <v>2.0199999999999999E-2</v>
      </c>
      <c r="K20" s="85" t="str">
        <f>IF(J20="Div by 0", "N/A", IF(J20="N/A","N/A", IF(J20&gt;30, "No", IF(J20&lt;-30, "No", "Yes"))))</f>
        <v>Yes</v>
      </c>
    </row>
    <row r="21" spans="1:11" x14ac:dyDescent="0.25">
      <c r="A21" s="84" t="s">
        <v>675</v>
      </c>
      <c r="B21" s="21" t="s">
        <v>223</v>
      </c>
      <c r="C21" s="5">
        <v>99.999646251000001</v>
      </c>
      <c r="D21" s="5" t="str">
        <f>IF($B21="N/A","N/A",IF(C21&gt;100,"No",IF(C21&lt;98,"No","Yes")))</f>
        <v>Yes</v>
      </c>
      <c r="E21" s="5">
        <v>99.979317399999999</v>
      </c>
      <c r="F21" s="5" t="str">
        <f>IF($B21="N/A","N/A",IF(E21&gt;100,"No",IF(E21&lt;98,"No","Yes")))</f>
        <v>Yes</v>
      </c>
      <c r="G21" s="5">
        <v>99.999510270000002</v>
      </c>
      <c r="H21" s="5" t="str">
        <f>IF($B21="N/A","N/A",IF(G21&gt;100,"No",IF(G21&lt;98,"No","Yes")))</f>
        <v>Yes</v>
      </c>
      <c r="I21" s="6">
        <v>-0.02</v>
      </c>
      <c r="J21" s="6">
        <v>2.0199999999999999E-2</v>
      </c>
      <c r="K21" s="85" t="str">
        <f>IF(J21="Div by 0", "N/A", IF(J21="N/A","N/A", IF(J21&gt;30, "No", IF(J21&lt;-30, "No", "Yes"))))</f>
        <v>Yes</v>
      </c>
    </row>
    <row r="22" spans="1:11" ht="15" customHeight="1" x14ac:dyDescent="0.25">
      <c r="A22" s="84" t="s">
        <v>1686</v>
      </c>
      <c r="B22" s="21" t="s">
        <v>213</v>
      </c>
      <c r="C22" s="5">
        <v>63.230768640999997</v>
      </c>
      <c r="D22" s="5" t="str">
        <f>IF($B22="N/A","N/A",IF(C22&gt;15,"No",IF(C22&lt;-15,"No","Yes")))</f>
        <v>N/A</v>
      </c>
      <c r="E22" s="5">
        <v>60.695472559000002</v>
      </c>
      <c r="F22" s="5" t="str">
        <f>IF($B22="N/A","N/A",IF(E22&gt;15,"No",IF(E22&lt;-15,"No","Yes")))</f>
        <v>N/A</v>
      </c>
      <c r="G22" s="5">
        <v>60.533172004999997</v>
      </c>
      <c r="H22" s="5" t="str">
        <f>IF($B22="N/A","N/A",IF(G22&gt;15,"No",IF(G22&lt;-15,"No","Yes")))</f>
        <v>N/A</v>
      </c>
      <c r="I22" s="6">
        <v>-4.01</v>
      </c>
      <c r="J22" s="6">
        <v>-0.26700000000000002</v>
      </c>
      <c r="K22" s="85" t="str">
        <f t="shared" ref="K22:K31" si="1">IF(J22="Div by 0", "N/A", IF(J22="N/A","N/A", IF(J22&gt;30, "No", IF(J22&lt;-30, "No", "Yes"))))</f>
        <v>Yes</v>
      </c>
    </row>
    <row r="23" spans="1:11" x14ac:dyDescent="0.25">
      <c r="A23" s="84" t="s">
        <v>935</v>
      </c>
      <c r="B23" s="21" t="s">
        <v>213</v>
      </c>
      <c r="C23" s="5">
        <v>36.662841260999997</v>
      </c>
      <c r="D23" s="5" t="str">
        <f>IF($B23="N/A","N/A",IF(C23&gt;15,"No",IF(C23&lt;-15,"No","Yes")))</f>
        <v>N/A</v>
      </c>
      <c r="E23" s="5">
        <v>39.051031293000001</v>
      </c>
      <c r="F23" s="5" t="str">
        <f>IF($B23="N/A","N/A",IF(E23&gt;15,"No",IF(E23&lt;-15,"No","Yes")))</f>
        <v>N/A</v>
      </c>
      <c r="G23" s="5">
        <v>39.098714491999999</v>
      </c>
      <c r="H23" s="5" t="str">
        <f>IF($B23="N/A","N/A",IF(G23&gt;15,"No",IF(G23&lt;-15,"No","Yes")))</f>
        <v>N/A</v>
      </c>
      <c r="I23" s="6">
        <v>6.5140000000000002</v>
      </c>
      <c r="J23" s="6">
        <v>0.1221</v>
      </c>
      <c r="K23" s="85" t="str">
        <f t="shared" si="1"/>
        <v>Yes</v>
      </c>
    </row>
    <row r="24" spans="1:11" ht="25" x14ac:dyDescent="0.25">
      <c r="A24" s="84" t="s">
        <v>936</v>
      </c>
      <c r="B24" s="21" t="s">
        <v>213</v>
      </c>
      <c r="C24" s="5">
        <v>0.10155552399999999</v>
      </c>
      <c r="D24" s="5" t="str">
        <f>IF($B24="N/A","N/A",IF(C24&gt;15,"No",IF(C24&lt;-15,"No","Yes")))</f>
        <v>N/A</v>
      </c>
      <c r="E24" s="5">
        <v>0.2252590277</v>
      </c>
      <c r="F24" s="5" t="str">
        <f>IF($B24="N/A","N/A",IF(E24&gt;15,"No",IF(E24&lt;-15,"No","Yes")))</f>
        <v>N/A</v>
      </c>
      <c r="G24" s="5">
        <v>0.36128993500000001</v>
      </c>
      <c r="H24" s="5" t="str">
        <f>IF($B24="N/A","N/A",IF(G24&gt;15,"No",IF(G24&lt;-15,"No","Yes")))</f>
        <v>N/A</v>
      </c>
      <c r="I24" s="6">
        <v>121.8</v>
      </c>
      <c r="J24" s="6">
        <v>60.39</v>
      </c>
      <c r="K24" s="85" t="str">
        <f t="shared" si="1"/>
        <v>No</v>
      </c>
    </row>
    <row r="25" spans="1:11" x14ac:dyDescent="0.25">
      <c r="A25" s="84" t="s">
        <v>166</v>
      </c>
      <c r="B25" s="21" t="s">
        <v>213</v>
      </c>
      <c r="C25" s="5">
        <v>99.999646251000001</v>
      </c>
      <c r="D25" s="5" t="str">
        <f t="shared" ref="D25:D27" si="2">IF($B25="N/A","N/A",IF(C25&gt;15,"No",IF(C25&lt;-15,"No","Yes")))</f>
        <v>N/A</v>
      </c>
      <c r="E25" s="5">
        <v>99.979317399999999</v>
      </c>
      <c r="F25" s="5" t="str">
        <f t="shared" ref="F25:F27" si="3">IF($B25="N/A","N/A",IF(E25&gt;15,"No",IF(E25&lt;-15,"No","Yes")))</f>
        <v>N/A</v>
      </c>
      <c r="G25" s="5">
        <v>99.999510270000002</v>
      </c>
      <c r="H25" s="5" t="str">
        <f t="shared" ref="H25:H27" si="4">IF($B25="N/A","N/A",IF(G25&gt;15,"No",IF(G25&lt;-15,"No","Yes")))</f>
        <v>N/A</v>
      </c>
      <c r="I25" s="6">
        <v>-0.02</v>
      </c>
      <c r="J25" s="6">
        <v>2.0199999999999999E-2</v>
      </c>
      <c r="K25" s="85" t="str">
        <f t="shared" si="1"/>
        <v>Yes</v>
      </c>
    </row>
    <row r="26" spans="1:11" x14ac:dyDescent="0.25">
      <c r="A26" s="84" t="s">
        <v>167</v>
      </c>
      <c r="B26" s="21" t="s">
        <v>213</v>
      </c>
      <c r="C26" s="5">
        <v>99.999646251000001</v>
      </c>
      <c r="D26" s="5" t="str">
        <f t="shared" si="2"/>
        <v>N/A</v>
      </c>
      <c r="E26" s="5">
        <v>99.979317399999999</v>
      </c>
      <c r="F26" s="5" t="str">
        <f t="shared" si="3"/>
        <v>N/A</v>
      </c>
      <c r="G26" s="5">
        <v>99.999510270000002</v>
      </c>
      <c r="H26" s="5" t="str">
        <f t="shared" si="4"/>
        <v>N/A</v>
      </c>
      <c r="I26" s="6">
        <v>-0.02</v>
      </c>
      <c r="J26" s="6">
        <v>2.0199999999999999E-2</v>
      </c>
      <c r="K26" s="85" t="str">
        <f t="shared" si="1"/>
        <v>Yes</v>
      </c>
    </row>
    <row r="27" spans="1:11" x14ac:dyDescent="0.25">
      <c r="A27" s="84" t="s">
        <v>168</v>
      </c>
      <c r="B27" s="21" t="s">
        <v>213</v>
      </c>
      <c r="C27" s="5">
        <v>99.999646251000001</v>
      </c>
      <c r="D27" s="5" t="str">
        <f t="shared" si="2"/>
        <v>N/A</v>
      </c>
      <c r="E27" s="5">
        <v>99.979317399999999</v>
      </c>
      <c r="F27" s="5" t="str">
        <f t="shared" si="3"/>
        <v>N/A</v>
      </c>
      <c r="G27" s="5">
        <v>99.999510270000002</v>
      </c>
      <c r="H27" s="5" t="str">
        <f t="shared" si="4"/>
        <v>N/A</v>
      </c>
      <c r="I27" s="6">
        <v>-0.02</v>
      </c>
      <c r="J27" s="6">
        <v>2.0199999999999999E-2</v>
      </c>
      <c r="K27" s="85" t="str">
        <f t="shared" si="1"/>
        <v>Yes</v>
      </c>
    </row>
    <row r="28" spans="1:11" x14ac:dyDescent="0.25">
      <c r="A28" s="84" t="s">
        <v>54</v>
      </c>
      <c r="B28" s="21" t="s">
        <v>213</v>
      </c>
      <c r="C28" s="5">
        <v>13.309669470999999</v>
      </c>
      <c r="D28" s="5" t="str">
        <f>IF($B28="N/A","N/A",IF(C28&gt;15,"No",IF(C28&lt;-15,"No","Yes")))</f>
        <v>N/A</v>
      </c>
      <c r="E28" s="5">
        <v>14.504747429</v>
      </c>
      <c r="F28" s="5" t="str">
        <f>IF($B28="N/A","N/A",IF(E28&gt;15,"No",IF(E28&lt;-15,"No","Yes")))</f>
        <v>N/A</v>
      </c>
      <c r="G28" s="5">
        <v>14.308302486000001</v>
      </c>
      <c r="H28" s="5" t="str">
        <f>IF($B28="N/A","N/A",IF(G28&gt;15,"No",IF(G28&lt;-15,"No","Yes")))</f>
        <v>N/A</v>
      </c>
      <c r="I28" s="6">
        <v>8.9789999999999992</v>
      </c>
      <c r="J28" s="6">
        <v>-1.35</v>
      </c>
      <c r="K28" s="85" t="str">
        <f t="shared" si="1"/>
        <v>Yes</v>
      </c>
    </row>
    <row r="29" spans="1:11" x14ac:dyDescent="0.25">
      <c r="A29" s="84" t="s">
        <v>55</v>
      </c>
      <c r="B29" s="21" t="s">
        <v>213</v>
      </c>
      <c r="C29" s="5">
        <v>86.689976779000006</v>
      </c>
      <c r="D29" s="5" t="str">
        <f>IF($B29="N/A","N/A",IF(C29&gt;15,"No",IF(C29&lt;-15,"No","Yes")))</f>
        <v>N/A</v>
      </c>
      <c r="E29" s="5">
        <v>85.474569970999994</v>
      </c>
      <c r="F29" s="5" t="str">
        <f>IF($B29="N/A","N/A",IF(E29&gt;15,"No",IF(E29&lt;-15,"No","Yes")))</f>
        <v>N/A</v>
      </c>
      <c r="G29" s="5">
        <v>85.691207783999999</v>
      </c>
      <c r="H29" s="5" t="str">
        <f>IF($B29="N/A","N/A",IF(G29&gt;15,"No",IF(G29&lt;-15,"No","Yes")))</f>
        <v>N/A</v>
      </c>
      <c r="I29" s="6">
        <v>-1.4</v>
      </c>
      <c r="J29" s="6">
        <v>0.2535</v>
      </c>
      <c r="K29" s="85" t="str">
        <f t="shared" si="1"/>
        <v>Yes</v>
      </c>
    </row>
    <row r="30" spans="1:11" x14ac:dyDescent="0.25">
      <c r="A30" s="84" t="s">
        <v>56</v>
      </c>
      <c r="B30" s="21" t="s">
        <v>213</v>
      </c>
      <c r="C30" s="5">
        <v>81.300429539999996</v>
      </c>
      <c r="D30" s="5" t="str">
        <f>IF($B30="N/A","N/A",IF(C30&gt;15,"No",IF(C30&lt;-15,"No","Yes")))</f>
        <v>N/A</v>
      </c>
      <c r="E30" s="5">
        <v>83.368033765999996</v>
      </c>
      <c r="F30" s="5" t="str">
        <f>IF($B30="N/A","N/A",IF(E30&gt;15,"No",IF(E30&lt;-15,"No","Yes")))</f>
        <v>N/A</v>
      </c>
      <c r="G30" s="5">
        <v>84.437238524999998</v>
      </c>
      <c r="H30" s="5" t="str">
        <f>IF($B30="N/A","N/A",IF(G30&gt;15,"No",IF(G30&lt;-15,"No","Yes")))</f>
        <v>N/A</v>
      </c>
      <c r="I30" s="6">
        <v>2.5430000000000001</v>
      </c>
      <c r="J30" s="6">
        <v>1.2829999999999999</v>
      </c>
      <c r="K30" s="85" t="str">
        <f t="shared" si="1"/>
        <v>Yes</v>
      </c>
    </row>
    <row r="31" spans="1:11" x14ac:dyDescent="0.25">
      <c r="A31" s="92" t="s">
        <v>57</v>
      </c>
      <c r="B31" s="93" t="s">
        <v>213</v>
      </c>
      <c r="C31" s="94">
        <v>11.994783376999999</v>
      </c>
      <c r="D31" s="94" t="str">
        <f>IF($B31="N/A","N/A",IF(C31&gt;15,"No",IF(C31&lt;-15,"No","Yes")))</f>
        <v>N/A</v>
      </c>
      <c r="E31" s="94">
        <v>11.241933031</v>
      </c>
      <c r="F31" s="94" t="str">
        <f>IF($B31="N/A","N/A",IF(E31&gt;15,"No",IF(E31&lt;-15,"No","Yes")))</f>
        <v>N/A</v>
      </c>
      <c r="G31" s="94">
        <v>10.469866278</v>
      </c>
      <c r="H31" s="94" t="str">
        <f>IF($B31="N/A","N/A",IF(G31&gt;15,"No",IF(G31&lt;-15,"No","Yes")))</f>
        <v>N/A</v>
      </c>
      <c r="I31" s="95">
        <v>-6.28</v>
      </c>
      <c r="J31" s="95">
        <v>-6.87</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11936677</v>
      </c>
      <c r="D6" s="5" t="str">
        <f t="shared" ref="D6:F18" si="0">IF($B6="N/A","N/A",IF(C6&lt;0,"No","Yes"))</f>
        <v>N/A</v>
      </c>
      <c r="E6" s="22">
        <v>11703608</v>
      </c>
      <c r="F6" s="5" t="str">
        <f t="shared" si="0"/>
        <v>N/A</v>
      </c>
      <c r="G6" s="22">
        <v>14660506</v>
      </c>
      <c r="H6" s="5" t="str">
        <f t="shared" ref="H6:H18" si="1">IF($B6="N/A","N/A",IF(G6&lt;0,"No","Yes"))</f>
        <v>N/A</v>
      </c>
      <c r="I6" s="6">
        <v>-1.95</v>
      </c>
      <c r="J6" s="6">
        <v>25.26</v>
      </c>
      <c r="K6" s="85" t="str">
        <f t="shared" ref="K6:K18" si="2">IF(J6="Div by 0", "N/A", IF(J6="N/A","N/A", IF(J6&gt;30, "No", IF(J6&lt;-30, "No", "Yes"))))</f>
        <v>Yes</v>
      </c>
    </row>
    <row r="7" spans="1:11" x14ac:dyDescent="0.25">
      <c r="A7" s="82" t="s">
        <v>442</v>
      </c>
      <c r="B7" s="42" t="s">
        <v>213</v>
      </c>
      <c r="C7" s="5">
        <v>34.444276242000001</v>
      </c>
      <c r="D7" s="5" t="str">
        <f t="shared" si="0"/>
        <v>N/A</v>
      </c>
      <c r="E7" s="5">
        <v>30.475320089</v>
      </c>
      <c r="F7" s="5" t="str">
        <f t="shared" si="0"/>
        <v>N/A</v>
      </c>
      <c r="G7" s="5">
        <v>27.830130829000002</v>
      </c>
      <c r="H7" s="5" t="str">
        <f t="shared" si="1"/>
        <v>N/A</v>
      </c>
      <c r="I7" s="6">
        <v>-11.5</v>
      </c>
      <c r="J7" s="6">
        <v>-8.68</v>
      </c>
      <c r="K7" s="85" t="str">
        <f t="shared" si="2"/>
        <v>Yes</v>
      </c>
    </row>
    <row r="8" spans="1:11" x14ac:dyDescent="0.25">
      <c r="A8" s="82" t="s">
        <v>443</v>
      </c>
      <c r="B8" s="42" t="s">
        <v>213</v>
      </c>
      <c r="C8" s="5">
        <v>10.839222675</v>
      </c>
      <c r="D8" s="5" t="str">
        <f t="shared" si="0"/>
        <v>N/A</v>
      </c>
      <c r="E8" s="5">
        <v>13.787799455</v>
      </c>
      <c r="F8" s="5" t="str">
        <f t="shared" si="0"/>
        <v>N/A</v>
      </c>
      <c r="G8" s="5">
        <v>12.75887749</v>
      </c>
      <c r="H8" s="5" t="str">
        <f t="shared" si="1"/>
        <v>N/A</v>
      </c>
      <c r="I8" s="6">
        <v>27.2</v>
      </c>
      <c r="J8" s="6">
        <v>-7.46</v>
      </c>
      <c r="K8" s="85" t="str">
        <f t="shared" si="2"/>
        <v>Yes</v>
      </c>
    </row>
    <row r="9" spans="1:11" x14ac:dyDescent="0.25">
      <c r="A9" s="82" t="s">
        <v>444</v>
      </c>
      <c r="B9" s="42" t="s">
        <v>213</v>
      </c>
      <c r="C9" s="5">
        <v>12.565842236</v>
      </c>
      <c r="D9" s="5" t="str">
        <f t="shared" si="0"/>
        <v>N/A</v>
      </c>
      <c r="E9" s="5">
        <v>12.228981012</v>
      </c>
      <c r="F9" s="5" t="str">
        <f t="shared" si="0"/>
        <v>N/A</v>
      </c>
      <c r="G9" s="5">
        <v>12.013964593000001</v>
      </c>
      <c r="H9" s="5" t="str">
        <f t="shared" si="1"/>
        <v>N/A</v>
      </c>
      <c r="I9" s="6">
        <v>-2.68</v>
      </c>
      <c r="J9" s="6">
        <v>-1.76</v>
      </c>
      <c r="K9" s="85" t="str">
        <f t="shared" si="2"/>
        <v>Yes</v>
      </c>
    </row>
    <row r="10" spans="1:11" x14ac:dyDescent="0.25">
      <c r="A10" s="82" t="s">
        <v>445</v>
      </c>
      <c r="B10" s="42" t="s">
        <v>213</v>
      </c>
      <c r="C10" s="5">
        <v>42.096054035999998</v>
      </c>
      <c r="D10" s="5" t="str">
        <f t="shared" si="0"/>
        <v>N/A</v>
      </c>
      <c r="E10" s="5">
        <v>43.481967269999998</v>
      </c>
      <c r="F10" s="5" t="str">
        <f t="shared" si="0"/>
        <v>N/A</v>
      </c>
      <c r="G10" s="5">
        <v>47.312759872999997</v>
      </c>
      <c r="H10" s="5" t="str">
        <f t="shared" si="1"/>
        <v>N/A</v>
      </c>
      <c r="I10" s="6">
        <v>3.2919999999999998</v>
      </c>
      <c r="J10" s="6">
        <v>8.81</v>
      </c>
      <c r="K10" s="85" t="str">
        <f t="shared" si="2"/>
        <v>Yes</v>
      </c>
    </row>
    <row r="11" spans="1:11" x14ac:dyDescent="0.25">
      <c r="A11" s="108" t="s">
        <v>207</v>
      </c>
      <c r="B11" s="42" t="s">
        <v>213</v>
      </c>
      <c r="C11" s="5">
        <v>0</v>
      </c>
      <c r="D11" s="5" t="str">
        <f t="shared" si="0"/>
        <v>N/A</v>
      </c>
      <c r="E11" s="5">
        <v>0</v>
      </c>
      <c r="F11" s="5" t="str">
        <f t="shared" si="0"/>
        <v>N/A</v>
      </c>
      <c r="G11" s="5">
        <v>0</v>
      </c>
      <c r="H11" s="5" t="str">
        <f t="shared" si="1"/>
        <v>N/A</v>
      </c>
      <c r="I11" s="6" t="s">
        <v>1747</v>
      </c>
      <c r="J11" s="6" t="s">
        <v>1747</v>
      </c>
      <c r="K11" s="85" t="str">
        <f t="shared" si="2"/>
        <v>N/A</v>
      </c>
    </row>
    <row r="12" spans="1:11" x14ac:dyDescent="0.25">
      <c r="A12" s="108" t="s">
        <v>934</v>
      </c>
      <c r="B12" s="42" t="s">
        <v>213</v>
      </c>
      <c r="C12" s="5">
        <v>1.0655394294</v>
      </c>
      <c r="D12" s="5" t="str">
        <f t="shared" si="0"/>
        <v>N/A</v>
      </c>
      <c r="E12" s="5">
        <v>0.9726914982</v>
      </c>
      <c r="F12" s="5" t="str">
        <f t="shared" si="0"/>
        <v>N/A</v>
      </c>
      <c r="G12" s="5">
        <v>1.0556184076999999</v>
      </c>
      <c r="H12" s="5" t="str">
        <f t="shared" si="1"/>
        <v>N/A</v>
      </c>
      <c r="I12" s="6">
        <v>-8.7100000000000009</v>
      </c>
      <c r="J12" s="6">
        <v>8.5259999999999998</v>
      </c>
      <c r="K12" s="85" t="str">
        <f t="shared" si="2"/>
        <v>Yes</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97.948474270000006</v>
      </c>
      <c r="D15" s="5" t="str">
        <f t="shared" si="0"/>
        <v>N/A</v>
      </c>
      <c r="E15" s="5">
        <v>98.521601201999999</v>
      </c>
      <c r="F15" s="5" t="str">
        <f t="shared" si="0"/>
        <v>N/A</v>
      </c>
      <c r="G15" s="5">
        <v>98.974530619999996</v>
      </c>
      <c r="H15" s="5" t="str">
        <f t="shared" si="1"/>
        <v>N/A</v>
      </c>
      <c r="I15" s="6">
        <v>0.58509999999999995</v>
      </c>
      <c r="J15" s="6">
        <v>0.4597</v>
      </c>
      <c r="K15" s="85" t="str">
        <f t="shared" si="2"/>
        <v>Yes</v>
      </c>
    </row>
    <row r="16" spans="1:11" x14ac:dyDescent="0.25">
      <c r="A16" s="108" t="s">
        <v>165</v>
      </c>
      <c r="B16" s="42" t="s">
        <v>213</v>
      </c>
      <c r="C16" s="5">
        <v>0</v>
      </c>
      <c r="D16" s="5" t="str">
        <f t="shared" si="0"/>
        <v>N/A</v>
      </c>
      <c r="E16" s="5">
        <v>0</v>
      </c>
      <c r="F16" s="5" t="str">
        <f t="shared" si="0"/>
        <v>N/A</v>
      </c>
      <c r="G16" s="5">
        <v>0</v>
      </c>
      <c r="H16" s="5" t="str">
        <f t="shared" si="1"/>
        <v>N/A</v>
      </c>
      <c r="I16" s="6" t="s">
        <v>1747</v>
      </c>
      <c r="J16" s="6" t="s">
        <v>1747</v>
      </c>
      <c r="K16" s="85" t="str">
        <f t="shared" si="2"/>
        <v>N/A</v>
      </c>
    </row>
    <row r="17" spans="1:11" x14ac:dyDescent="0.25">
      <c r="A17" s="108" t="s">
        <v>21</v>
      </c>
      <c r="B17" s="42" t="s">
        <v>213</v>
      </c>
      <c r="C17" s="5">
        <v>93.422030269000004</v>
      </c>
      <c r="D17" s="5" t="str">
        <f t="shared" si="0"/>
        <v>N/A</v>
      </c>
      <c r="E17" s="5">
        <v>99.176245479000002</v>
      </c>
      <c r="F17" s="5" t="str">
        <f t="shared" si="0"/>
        <v>N/A</v>
      </c>
      <c r="G17" s="5">
        <v>95.454706678999997</v>
      </c>
      <c r="H17" s="5" t="str">
        <f t="shared" si="1"/>
        <v>N/A</v>
      </c>
      <c r="I17" s="6">
        <v>6.1589999999999998</v>
      </c>
      <c r="J17" s="6">
        <v>-3.75</v>
      </c>
      <c r="K17" s="85" t="str">
        <f t="shared" si="2"/>
        <v>Yes</v>
      </c>
    </row>
    <row r="18" spans="1:11" x14ac:dyDescent="0.25">
      <c r="A18" s="108" t="s">
        <v>53</v>
      </c>
      <c r="B18" s="42" t="s">
        <v>213</v>
      </c>
      <c r="C18" s="5">
        <v>99.999949735000001</v>
      </c>
      <c r="D18" s="5" t="str">
        <f t="shared" si="0"/>
        <v>N/A</v>
      </c>
      <c r="E18" s="5">
        <v>99.998889231000007</v>
      </c>
      <c r="F18" s="5" t="str">
        <f t="shared" si="0"/>
        <v>N/A</v>
      </c>
      <c r="G18" s="5">
        <v>99.999427032</v>
      </c>
      <c r="H18" s="5" t="str">
        <f t="shared" si="1"/>
        <v>N/A</v>
      </c>
      <c r="I18" s="6">
        <v>-1E-3</v>
      </c>
      <c r="J18" s="6">
        <v>5.0000000000000001E-4</v>
      </c>
      <c r="K18" s="85" t="str">
        <f t="shared" si="2"/>
        <v>Yes</v>
      </c>
    </row>
    <row r="19" spans="1:11" x14ac:dyDescent="0.25">
      <c r="A19" s="84" t="s">
        <v>673</v>
      </c>
      <c r="B19" s="42" t="s">
        <v>213</v>
      </c>
      <c r="C19" s="5">
        <v>99.273977170999999</v>
      </c>
      <c r="D19" s="5" t="str">
        <f t="shared" ref="D19:D21" si="3">IF($B19="N/A","N/A",IF(C19&lt;0,"No","Yes"))</f>
        <v>N/A</v>
      </c>
      <c r="E19" s="5">
        <v>99.538689266000006</v>
      </c>
      <c r="F19" s="5" t="str">
        <f t="shared" ref="F19:F21" si="4">IF($B19="N/A","N/A",IF(E19&lt;0,"No","Yes"))</f>
        <v>N/A</v>
      </c>
      <c r="G19" s="5">
        <v>99.820551895999998</v>
      </c>
      <c r="H19" s="5" t="str">
        <f t="shared" ref="H19:H21" si="5">IF($B19="N/A","N/A",IF(G19&lt;0,"No","Yes"))</f>
        <v>N/A</v>
      </c>
      <c r="I19" s="6">
        <v>0.2666</v>
      </c>
      <c r="J19" s="6">
        <v>0.28320000000000001</v>
      </c>
      <c r="K19" s="85" t="str">
        <f>IF(J19="Div by 0", "N/A", IF(J19="N/A","N/A", IF(J19&gt;30, "No", IF(J19&lt;-30, "No", "Yes"))))</f>
        <v>Yes</v>
      </c>
    </row>
    <row r="20" spans="1:11" x14ac:dyDescent="0.25">
      <c r="A20" s="84" t="s">
        <v>674</v>
      </c>
      <c r="B20" s="42" t="s">
        <v>213</v>
      </c>
      <c r="C20" s="5">
        <v>99.698467170000001</v>
      </c>
      <c r="D20" s="5" t="str">
        <f t="shared" si="3"/>
        <v>N/A</v>
      </c>
      <c r="E20" s="5">
        <v>99.885445582000003</v>
      </c>
      <c r="F20" s="5" t="str">
        <f t="shared" si="4"/>
        <v>N/A</v>
      </c>
      <c r="G20" s="5">
        <v>99.966106217999993</v>
      </c>
      <c r="H20" s="5" t="str">
        <f t="shared" si="5"/>
        <v>N/A</v>
      </c>
      <c r="I20" s="6">
        <v>0.1875</v>
      </c>
      <c r="J20" s="6">
        <v>8.0799999999999997E-2</v>
      </c>
      <c r="K20" s="85" t="str">
        <f>IF(J20="Div by 0", "N/A", IF(J20="N/A","N/A", IF(J20&gt;30, "No", IF(J20&lt;-30, "No", "Yes"))))</f>
        <v>Yes</v>
      </c>
    </row>
    <row r="21" spans="1:11" x14ac:dyDescent="0.25">
      <c r="A21" s="84" t="s">
        <v>675</v>
      </c>
      <c r="B21" s="42" t="s">
        <v>213</v>
      </c>
      <c r="C21" s="5">
        <v>99.698467170000001</v>
      </c>
      <c r="D21" s="5" t="str">
        <f t="shared" si="3"/>
        <v>N/A</v>
      </c>
      <c r="E21" s="5">
        <v>99.885445582000003</v>
      </c>
      <c r="F21" s="5" t="str">
        <f t="shared" si="4"/>
        <v>N/A</v>
      </c>
      <c r="G21" s="5">
        <v>99.966106217999993</v>
      </c>
      <c r="H21" s="5" t="str">
        <f t="shared" si="5"/>
        <v>N/A</v>
      </c>
      <c r="I21" s="6">
        <v>0.1875</v>
      </c>
      <c r="J21" s="6">
        <v>8.0799999999999997E-2</v>
      </c>
      <c r="K21" s="85" t="str">
        <f>IF(J21="Div by 0", "N/A", IF(J21="N/A","N/A", IF(J21&gt;30, "No", IF(J21&lt;-30, "No", "Yes"))))</f>
        <v>Yes</v>
      </c>
    </row>
    <row r="22" spans="1:11" ht="16.5" customHeight="1" x14ac:dyDescent="0.25">
      <c r="A22" s="84" t="s">
        <v>1686</v>
      </c>
      <c r="B22" s="42" t="s">
        <v>213</v>
      </c>
      <c r="C22" s="5">
        <v>62.217826619999997</v>
      </c>
      <c r="D22" s="5" t="str">
        <f t="shared" ref="D22:D31" si="6">IF($B22="N/A","N/A",IF(C22&lt;0,"No","Yes"))</f>
        <v>N/A</v>
      </c>
      <c r="E22" s="5">
        <v>60.849833658000001</v>
      </c>
      <c r="F22" s="5" t="str">
        <f t="shared" ref="F22:F31" si="7">IF($B22="N/A","N/A",IF(E22&lt;0,"No","Yes"))</f>
        <v>N/A</v>
      </c>
      <c r="G22" s="5">
        <v>60.599252168</v>
      </c>
      <c r="I22" s="6">
        <v>-2.2000000000000002</v>
      </c>
      <c r="J22" s="6">
        <v>-0.41199999999999998</v>
      </c>
      <c r="K22" s="85" t="str">
        <f t="shared" ref="K22:K31" si="8">IF(J22="Div by 0", "N/A", IF(J22="N/A","N/A", IF(J22&gt;30, "No", IF(J22&lt;-30, "No", "Yes"))))</f>
        <v>Yes</v>
      </c>
    </row>
    <row r="23" spans="1:11" x14ac:dyDescent="0.25">
      <c r="A23" s="84" t="s">
        <v>937</v>
      </c>
      <c r="B23" s="42" t="s">
        <v>213</v>
      </c>
      <c r="C23" s="5">
        <v>37.229079751</v>
      </c>
      <c r="D23" s="5" t="str">
        <f t="shared" si="6"/>
        <v>N/A</v>
      </c>
      <c r="E23" s="5">
        <v>38.642955231999998</v>
      </c>
      <c r="F23" s="5" t="str">
        <f t="shared" si="7"/>
        <v>N/A</v>
      </c>
      <c r="G23" s="5">
        <v>38.805004410999999</v>
      </c>
      <c r="H23" s="5" t="str">
        <f t="shared" ref="H23:H31" si="9">IF($B23="N/A","N/A",IF(G23&lt;0,"No","Yes"))</f>
        <v>N/A</v>
      </c>
      <c r="I23" s="6">
        <v>3.798</v>
      </c>
      <c r="J23" s="6">
        <v>0.41930000000000001</v>
      </c>
      <c r="K23" s="85" t="str">
        <f t="shared" si="8"/>
        <v>Yes</v>
      </c>
    </row>
    <row r="24" spans="1:11" ht="25" x14ac:dyDescent="0.25">
      <c r="A24" s="84" t="s">
        <v>938</v>
      </c>
      <c r="B24" s="42" t="s">
        <v>213</v>
      </c>
      <c r="C24" s="5">
        <v>0.16392334319999999</v>
      </c>
      <c r="D24" s="5" t="str">
        <f t="shared" si="6"/>
        <v>N/A</v>
      </c>
      <c r="E24" s="5">
        <v>0.2950714002</v>
      </c>
      <c r="F24" s="5" t="str">
        <f t="shared" si="7"/>
        <v>N/A</v>
      </c>
      <c r="G24" s="5">
        <v>0.46007279690000003</v>
      </c>
      <c r="H24" s="5" t="str">
        <f t="shared" si="9"/>
        <v>N/A</v>
      </c>
      <c r="I24" s="6">
        <v>80.010000000000005</v>
      </c>
      <c r="J24" s="6">
        <v>55.92</v>
      </c>
      <c r="K24" s="85" t="str">
        <f t="shared" si="8"/>
        <v>No</v>
      </c>
    </row>
    <row r="25" spans="1:11" x14ac:dyDescent="0.25">
      <c r="A25" s="108" t="s">
        <v>166</v>
      </c>
      <c r="B25" s="42" t="s">
        <v>213</v>
      </c>
      <c r="C25" s="5">
        <v>99.698467170000001</v>
      </c>
      <c r="D25" s="5" t="str">
        <f t="shared" si="6"/>
        <v>N/A</v>
      </c>
      <c r="E25" s="5">
        <v>99.885445582000003</v>
      </c>
      <c r="F25" s="5" t="str">
        <f t="shared" si="7"/>
        <v>N/A</v>
      </c>
      <c r="G25" s="5">
        <v>99.966106217999993</v>
      </c>
      <c r="H25" s="5" t="str">
        <f t="shared" si="9"/>
        <v>N/A</v>
      </c>
      <c r="I25" s="6">
        <v>0.1875</v>
      </c>
      <c r="J25" s="6">
        <v>8.0799999999999997E-2</v>
      </c>
      <c r="K25" s="85" t="str">
        <f t="shared" si="8"/>
        <v>Yes</v>
      </c>
    </row>
    <row r="26" spans="1:11" x14ac:dyDescent="0.25">
      <c r="A26" s="108" t="s">
        <v>167</v>
      </c>
      <c r="B26" s="42" t="s">
        <v>213</v>
      </c>
      <c r="C26" s="5">
        <v>99.698467170000001</v>
      </c>
      <c r="D26" s="5" t="str">
        <f t="shared" si="6"/>
        <v>N/A</v>
      </c>
      <c r="E26" s="5">
        <v>99.885445582000003</v>
      </c>
      <c r="F26" s="5" t="str">
        <f t="shared" si="7"/>
        <v>N/A</v>
      </c>
      <c r="G26" s="5">
        <v>99.966106217999993</v>
      </c>
      <c r="H26" s="5" t="str">
        <f t="shared" si="9"/>
        <v>N/A</v>
      </c>
      <c r="I26" s="6">
        <v>0.1875</v>
      </c>
      <c r="J26" s="6">
        <v>8.0799999999999997E-2</v>
      </c>
      <c r="K26" s="85" t="str">
        <f t="shared" si="8"/>
        <v>Yes</v>
      </c>
    </row>
    <row r="27" spans="1:11" x14ac:dyDescent="0.25">
      <c r="A27" s="108" t="s">
        <v>168</v>
      </c>
      <c r="B27" s="42" t="s">
        <v>213</v>
      </c>
      <c r="C27" s="5">
        <v>99.698467170000001</v>
      </c>
      <c r="D27" s="5" t="str">
        <f t="shared" si="6"/>
        <v>N/A</v>
      </c>
      <c r="E27" s="5">
        <v>99.885445582000003</v>
      </c>
      <c r="F27" s="5" t="str">
        <f t="shared" si="7"/>
        <v>N/A</v>
      </c>
      <c r="G27" s="5">
        <v>99.966106217999993</v>
      </c>
      <c r="H27" s="5" t="str">
        <f t="shared" si="9"/>
        <v>N/A</v>
      </c>
      <c r="I27" s="6">
        <v>0.1875</v>
      </c>
      <c r="J27" s="6">
        <v>8.0799999999999997E-2</v>
      </c>
      <c r="K27" s="85" t="str">
        <f t="shared" si="8"/>
        <v>Yes</v>
      </c>
    </row>
    <row r="28" spans="1:11" x14ac:dyDescent="0.25">
      <c r="A28" s="108" t="s">
        <v>54</v>
      </c>
      <c r="B28" s="42" t="s">
        <v>213</v>
      </c>
      <c r="C28" s="5">
        <v>16.569695234000001</v>
      </c>
      <c r="D28" s="5" t="str">
        <f t="shared" si="6"/>
        <v>N/A</v>
      </c>
      <c r="E28" s="5">
        <v>17.552100172999999</v>
      </c>
      <c r="F28" s="5" t="str">
        <f t="shared" si="7"/>
        <v>N/A</v>
      </c>
      <c r="G28" s="5">
        <v>17.213675981000002</v>
      </c>
      <c r="H28" s="5" t="str">
        <f t="shared" si="9"/>
        <v>N/A</v>
      </c>
      <c r="I28" s="6">
        <v>5.9290000000000003</v>
      </c>
      <c r="J28" s="6">
        <v>-1.93</v>
      </c>
      <c r="K28" s="85" t="str">
        <f t="shared" si="8"/>
        <v>Yes</v>
      </c>
    </row>
    <row r="29" spans="1:11" x14ac:dyDescent="0.25">
      <c r="A29" s="108" t="s">
        <v>55</v>
      </c>
      <c r="B29" s="42" t="s">
        <v>213</v>
      </c>
      <c r="C29" s="5">
        <v>83.128771935000003</v>
      </c>
      <c r="D29" s="5" t="str">
        <f t="shared" si="6"/>
        <v>N/A</v>
      </c>
      <c r="E29" s="5">
        <v>82.333345409000003</v>
      </c>
      <c r="F29" s="5" t="str">
        <f t="shared" si="7"/>
        <v>N/A</v>
      </c>
      <c r="G29" s="5">
        <v>82.752430236999999</v>
      </c>
      <c r="H29" s="5" t="str">
        <f t="shared" si="9"/>
        <v>N/A</v>
      </c>
      <c r="I29" s="6">
        <v>-0.95699999999999996</v>
      </c>
      <c r="J29" s="6">
        <v>0.50900000000000001</v>
      </c>
      <c r="K29" s="85" t="str">
        <f t="shared" si="8"/>
        <v>Yes</v>
      </c>
    </row>
    <row r="30" spans="1:11" x14ac:dyDescent="0.25">
      <c r="A30" s="108" t="s">
        <v>56</v>
      </c>
      <c r="B30" s="42" t="s">
        <v>213</v>
      </c>
      <c r="C30" s="5">
        <v>83.604013077000005</v>
      </c>
      <c r="D30" s="5" t="str">
        <f t="shared" si="6"/>
        <v>N/A</v>
      </c>
      <c r="E30" s="5">
        <v>84.473745190000002</v>
      </c>
      <c r="F30" s="5" t="str">
        <f t="shared" si="7"/>
        <v>N/A</v>
      </c>
      <c r="G30" s="5">
        <v>85.663728113999994</v>
      </c>
      <c r="H30" s="5" t="str">
        <f t="shared" si="9"/>
        <v>N/A</v>
      </c>
      <c r="I30" s="6">
        <v>1.04</v>
      </c>
      <c r="J30" s="6">
        <v>1.409</v>
      </c>
      <c r="K30" s="85" t="str">
        <f t="shared" si="8"/>
        <v>Yes</v>
      </c>
    </row>
    <row r="31" spans="1:11" x14ac:dyDescent="0.25">
      <c r="A31" s="109" t="s">
        <v>57</v>
      </c>
      <c r="B31" s="115" t="s">
        <v>213</v>
      </c>
      <c r="C31" s="94">
        <v>12.539117879999999</v>
      </c>
      <c r="D31" s="94" t="str">
        <f t="shared" si="6"/>
        <v>N/A</v>
      </c>
      <c r="E31" s="94">
        <v>12.208910277999999</v>
      </c>
      <c r="F31" s="94" t="str">
        <f t="shared" si="7"/>
        <v>N/A</v>
      </c>
      <c r="G31" s="94">
        <v>12.058683376999999</v>
      </c>
      <c r="H31" s="94" t="str">
        <f t="shared" si="9"/>
        <v>N/A</v>
      </c>
      <c r="I31" s="95">
        <v>-2.63</v>
      </c>
      <c r="J31" s="95">
        <v>-1.23</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1152101</v>
      </c>
      <c r="D7" s="39" t="str">
        <f>IF($B7="N/A","N/A",IF(C7&gt;10,"No",IF(C7&lt;-10,"No","Yes")))</f>
        <v>N/A</v>
      </c>
      <c r="E7" s="17">
        <v>1166390</v>
      </c>
      <c r="F7" s="39" t="str">
        <f>IF($B7="N/A","N/A",IF(E7&gt;10,"No",IF(E7&lt;-10,"No","Yes")))</f>
        <v>N/A</v>
      </c>
      <c r="G7" s="17">
        <v>1342798</v>
      </c>
      <c r="H7" s="39" t="str">
        <f>IF($B7="N/A","N/A",IF(G7&gt;10,"No",IF(G7&lt;-10,"No","Yes")))</f>
        <v>N/A</v>
      </c>
      <c r="I7" s="40">
        <v>1.24</v>
      </c>
      <c r="J7" s="40">
        <v>15.12</v>
      </c>
      <c r="K7" s="41" t="s">
        <v>734</v>
      </c>
      <c r="L7" s="86" t="str">
        <f>IF(J7="Div by 0", "N/A", IF(K7="N/A","N/A", IF(J7&gt;VALUE(MID(K7,1,2)), "No", IF(J7&lt;-1*VALUE(MID(K7,1,2)), "No", "Yes"))))</f>
        <v>Yes</v>
      </c>
    </row>
    <row r="8" spans="1:12" x14ac:dyDescent="0.25">
      <c r="A8" s="84" t="s">
        <v>58</v>
      </c>
      <c r="B8" s="21" t="s">
        <v>213</v>
      </c>
      <c r="C8" s="26">
        <v>8546600450</v>
      </c>
      <c r="D8" s="7" t="str">
        <f>IF($B8="N/A","N/A",IF(C8&gt;10,"No",IF(C8&lt;-10,"No","Yes")))</f>
        <v>N/A</v>
      </c>
      <c r="E8" s="26">
        <v>8881113462</v>
      </c>
      <c r="F8" s="7" t="str">
        <f>IF($B8="N/A","N/A",IF(E8&gt;10,"No",IF(E8&lt;-10,"No","Yes")))</f>
        <v>N/A</v>
      </c>
      <c r="G8" s="26">
        <v>10038631388</v>
      </c>
      <c r="H8" s="7" t="str">
        <f>IF($B8="N/A","N/A",IF(G8&gt;10,"No",IF(G8&lt;-10,"No","Yes")))</f>
        <v>N/A</v>
      </c>
      <c r="I8" s="8">
        <v>3.9140000000000001</v>
      </c>
      <c r="J8" s="8">
        <v>13.03</v>
      </c>
      <c r="K8" s="25" t="s">
        <v>734</v>
      </c>
      <c r="L8" s="85" t="str">
        <f>IF(J8="Div by 0", "N/A", IF(K8="N/A","N/A", IF(J8&gt;VALUE(MID(K8,1,2)), "No", IF(J8&lt;-1*VALUE(MID(K8,1,2)), "No", "Yes"))))</f>
        <v>Yes</v>
      </c>
    </row>
    <row r="9" spans="1:12" x14ac:dyDescent="0.25">
      <c r="A9" s="116" t="s">
        <v>939</v>
      </c>
      <c r="B9" s="5" t="s">
        <v>213</v>
      </c>
      <c r="C9" s="4">
        <v>7.4733031218999999</v>
      </c>
      <c r="D9" s="7" t="str">
        <f>IF($B9="N/A","N/A",IF(C9&gt;10,"No",IF(C9&lt;-10,"No","Yes")))</f>
        <v>N/A</v>
      </c>
      <c r="E9" s="4">
        <v>7.9371393788000004</v>
      </c>
      <c r="F9" s="7" t="str">
        <f>IF($B9="N/A","N/A",IF(E9&gt;10,"No",IF(E9&lt;-10,"No","Yes")))</f>
        <v>N/A</v>
      </c>
      <c r="G9" s="4">
        <v>9.9738009737999995</v>
      </c>
      <c r="H9" s="7" t="str">
        <f>IF($B9="N/A","N/A",IF(G9&gt;10,"No",IF(G9&lt;-10,"No","Yes")))</f>
        <v>N/A</v>
      </c>
      <c r="I9" s="8">
        <v>6.2069999999999999</v>
      </c>
      <c r="J9" s="8">
        <v>25.66</v>
      </c>
      <c r="K9" s="5" t="s">
        <v>213</v>
      </c>
      <c r="L9" s="85" t="str">
        <f>IF(J9="Div by 0", "N/A", IF(K9="N/A","N/A", IF(J9&gt;VALUE(MID(K9,1,2)), "No", IF(J9&lt;-1*VALUE(MID(K9,1,2)), "No", "Yes"))))</f>
        <v>N/A</v>
      </c>
    </row>
    <row r="10" spans="1:12" x14ac:dyDescent="0.25">
      <c r="A10" s="116" t="s">
        <v>940</v>
      </c>
      <c r="B10" s="5" t="s">
        <v>213</v>
      </c>
      <c r="C10" s="4">
        <v>16.193805924999999</v>
      </c>
      <c r="D10" s="7" t="str">
        <f t="shared" ref="D10:D20" si="0">IF($B10="N/A","N/A",IF(C10&gt;10,"No",IF(C10&lt;-10,"No","Yes")))</f>
        <v>N/A</v>
      </c>
      <c r="E10" s="4">
        <v>16.237622065</v>
      </c>
      <c r="F10" s="7" t="str">
        <f t="shared" ref="F10:F20" si="1">IF($B10="N/A","N/A",IF(E10&gt;10,"No",IF(E10&lt;-10,"No","Yes")))</f>
        <v>N/A</v>
      </c>
      <c r="G10" s="4">
        <v>14.185677965</v>
      </c>
      <c r="H10" s="7" t="str">
        <f t="shared" ref="H10:H20" si="2">IF($B10="N/A","N/A",IF(G10&gt;10,"No",IF(G10&lt;-10,"No","Yes")))</f>
        <v>N/A</v>
      </c>
      <c r="I10" s="8">
        <v>0.27060000000000001</v>
      </c>
      <c r="J10" s="8">
        <v>-12.6</v>
      </c>
      <c r="K10" s="5" t="s">
        <v>213</v>
      </c>
      <c r="L10" s="85" t="str">
        <f t="shared" ref="L10:L27" si="3">IF(J10="Div by 0", "N/A", IF(K10="N/A","N/A", IF(J10&gt;VALUE(MID(K10,1,2)), "No", IF(J10&lt;-1*VALUE(MID(K10,1,2)), "No", "Yes"))))</f>
        <v>N/A</v>
      </c>
    </row>
    <row r="11" spans="1:12" x14ac:dyDescent="0.25">
      <c r="A11" s="116" t="s">
        <v>941</v>
      </c>
      <c r="B11" s="5" t="s">
        <v>213</v>
      </c>
      <c r="C11" s="4">
        <v>6.9013914579</v>
      </c>
      <c r="D11" s="7" t="str">
        <f t="shared" si="0"/>
        <v>N/A</v>
      </c>
      <c r="E11" s="4">
        <v>6.8286765146999997</v>
      </c>
      <c r="F11" s="7" t="str">
        <f t="shared" si="1"/>
        <v>N/A</v>
      </c>
      <c r="G11" s="4">
        <v>7.1458253586999998</v>
      </c>
      <c r="H11" s="7" t="str">
        <f t="shared" si="2"/>
        <v>N/A</v>
      </c>
      <c r="I11" s="8">
        <v>-1.05</v>
      </c>
      <c r="J11" s="8">
        <v>4.6440000000000001</v>
      </c>
      <c r="K11" s="5" t="s">
        <v>213</v>
      </c>
      <c r="L11" s="85" t="str">
        <f t="shared" si="3"/>
        <v>N/A</v>
      </c>
    </row>
    <row r="12" spans="1:12" x14ac:dyDescent="0.25">
      <c r="A12" s="116" t="s">
        <v>942</v>
      </c>
      <c r="B12" s="5" t="s">
        <v>213</v>
      </c>
      <c r="C12" s="4">
        <v>2.68205652E-2</v>
      </c>
      <c r="D12" s="7" t="str">
        <f t="shared" si="0"/>
        <v>N/A</v>
      </c>
      <c r="E12" s="4">
        <v>1.45748849E-2</v>
      </c>
      <c r="F12" s="7" t="str">
        <f t="shared" si="1"/>
        <v>N/A</v>
      </c>
      <c r="G12" s="4">
        <v>2.1596695900000001E-2</v>
      </c>
      <c r="H12" s="7" t="str">
        <f t="shared" si="2"/>
        <v>N/A</v>
      </c>
      <c r="I12" s="8">
        <v>-45.7</v>
      </c>
      <c r="J12" s="8">
        <v>48.18</v>
      </c>
      <c r="K12" s="5" t="s">
        <v>213</v>
      </c>
      <c r="L12" s="85" t="str">
        <f t="shared" si="3"/>
        <v>N/A</v>
      </c>
    </row>
    <row r="13" spans="1:12" x14ac:dyDescent="0.25">
      <c r="A13" s="116" t="s">
        <v>943</v>
      </c>
      <c r="B13" s="7" t="s">
        <v>213</v>
      </c>
      <c r="C13" s="4">
        <v>2.6055875309999998</v>
      </c>
      <c r="D13" s="7" t="str">
        <f t="shared" si="0"/>
        <v>N/A</v>
      </c>
      <c r="E13" s="4">
        <v>2.4236318898000002</v>
      </c>
      <c r="F13" s="7" t="str">
        <f t="shared" si="1"/>
        <v>N/A</v>
      </c>
      <c r="G13" s="4">
        <v>2.5778262999999999</v>
      </c>
      <c r="H13" s="7" t="str">
        <f t="shared" si="2"/>
        <v>N/A</v>
      </c>
      <c r="I13" s="8">
        <v>-6.98</v>
      </c>
      <c r="J13" s="8">
        <v>6.3620000000000001</v>
      </c>
      <c r="K13" s="5" t="s">
        <v>213</v>
      </c>
      <c r="L13" s="85" t="str">
        <f t="shared" si="3"/>
        <v>N/A</v>
      </c>
    </row>
    <row r="14" spans="1:12" ht="12.75" customHeight="1" x14ac:dyDescent="0.25">
      <c r="A14" s="116" t="s">
        <v>944</v>
      </c>
      <c r="B14" s="7" t="s">
        <v>213</v>
      </c>
      <c r="C14" s="4">
        <v>38.866818100000003</v>
      </c>
      <c r="D14" s="7" t="str">
        <f t="shared" si="0"/>
        <v>N/A</v>
      </c>
      <c r="E14" s="4">
        <v>40.828539339000002</v>
      </c>
      <c r="F14" s="7" t="str">
        <f t="shared" si="1"/>
        <v>N/A</v>
      </c>
      <c r="G14" s="4">
        <v>42.703965898</v>
      </c>
      <c r="H14" s="7" t="str">
        <f t="shared" si="2"/>
        <v>N/A</v>
      </c>
      <c r="I14" s="8">
        <v>5.0469999999999997</v>
      </c>
      <c r="J14" s="8">
        <v>4.593</v>
      </c>
      <c r="K14" s="5" t="s">
        <v>213</v>
      </c>
      <c r="L14" s="85" t="str">
        <f t="shared" si="3"/>
        <v>N/A</v>
      </c>
    </row>
    <row r="15" spans="1:12" x14ac:dyDescent="0.25">
      <c r="A15" s="116" t="s">
        <v>945</v>
      </c>
      <c r="B15" s="7" t="s">
        <v>213</v>
      </c>
      <c r="C15" s="4">
        <v>2.66469693E-2</v>
      </c>
      <c r="D15" s="7" t="str">
        <f t="shared" si="0"/>
        <v>N/A</v>
      </c>
      <c r="E15" s="4">
        <v>2.10907158E-2</v>
      </c>
      <c r="F15" s="7" t="str">
        <f t="shared" si="1"/>
        <v>N/A</v>
      </c>
      <c r="G15" s="4">
        <v>2.6809691399999998E-2</v>
      </c>
      <c r="H15" s="7" t="str">
        <f t="shared" si="2"/>
        <v>N/A</v>
      </c>
      <c r="I15" s="8">
        <v>-20.9</v>
      </c>
      <c r="J15" s="8">
        <v>27.12</v>
      </c>
      <c r="K15" s="5" t="s">
        <v>213</v>
      </c>
      <c r="L15" s="85" t="str">
        <f t="shared" si="3"/>
        <v>N/A</v>
      </c>
    </row>
    <row r="16" spans="1:12" ht="12.75" customHeight="1" x14ac:dyDescent="0.25">
      <c r="A16" s="116" t="s">
        <v>946</v>
      </c>
      <c r="B16" s="7" t="s">
        <v>213</v>
      </c>
      <c r="C16" s="4">
        <v>27.90562633</v>
      </c>
      <c r="D16" s="7" t="str">
        <f t="shared" si="0"/>
        <v>N/A</v>
      </c>
      <c r="E16" s="4">
        <v>25.708725212000001</v>
      </c>
      <c r="F16" s="7" t="str">
        <f t="shared" si="1"/>
        <v>N/A</v>
      </c>
      <c r="G16" s="4">
        <v>23.364497116999999</v>
      </c>
      <c r="H16" s="7" t="str">
        <f t="shared" si="2"/>
        <v>N/A</v>
      </c>
      <c r="I16" s="8">
        <v>-7.87</v>
      </c>
      <c r="J16" s="8">
        <v>-9.1199999999999992</v>
      </c>
      <c r="K16" s="5" t="s">
        <v>213</v>
      </c>
      <c r="L16" s="85" t="str">
        <f t="shared" si="3"/>
        <v>N/A</v>
      </c>
    </row>
    <row r="17" spans="1:12" ht="12.75" customHeight="1" x14ac:dyDescent="0.25">
      <c r="A17" s="116" t="s">
        <v>947</v>
      </c>
      <c r="B17" s="7" t="s">
        <v>213</v>
      </c>
      <c r="C17" s="4">
        <v>46.731666754999999</v>
      </c>
      <c r="D17" s="7" t="str">
        <f t="shared" si="0"/>
        <v>N/A</v>
      </c>
      <c r="E17" s="4">
        <v>44.391069881999996</v>
      </c>
      <c r="F17" s="7" t="str">
        <f t="shared" si="1"/>
        <v>N/A</v>
      </c>
      <c r="G17" s="4">
        <v>40.154811074000001</v>
      </c>
      <c r="H17" s="7" t="str">
        <f t="shared" si="2"/>
        <v>N/A</v>
      </c>
      <c r="I17" s="8">
        <v>-5.01</v>
      </c>
      <c r="J17" s="8">
        <v>-9.5399999999999991</v>
      </c>
      <c r="K17" s="5" t="s">
        <v>213</v>
      </c>
      <c r="L17" s="85" t="str">
        <f t="shared" si="3"/>
        <v>N/A</v>
      </c>
    </row>
    <row r="18" spans="1:12" ht="12.75" customHeight="1" x14ac:dyDescent="0.25">
      <c r="A18" s="116" t="s">
        <v>1704</v>
      </c>
      <c r="B18" s="7" t="s">
        <v>213</v>
      </c>
      <c r="C18" s="4" t="s">
        <v>213</v>
      </c>
      <c r="D18" s="7" t="str">
        <f t="shared" si="0"/>
        <v>N/A</v>
      </c>
      <c r="E18" s="4">
        <v>28.153447818</v>
      </c>
      <c r="F18" s="7" t="str">
        <f t="shared" si="1"/>
        <v>N/A</v>
      </c>
      <c r="G18" s="4">
        <v>25.969133109000001</v>
      </c>
      <c r="H18" s="7" t="str">
        <f t="shared" si="2"/>
        <v>N/A</v>
      </c>
      <c r="I18" s="8" t="s">
        <v>213</v>
      </c>
      <c r="J18" s="8">
        <v>-7.76</v>
      </c>
      <c r="K18" s="5" t="s">
        <v>213</v>
      </c>
      <c r="L18" s="85" t="str">
        <f t="shared" si="3"/>
        <v>N/A</v>
      </c>
    </row>
    <row r="19" spans="1:12" ht="12.75" customHeight="1" x14ac:dyDescent="0.25">
      <c r="A19" s="116" t="s">
        <v>948</v>
      </c>
      <c r="B19" s="7" t="s">
        <v>213</v>
      </c>
      <c r="C19" s="4">
        <v>45.795030122999997</v>
      </c>
      <c r="D19" s="7" t="str">
        <f t="shared" si="0"/>
        <v>N/A</v>
      </c>
      <c r="E19" s="4">
        <v>47.671790739000002</v>
      </c>
      <c r="F19" s="7" t="str">
        <f t="shared" si="1"/>
        <v>N/A</v>
      </c>
      <c r="G19" s="4">
        <v>49.871387953000003</v>
      </c>
      <c r="H19" s="7" t="str">
        <f t="shared" si="2"/>
        <v>N/A</v>
      </c>
      <c r="I19" s="8">
        <v>4.0979999999999999</v>
      </c>
      <c r="J19" s="8">
        <v>4.6139999999999999</v>
      </c>
      <c r="K19" s="5" t="s">
        <v>213</v>
      </c>
      <c r="L19" s="85" t="str">
        <f t="shared" si="3"/>
        <v>N/A</v>
      </c>
    </row>
    <row r="20" spans="1:12" ht="12.75" customHeight="1" x14ac:dyDescent="0.25">
      <c r="A20" s="117" t="s">
        <v>132</v>
      </c>
      <c r="B20" s="1" t="s">
        <v>213</v>
      </c>
      <c r="C20" s="22">
        <v>1409</v>
      </c>
      <c r="D20" s="7" t="str">
        <f t="shared" si="0"/>
        <v>N/A</v>
      </c>
      <c r="E20" s="22">
        <v>1116</v>
      </c>
      <c r="F20" s="7" t="str">
        <f t="shared" si="1"/>
        <v>N/A</v>
      </c>
      <c r="G20" s="22">
        <v>2145</v>
      </c>
      <c r="H20" s="7" t="str">
        <f t="shared" si="2"/>
        <v>N/A</v>
      </c>
      <c r="I20" s="8">
        <v>-20.8</v>
      </c>
      <c r="J20" s="8">
        <v>92.2</v>
      </c>
      <c r="K20" s="22" t="s">
        <v>213</v>
      </c>
      <c r="L20" s="85" t="str">
        <f t="shared" si="3"/>
        <v>N/A</v>
      </c>
    </row>
    <row r="21" spans="1:12" ht="12.75" customHeight="1" x14ac:dyDescent="0.25">
      <c r="A21" s="117" t="s">
        <v>133</v>
      </c>
      <c r="B21" s="25" t="s">
        <v>276</v>
      </c>
      <c r="C21" s="4">
        <v>0.1222983054</v>
      </c>
      <c r="D21" s="7" t="str">
        <f>IF($B21="N/A","N/A",IF(C21&gt;=2,"No",IF(C21&lt;0,"No","Yes")))</f>
        <v>Yes</v>
      </c>
      <c r="E21" s="4">
        <v>9.56798326E-2</v>
      </c>
      <c r="F21" s="7" t="str">
        <f>IF($B21="N/A","N/A",IF(E21&gt;=2,"No",IF(E21&lt;0,"No","Yes")))</f>
        <v>Yes</v>
      </c>
      <c r="G21" s="4">
        <v>0.15974107800000001</v>
      </c>
      <c r="H21" s="7" t="str">
        <f>IF($B21="N/A","N/A",IF(G21&gt;=2,"No",IF(G21&lt;0,"No","Yes")))</f>
        <v>Yes</v>
      </c>
      <c r="I21" s="8">
        <v>-21.8</v>
      </c>
      <c r="J21" s="8">
        <v>66.95</v>
      </c>
      <c r="K21" s="5" t="s">
        <v>213</v>
      </c>
      <c r="L21" s="85" t="str">
        <f t="shared" si="3"/>
        <v>N/A</v>
      </c>
    </row>
    <row r="22" spans="1:12" x14ac:dyDescent="0.25">
      <c r="A22" s="108" t="s">
        <v>134</v>
      </c>
      <c r="B22" s="25" t="s">
        <v>213</v>
      </c>
      <c r="C22" s="26">
        <v>2755407</v>
      </c>
      <c r="D22" s="7" t="str">
        <f t="shared" ref="D22:D27" si="4">IF($B22="N/A","N/A",IF(C22&gt;10,"No",IF(C22&lt;-10,"No","Yes")))</f>
        <v>N/A</v>
      </c>
      <c r="E22" s="26">
        <v>3252540</v>
      </c>
      <c r="F22" s="7" t="str">
        <f t="shared" ref="F22:F27" si="5">IF($B22="N/A","N/A",IF(E22&gt;10,"No",IF(E22&lt;-10,"No","Yes")))</f>
        <v>N/A</v>
      </c>
      <c r="G22" s="26">
        <v>6320098</v>
      </c>
      <c r="H22" s="7" t="str">
        <f t="shared" ref="H22:H27" si="6">IF($B22="N/A","N/A",IF(G22&gt;10,"No",IF(G22&lt;-10,"No","Yes")))</f>
        <v>N/A</v>
      </c>
      <c r="I22" s="8">
        <v>18.04</v>
      </c>
      <c r="J22" s="8">
        <v>94.31</v>
      </c>
      <c r="K22" s="5" t="s">
        <v>213</v>
      </c>
      <c r="L22" s="85" t="str">
        <f t="shared" si="3"/>
        <v>N/A</v>
      </c>
    </row>
    <row r="23" spans="1:12" x14ac:dyDescent="0.25">
      <c r="A23" s="108" t="s">
        <v>1680</v>
      </c>
      <c r="B23" s="25" t="s">
        <v>213</v>
      </c>
      <c r="C23" s="26">
        <v>1955.5762952</v>
      </c>
      <c r="D23" s="7" t="str">
        <f t="shared" si="4"/>
        <v>N/A</v>
      </c>
      <c r="E23" s="26">
        <v>2914.4623655999999</v>
      </c>
      <c r="F23" s="7" t="str">
        <f t="shared" si="5"/>
        <v>N/A</v>
      </c>
      <c r="G23" s="26">
        <v>2946.4326339999998</v>
      </c>
      <c r="H23" s="7" t="str">
        <f t="shared" si="6"/>
        <v>N/A</v>
      </c>
      <c r="I23" s="8">
        <v>49.03</v>
      </c>
      <c r="J23" s="8">
        <v>1.097</v>
      </c>
      <c r="K23" s="5" t="s">
        <v>213</v>
      </c>
      <c r="L23" s="85" t="str">
        <f t="shared" si="3"/>
        <v>N/A</v>
      </c>
    </row>
    <row r="24" spans="1:12" ht="12.75" customHeight="1" x14ac:dyDescent="0.25">
      <c r="A24" s="117" t="s">
        <v>135</v>
      </c>
      <c r="B24" s="21" t="s">
        <v>213</v>
      </c>
      <c r="C24" s="1">
        <v>478</v>
      </c>
      <c r="D24" s="7" t="str">
        <f t="shared" si="4"/>
        <v>N/A</v>
      </c>
      <c r="E24" s="1">
        <v>537</v>
      </c>
      <c r="F24" s="7" t="str">
        <f t="shared" si="5"/>
        <v>N/A</v>
      </c>
      <c r="G24" s="1">
        <v>1781</v>
      </c>
      <c r="H24" s="7" t="str">
        <f t="shared" si="6"/>
        <v>N/A</v>
      </c>
      <c r="I24" s="8">
        <v>12.34</v>
      </c>
      <c r="J24" s="8">
        <v>231.7</v>
      </c>
      <c r="K24" s="22" t="s">
        <v>213</v>
      </c>
      <c r="L24" s="85" t="str">
        <f t="shared" si="3"/>
        <v>N/A</v>
      </c>
    </row>
    <row r="25" spans="1:12" ht="12.75" customHeight="1" x14ac:dyDescent="0.25">
      <c r="A25" s="117" t="s">
        <v>136</v>
      </c>
      <c r="B25" s="21" t="s">
        <v>213</v>
      </c>
      <c r="C25" s="9">
        <v>4.1489418E-2</v>
      </c>
      <c r="D25" s="7" t="str">
        <f t="shared" si="4"/>
        <v>N/A</v>
      </c>
      <c r="E25" s="9">
        <v>4.6039489400000001E-2</v>
      </c>
      <c r="F25" s="7" t="str">
        <f t="shared" si="5"/>
        <v>N/A</v>
      </c>
      <c r="G25" s="9">
        <v>0.1326335011</v>
      </c>
      <c r="H25" s="7" t="str">
        <f t="shared" si="6"/>
        <v>N/A</v>
      </c>
      <c r="I25" s="8">
        <v>10.97</v>
      </c>
      <c r="J25" s="8">
        <v>188.1</v>
      </c>
      <c r="K25" s="5" t="s">
        <v>213</v>
      </c>
      <c r="L25" s="85" t="str">
        <f t="shared" si="3"/>
        <v>N/A</v>
      </c>
    </row>
    <row r="26" spans="1:12" ht="25" x14ac:dyDescent="0.25">
      <c r="A26" s="108" t="s">
        <v>137</v>
      </c>
      <c r="B26" s="21" t="s">
        <v>213</v>
      </c>
      <c r="C26" s="10">
        <v>1309073</v>
      </c>
      <c r="D26" s="7" t="str">
        <f t="shared" si="4"/>
        <v>N/A</v>
      </c>
      <c r="E26" s="10">
        <v>1993805</v>
      </c>
      <c r="F26" s="7" t="str">
        <f t="shared" si="5"/>
        <v>N/A</v>
      </c>
      <c r="G26" s="10">
        <v>5700227</v>
      </c>
      <c r="H26" s="7" t="str">
        <f t="shared" si="6"/>
        <v>N/A</v>
      </c>
      <c r="I26" s="8">
        <v>52.31</v>
      </c>
      <c r="J26" s="8">
        <v>185.9</v>
      </c>
      <c r="K26" s="5" t="s">
        <v>213</v>
      </c>
      <c r="L26" s="85" t="str">
        <f t="shared" si="3"/>
        <v>N/A</v>
      </c>
    </row>
    <row r="27" spans="1:12" ht="25" x14ac:dyDescent="0.25">
      <c r="A27" s="108" t="s">
        <v>949</v>
      </c>
      <c r="B27" s="21" t="s">
        <v>213</v>
      </c>
      <c r="C27" s="10">
        <v>2738.6464434999998</v>
      </c>
      <c r="D27" s="7" t="str">
        <f t="shared" si="4"/>
        <v>N/A</v>
      </c>
      <c r="E27" s="10">
        <v>3712.8584729999998</v>
      </c>
      <c r="F27" s="7" t="str">
        <f t="shared" si="5"/>
        <v>N/A</v>
      </c>
      <c r="G27" s="10">
        <v>3200.5766423</v>
      </c>
      <c r="H27" s="7" t="str">
        <f t="shared" si="6"/>
        <v>N/A</v>
      </c>
      <c r="I27" s="8">
        <v>35.57</v>
      </c>
      <c r="J27" s="8">
        <v>-13.8</v>
      </c>
      <c r="K27" s="5" t="s">
        <v>213</v>
      </c>
      <c r="L27" s="85" t="str">
        <f t="shared" si="3"/>
        <v>N/A</v>
      </c>
    </row>
    <row r="28" spans="1:12" x14ac:dyDescent="0.25">
      <c r="A28" s="117" t="s">
        <v>138</v>
      </c>
      <c r="B28" s="1" t="s">
        <v>213</v>
      </c>
      <c r="C28" s="22">
        <v>3785</v>
      </c>
      <c r="D28" s="7" t="str">
        <f>IF($B28="N/A","N/A",IF(C28&gt;10,"No",IF(C28&lt;-10,"No","Yes")))</f>
        <v>N/A</v>
      </c>
      <c r="E28" s="22">
        <v>3525</v>
      </c>
      <c r="F28" s="7" t="str">
        <f>IF($B28="N/A","N/A",IF(E28&gt;10,"No",IF(E28&lt;-10,"No","Yes")))</f>
        <v>N/A</v>
      </c>
      <c r="G28" s="22">
        <v>3234</v>
      </c>
      <c r="H28" s="7" t="str">
        <f>IF($B28="N/A","N/A",IF(G28&gt;10,"No",IF(G28&lt;-10,"No","Yes")))</f>
        <v>N/A</v>
      </c>
      <c r="I28" s="8">
        <v>-6.87</v>
      </c>
      <c r="J28" s="8">
        <v>-8.26</v>
      </c>
      <c r="K28" s="22" t="s">
        <v>213</v>
      </c>
      <c r="L28" s="85" t="str">
        <f>IF(J28="Div by 0", "N/A", IF(K28="N/A","N/A", IF(J28&gt;VALUE(MID(K28,1,2)), "No", IF(J28&lt;-1*VALUE(MID(K28,1,2)), "No", "Yes"))))</f>
        <v>N/A</v>
      </c>
    </row>
    <row r="29" spans="1:12" x14ac:dyDescent="0.25">
      <c r="A29" s="108" t="s">
        <v>139</v>
      </c>
      <c r="B29" s="25" t="s">
        <v>213</v>
      </c>
      <c r="C29" s="4">
        <v>0.32853022430000001</v>
      </c>
      <c r="D29" s="7" t="str">
        <f>IF($B29="N/A","N/A",IF(C29&gt;10,"No",IF(C29&lt;-10,"No","Yes")))</f>
        <v>N/A</v>
      </c>
      <c r="E29" s="4">
        <v>0.30221452519999997</v>
      </c>
      <c r="F29" s="7" t="str">
        <f>IF($B29="N/A","N/A",IF(E29&gt;10,"No",IF(E29&lt;-10,"No","Yes")))</f>
        <v>N/A</v>
      </c>
      <c r="G29" s="4">
        <v>0.2408403945</v>
      </c>
      <c r="H29" s="7" t="str">
        <f>IF($B29="N/A","N/A",IF(G29&gt;10,"No",IF(G29&lt;-10,"No","Yes")))</f>
        <v>N/A</v>
      </c>
      <c r="I29" s="8">
        <v>-8.01</v>
      </c>
      <c r="J29" s="8">
        <v>-20.3</v>
      </c>
      <c r="K29" s="5" t="s">
        <v>213</v>
      </c>
      <c r="L29" s="85" t="str">
        <f>IF(J29="Div by 0", "N/A", IF(K29="N/A","N/A", IF(J29&gt;VALUE(MID(K29,1,2)), "No", IF(J29&lt;-1*VALUE(MID(K29,1,2)), "No", "Yes"))))</f>
        <v>N/A</v>
      </c>
    </row>
    <row r="30" spans="1:12" x14ac:dyDescent="0.25">
      <c r="A30" s="117" t="s">
        <v>140</v>
      </c>
      <c r="B30" s="22" t="s">
        <v>213</v>
      </c>
      <c r="C30" s="22">
        <v>4230</v>
      </c>
      <c r="D30" s="7" t="str">
        <f>IF($B30="N/A","N/A",IF(C30&gt;10,"No",IF(C30&lt;-10,"No","Yes")))</f>
        <v>N/A</v>
      </c>
      <c r="E30" s="22">
        <v>3947</v>
      </c>
      <c r="F30" s="7" t="str">
        <f>IF($B30="N/A","N/A",IF(E30&gt;10,"No",IF(E30&lt;-10,"No","Yes")))</f>
        <v>N/A</v>
      </c>
      <c r="G30" s="22">
        <v>3756</v>
      </c>
      <c r="H30" s="7" t="str">
        <f>IF($B30="N/A","N/A",IF(G30&gt;10,"No",IF(G30&lt;-10,"No","Yes")))</f>
        <v>N/A</v>
      </c>
      <c r="I30" s="8">
        <v>-6.69</v>
      </c>
      <c r="J30" s="8">
        <v>-4.84</v>
      </c>
      <c r="K30" s="22" t="s">
        <v>213</v>
      </c>
      <c r="L30" s="85" t="str">
        <f>IF(J30="Div by 0", "N/A", IF(K30="N/A","N/A", IF(J30&gt;VALUE(MID(K30,1,2)), "No", IF(J30&lt;-1*VALUE(MID(K30,1,2)), "No", "Yes"))))</f>
        <v>N/A</v>
      </c>
    </row>
    <row r="31" spans="1:12" x14ac:dyDescent="0.25">
      <c r="A31" s="108" t="s">
        <v>141</v>
      </c>
      <c r="B31" s="21" t="s">
        <v>213</v>
      </c>
      <c r="C31" s="4">
        <v>0.36715531019999997</v>
      </c>
      <c r="D31" s="7" t="str">
        <f>IF($B31="N/A","N/A",IF(C31&gt;10,"No",IF(C31&lt;-10,"No","Yes")))</f>
        <v>N/A</v>
      </c>
      <c r="E31" s="4">
        <v>0.33839453359999999</v>
      </c>
      <c r="F31" s="7" t="str">
        <f>IF($B31="N/A","N/A",IF(E31&gt;10,"No",IF(E31&lt;-10,"No","Yes")))</f>
        <v>N/A</v>
      </c>
      <c r="G31" s="4">
        <v>0.27971444699999998</v>
      </c>
      <c r="H31" s="7" t="str">
        <f>IF($B31="N/A","N/A",IF(G31&gt;10,"No",IF(G31&lt;-10,"No","Yes")))</f>
        <v>N/A</v>
      </c>
      <c r="I31" s="8">
        <v>-7.83</v>
      </c>
      <c r="J31" s="8">
        <v>-17.3</v>
      </c>
      <c r="K31" s="5" t="s">
        <v>213</v>
      </c>
      <c r="L31" s="85" t="str">
        <f>IF(J31="Div by 0", "N/A", IF(K31="N/A","N/A", IF(J31&gt;VALUE(MID(K31,1,2)), "No", IF(J31&lt;-1*VALUE(MID(K31,1,2)), "No", "Yes"))))</f>
        <v>N/A</v>
      </c>
    </row>
    <row r="32" spans="1:12" ht="12.75" customHeight="1" x14ac:dyDescent="0.25">
      <c r="A32" s="117" t="s">
        <v>142</v>
      </c>
      <c r="B32" s="1" t="s">
        <v>213</v>
      </c>
      <c r="C32" s="1">
        <v>2041.1666667</v>
      </c>
      <c r="D32" s="7" t="str">
        <f>IF($B32="N/A","N/A",IF(C32&gt;10,"No",IF(C32&lt;-10,"No","Yes")))</f>
        <v>N/A</v>
      </c>
      <c r="E32" s="1">
        <v>1872.9166667</v>
      </c>
      <c r="F32" s="7" t="str">
        <f>IF($B32="N/A","N/A",IF(E32&gt;10,"No",IF(E32&lt;-10,"No","Yes")))</f>
        <v>N/A</v>
      </c>
      <c r="G32" s="1">
        <v>1777.6666667</v>
      </c>
      <c r="H32" s="7" t="str">
        <f>IF($B32="N/A","N/A",IF(G32&gt;10,"No",IF(G32&lt;-10,"No","Yes")))</f>
        <v>N/A</v>
      </c>
      <c r="I32" s="8">
        <v>-8.24</v>
      </c>
      <c r="J32" s="8">
        <v>-5.09</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1146907</v>
      </c>
      <c r="D6" s="7" t="str">
        <f>IF($B6="N/A","N/A",IF(C6&gt;10,"No",IF(C6&lt;-10,"No","Yes")))</f>
        <v>N/A</v>
      </c>
      <c r="E6" s="22">
        <v>1161749</v>
      </c>
      <c r="F6" s="7" t="str">
        <f>IF($B6="N/A","N/A",IF(E6&gt;10,"No",IF(E6&lt;-10,"No","Yes")))</f>
        <v>N/A</v>
      </c>
      <c r="G6" s="22">
        <v>1337419</v>
      </c>
      <c r="H6" s="7" t="str">
        <f>IF($B6="N/A","N/A",IF(G6&gt;10,"No",IF(G6&lt;-10,"No","Yes")))</f>
        <v>N/A</v>
      </c>
      <c r="I6" s="8">
        <v>1.294</v>
      </c>
      <c r="J6" s="8">
        <v>15.12</v>
      </c>
      <c r="K6" s="1" t="s">
        <v>734</v>
      </c>
      <c r="L6" s="85" t="str">
        <f>IF(J6="Div by 0", "N/A", IF(K6="N/A","N/A", IF(J6&gt;VALUE(MID(K6,1,2)), "No", IF(J6&lt;-1*VALUE(MID(K6,1,2)), "No", "Yes"))))</f>
        <v>Yes</v>
      </c>
    </row>
    <row r="7" spans="1:12" x14ac:dyDescent="0.25">
      <c r="A7" s="117" t="s">
        <v>59</v>
      </c>
      <c r="B7" s="22" t="s">
        <v>213</v>
      </c>
      <c r="C7" s="22">
        <v>891210.38</v>
      </c>
      <c r="D7" s="7" t="str">
        <f>IF($B7="N/A","N/A",IF(C7&gt;10,"No",IF(C7&lt;-10,"No","Yes")))</f>
        <v>N/A</v>
      </c>
      <c r="E7" s="22">
        <v>905794.95</v>
      </c>
      <c r="F7" s="7" t="str">
        <f>IF($B7="N/A","N/A",IF(E7&gt;10,"No",IF(E7&lt;-10,"No","Yes")))</f>
        <v>N/A</v>
      </c>
      <c r="G7" s="22">
        <v>1098446.33</v>
      </c>
      <c r="H7" s="7" t="str">
        <f>IF($B7="N/A","N/A",IF(G7&gt;10,"No",IF(G7&lt;-10,"No","Yes")))</f>
        <v>N/A</v>
      </c>
      <c r="I7" s="8">
        <v>1.6359999999999999</v>
      </c>
      <c r="J7" s="8">
        <v>21.27</v>
      </c>
      <c r="K7" s="1" t="s">
        <v>735</v>
      </c>
      <c r="L7" s="85" t="str">
        <f>IF(J7="Div by 0", "N/A", IF(K7="N/A","N/A", IF(J7&gt;VALUE(MID(K7,1,2)), "No", IF(J7&lt;-1*VALUE(MID(K7,1,2)), "No", "Yes"))))</f>
        <v>No</v>
      </c>
    </row>
    <row r="8" spans="1:12" x14ac:dyDescent="0.25">
      <c r="A8" s="127" t="s">
        <v>143</v>
      </c>
      <c r="B8" s="22" t="s">
        <v>213</v>
      </c>
      <c r="C8" s="22">
        <v>118</v>
      </c>
      <c r="D8" s="7" t="str">
        <f>IF($B8="N/A","N/A",IF(C8&gt;10,"No",IF(C8&lt;-10,"No","Yes")))</f>
        <v>N/A</v>
      </c>
      <c r="E8" s="22">
        <v>88</v>
      </c>
      <c r="F8" s="7" t="str">
        <f>IF($B8="N/A","N/A",IF(E8&gt;10,"No",IF(E8&lt;-10,"No","Yes")))</f>
        <v>N/A</v>
      </c>
      <c r="G8" s="22">
        <v>116</v>
      </c>
      <c r="H8" s="7" t="str">
        <f>IF($B8="N/A","N/A",IF(G8&gt;10,"No",IF(G8&lt;-10,"No","Yes")))</f>
        <v>N/A</v>
      </c>
      <c r="I8" s="8">
        <v>-25.4</v>
      </c>
      <c r="J8" s="8">
        <v>31.82</v>
      </c>
      <c r="K8" s="22" t="s">
        <v>213</v>
      </c>
      <c r="L8" s="85" t="str">
        <f>IF(J8="Div by 0", "N/A", IF(K8="N/A","N/A", IF(J8&gt;VALUE(MID(K8,1,2)), "No", IF(J8&lt;-1*VALUE(MID(K8,1,2)), "No", "Yes"))))</f>
        <v>N/A</v>
      </c>
    </row>
    <row r="9" spans="1:12" x14ac:dyDescent="0.25">
      <c r="A9" s="117" t="s">
        <v>676</v>
      </c>
      <c r="B9" s="22" t="s">
        <v>213</v>
      </c>
      <c r="C9" s="22">
        <v>118</v>
      </c>
      <c r="D9" s="7" t="str">
        <f t="shared" ref="D9:D11" si="0">IF($B9="N/A","N/A",IF(C9&gt;10,"No",IF(C9&lt;-10,"No","Yes")))</f>
        <v>N/A</v>
      </c>
      <c r="E9" s="22">
        <v>88</v>
      </c>
      <c r="F9" s="7" t="str">
        <f t="shared" ref="F9:F11" si="1">IF($B9="N/A","N/A",IF(E9&gt;10,"No",IF(E9&lt;-10,"No","Yes")))</f>
        <v>N/A</v>
      </c>
      <c r="G9" s="22">
        <v>116</v>
      </c>
      <c r="H9" s="7" t="str">
        <f t="shared" ref="H9:H11" si="2">IF($B9="N/A","N/A",IF(G9&gt;10,"No",IF(G9&lt;-10,"No","Yes")))</f>
        <v>N/A</v>
      </c>
      <c r="I9" s="8">
        <v>-25.4</v>
      </c>
      <c r="J9" s="8">
        <v>31.82</v>
      </c>
      <c r="K9" s="22" t="s">
        <v>213</v>
      </c>
      <c r="L9" s="85" t="str">
        <f t="shared" ref="L9:L11" si="3">IF(J9="Div by 0", "N/A", IF(K9="N/A","N/A", IF(J9&gt;VALUE(MID(K9,1,2)), "No", IF(J9&lt;-1*VALUE(MID(K9,1,2)), "No", "Yes"))))</f>
        <v>N/A</v>
      </c>
    </row>
    <row r="10" spans="1:12" x14ac:dyDescent="0.25">
      <c r="A10" s="117" t="s">
        <v>423</v>
      </c>
      <c r="B10" s="22" t="s">
        <v>213</v>
      </c>
      <c r="C10" s="22">
        <v>0</v>
      </c>
      <c r="D10" s="7" t="str">
        <f t="shared" si="0"/>
        <v>N/A</v>
      </c>
      <c r="E10" s="22">
        <v>0</v>
      </c>
      <c r="F10" s="7" t="str">
        <f t="shared" si="1"/>
        <v>N/A</v>
      </c>
      <c r="G10" s="22">
        <v>0</v>
      </c>
      <c r="H10" s="7" t="str">
        <f t="shared" si="2"/>
        <v>N/A</v>
      </c>
      <c r="I10" s="8" t="s">
        <v>1747</v>
      </c>
      <c r="J10" s="8" t="s">
        <v>1747</v>
      </c>
      <c r="K10" s="22" t="s">
        <v>213</v>
      </c>
      <c r="L10" s="85" t="str">
        <f t="shared" si="3"/>
        <v>N/A</v>
      </c>
    </row>
    <row r="11" spans="1:12" x14ac:dyDescent="0.25">
      <c r="A11" s="117" t="s">
        <v>169</v>
      </c>
      <c r="B11" s="22" t="s">
        <v>213</v>
      </c>
      <c r="C11" s="4">
        <v>1.0288541300000001E-2</v>
      </c>
      <c r="D11" s="7" t="str">
        <f t="shared" si="0"/>
        <v>N/A</v>
      </c>
      <c r="E11" s="4">
        <v>7.5747859000000004E-3</v>
      </c>
      <c r="F11" s="7" t="str">
        <f t="shared" si="1"/>
        <v>N/A</v>
      </c>
      <c r="G11" s="4">
        <v>8.6734224999999998E-3</v>
      </c>
      <c r="H11" s="7" t="str">
        <f t="shared" si="2"/>
        <v>N/A</v>
      </c>
      <c r="I11" s="8">
        <v>-26.4</v>
      </c>
      <c r="J11" s="8">
        <v>14.5</v>
      </c>
      <c r="K11" s="22" t="s">
        <v>213</v>
      </c>
      <c r="L11" s="85" t="str">
        <f t="shared" si="3"/>
        <v>N/A</v>
      </c>
    </row>
    <row r="12" spans="1:12" x14ac:dyDescent="0.25">
      <c r="A12" s="117" t="s">
        <v>144</v>
      </c>
      <c r="B12" s="22" t="s">
        <v>213</v>
      </c>
      <c r="C12" s="22">
        <v>31.333333332999999</v>
      </c>
      <c r="D12" s="7" t="str">
        <f>IF($B12="N/A","N/A",IF(C12&gt;10,"No",IF(C12&lt;-10,"No","Yes")))</f>
        <v>N/A</v>
      </c>
      <c r="E12" s="22">
        <v>20.583333332999999</v>
      </c>
      <c r="F12" s="7" t="str">
        <f>IF($B12="N/A","N/A",IF(E12&gt;10,"No",IF(E12&lt;-10,"No","Yes")))</f>
        <v>N/A</v>
      </c>
      <c r="G12" s="22">
        <v>43.666666667000001</v>
      </c>
      <c r="H12" s="7" t="str">
        <f>IF($B12="N/A","N/A",IF(G12&gt;10,"No",IF(G12&lt;-10,"No","Yes")))</f>
        <v>N/A</v>
      </c>
      <c r="I12" s="8">
        <v>-34.299999999999997</v>
      </c>
      <c r="J12" s="8">
        <v>112.1</v>
      </c>
      <c r="K12" s="22" t="s">
        <v>213</v>
      </c>
      <c r="L12" s="85" t="str">
        <f>IF(J12="Div by 0", "N/A", IF(K12="N/A","N/A", IF(J12&gt;VALUE(MID(K12,1,2)), "No", IF(J12&lt;-1*VALUE(MID(K12,1,2)), "No", "Yes"))))</f>
        <v>N/A</v>
      </c>
    </row>
    <row r="13" spans="1:12" x14ac:dyDescent="0.25">
      <c r="A13" s="84" t="s">
        <v>364</v>
      </c>
      <c r="B13" s="33" t="s">
        <v>213</v>
      </c>
      <c r="C13" s="4">
        <v>98.794060896000005</v>
      </c>
      <c r="D13" s="9" t="str">
        <f>IF($B13="N/A","N/A",IF(C13&gt;=95,"Yes","No"))</f>
        <v>N/A</v>
      </c>
      <c r="E13" s="4">
        <v>98.735355054999999</v>
      </c>
      <c r="F13" s="9" t="str">
        <f>IF($B13="N/A","N/A",IF(E13&gt;=95,"Yes","No"))</f>
        <v>N/A</v>
      </c>
      <c r="G13" s="4">
        <v>98.366256199000006</v>
      </c>
      <c r="H13" s="7" t="str">
        <f>IF($B13="N/A","N/A",IF(G13&gt;=95,"Yes","No"))</f>
        <v>N/A</v>
      </c>
      <c r="I13" s="8">
        <v>-5.8999999999999997E-2</v>
      </c>
      <c r="J13" s="8">
        <v>-0.374</v>
      </c>
      <c r="K13" s="25" t="s">
        <v>735</v>
      </c>
      <c r="L13" s="85" t="str">
        <f t="shared" ref="L13:L70" si="4">IF(J13="Div by 0", "N/A", IF(K13="N/A","N/A", IF(J13&gt;VALUE(MID(K13,1,2)), "No", IF(J13&lt;-1*VALUE(MID(K13,1,2)), "No", "Yes"))))</f>
        <v>Yes</v>
      </c>
    </row>
    <row r="14" spans="1:12" x14ac:dyDescent="0.25">
      <c r="A14" s="128" t="s">
        <v>365</v>
      </c>
      <c r="B14" s="33" t="s">
        <v>213</v>
      </c>
      <c r="C14" s="34">
        <v>1.205939104</v>
      </c>
      <c r="D14" s="34" t="str">
        <f>IF($B14="N/A","N/A",IF(C14&gt;10,"No",IF(C14&lt;-10,"No","Yes")))</f>
        <v>N/A</v>
      </c>
      <c r="E14" s="34">
        <v>1.2646449447999999</v>
      </c>
      <c r="F14" s="9" t="str">
        <f>IF($B14="N/A","N/A",IF(E14&gt;95,"Yes","No"))</f>
        <v>N/A</v>
      </c>
      <c r="G14" s="34">
        <v>1.6336690297000001</v>
      </c>
      <c r="H14" s="7" t="str">
        <f>IF($B14="N/A","N/A",IF(G14&gt;95,"Yes","No"))</f>
        <v>N/A</v>
      </c>
      <c r="I14" s="35">
        <v>4.8680000000000003</v>
      </c>
      <c r="J14" s="35">
        <v>29.18</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7.4770899999999999E-5</v>
      </c>
      <c r="H15" s="37" t="str">
        <f t="shared" ref="H15:H21" si="7">IF($B15="N/A","N/A",IF(G15&gt;10,"No",IF(G15&lt;-10,"No","Yes")))</f>
        <v>N/A</v>
      </c>
      <c r="I15" s="35" t="s">
        <v>1747</v>
      </c>
      <c r="J15" s="35" t="s">
        <v>1747</v>
      </c>
      <c r="K15" s="36" t="s">
        <v>213</v>
      </c>
      <c r="L15" s="85" t="str">
        <f t="shared" si="4"/>
        <v>N/A</v>
      </c>
    </row>
    <row r="16" spans="1:12" x14ac:dyDescent="0.25">
      <c r="A16" s="128" t="s">
        <v>367</v>
      </c>
      <c r="B16" s="33" t="s">
        <v>213</v>
      </c>
      <c r="C16" s="38">
        <v>13831</v>
      </c>
      <c r="D16" s="38" t="str">
        <f t="shared" si="5"/>
        <v>N/A</v>
      </c>
      <c r="E16" s="38">
        <v>14692</v>
      </c>
      <c r="F16" s="38" t="str">
        <f t="shared" si="6"/>
        <v>N/A</v>
      </c>
      <c r="G16" s="38">
        <v>21850</v>
      </c>
      <c r="H16" s="37" t="str">
        <f t="shared" si="7"/>
        <v>N/A</v>
      </c>
      <c r="I16" s="35">
        <v>6.2249999999999996</v>
      </c>
      <c r="J16" s="35">
        <v>48.72</v>
      </c>
      <c r="K16" s="36" t="s">
        <v>213</v>
      </c>
      <c r="L16" s="85" t="str">
        <f t="shared" si="4"/>
        <v>N/A</v>
      </c>
    </row>
    <row r="17" spans="1:12" x14ac:dyDescent="0.25">
      <c r="A17" s="129" t="s">
        <v>368</v>
      </c>
      <c r="B17" s="33" t="s">
        <v>213</v>
      </c>
      <c r="C17" s="34">
        <v>1.205939104</v>
      </c>
      <c r="D17" s="37" t="str">
        <f t="shared" si="5"/>
        <v>N/A</v>
      </c>
      <c r="E17" s="34">
        <v>1.2646449447999999</v>
      </c>
      <c r="F17" s="37" t="str">
        <f t="shared" si="6"/>
        <v>N/A</v>
      </c>
      <c r="G17" s="34">
        <v>1.6337438006</v>
      </c>
      <c r="H17" s="37" t="str">
        <f t="shared" si="7"/>
        <v>N/A</v>
      </c>
      <c r="I17" s="35">
        <v>4.8680000000000003</v>
      </c>
      <c r="J17" s="35">
        <v>29.19</v>
      </c>
      <c r="K17" s="36" t="s">
        <v>213</v>
      </c>
      <c r="L17" s="85" t="str">
        <f t="shared" si="4"/>
        <v>N/A</v>
      </c>
    </row>
    <row r="18" spans="1:12" x14ac:dyDescent="0.25">
      <c r="A18" s="128" t="s">
        <v>677</v>
      </c>
      <c r="B18" s="33" t="s">
        <v>213</v>
      </c>
      <c r="C18" s="34">
        <v>63.784252766000002</v>
      </c>
      <c r="D18" s="37" t="str">
        <f t="shared" si="5"/>
        <v>N/A</v>
      </c>
      <c r="E18" s="34">
        <v>66.042744350999996</v>
      </c>
      <c r="F18" s="37" t="str">
        <f t="shared" si="6"/>
        <v>N/A</v>
      </c>
      <c r="G18" s="34">
        <v>63.679633867</v>
      </c>
      <c r="H18" s="37" t="str">
        <f t="shared" si="7"/>
        <v>N/A</v>
      </c>
      <c r="I18" s="8">
        <v>3.5409999999999999</v>
      </c>
      <c r="J18" s="8">
        <v>-3.58</v>
      </c>
      <c r="K18" s="36" t="s">
        <v>213</v>
      </c>
      <c r="L18" s="85" t="str">
        <f t="shared" si="4"/>
        <v>N/A</v>
      </c>
    </row>
    <row r="19" spans="1:12" x14ac:dyDescent="0.25">
      <c r="A19" s="128" t="s">
        <v>678</v>
      </c>
      <c r="B19" s="33" t="s">
        <v>213</v>
      </c>
      <c r="C19" s="34">
        <v>22.088063046999999</v>
      </c>
      <c r="D19" s="37" t="str">
        <f t="shared" si="5"/>
        <v>N/A</v>
      </c>
      <c r="E19" s="34">
        <v>22.604138306999999</v>
      </c>
      <c r="F19" s="37" t="str">
        <f t="shared" si="6"/>
        <v>N/A</v>
      </c>
      <c r="G19" s="34">
        <v>23.665903889999999</v>
      </c>
      <c r="H19" s="37" t="str">
        <f t="shared" si="7"/>
        <v>N/A</v>
      </c>
      <c r="I19" s="8">
        <v>2.3359999999999999</v>
      </c>
      <c r="J19" s="8">
        <v>4.6970000000000001</v>
      </c>
      <c r="K19" s="36" t="s">
        <v>213</v>
      </c>
      <c r="L19" s="85" t="str">
        <f t="shared" si="4"/>
        <v>N/A</v>
      </c>
    </row>
    <row r="20" spans="1:12" ht="25" x14ac:dyDescent="0.25">
      <c r="A20" s="128" t="s">
        <v>679</v>
      </c>
      <c r="B20" s="33" t="s">
        <v>213</v>
      </c>
      <c r="C20" s="34">
        <v>17.713831248999998</v>
      </c>
      <c r="D20" s="37" t="str">
        <f t="shared" si="5"/>
        <v>N/A</v>
      </c>
      <c r="E20" s="34">
        <v>14.831200653</v>
      </c>
      <c r="F20" s="37" t="str">
        <f t="shared" si="6"/>
        <v>N/A</v>
      </c>
      <c r="G20" s="34">
        <v>11.363844393999999</v>
      </c>
      <c r="H20" s="37" t="str">
        <f t="shared" si="7"/>
        <v>N/A</v>
      </c>
      <c r="I20" s="8">
        <v>-16.3</v>
      </c>
      <c r="J20" s="8">
        <v>-23.4</v>
      </c>
      <c r="K20" s="36" t="s">
        <v>213</v>
      </c>
      <c r="L20" s="85" t="str">
        <f t="shared" si="4"/>
        <v>N/A</v>
      </c>
    </row>
    <row r="21" spans="1:12" ht="25" x14ac:dyDescent="0.25">
      <c r="A21" s="128" t="s">
        <v>680</v>
      </c>
      <c r="B21" s="33" t="s">
        <v>213</v>
      </c>
      <c r="C21" s="34">
        <v>21.372279662</v>
      </c>
      <c r="D21" s="37" t="str">
        <f t="shared" si="5"/>
        <v>N/A</v>
      </c>
      <c r="E21" s="34">
        <v>18.976313640000001</v>
      </c>
      <c r="F21" s="37" t="str">
        <f t="shared" si="6"/>
        <v>N/A</v>
      </c>
      <c r="G21" s="34">
        <v>11.949656750999999</v>
      </c>
      <c r="H21" s="37" t="str">
        <f t="shared" si="7"/>
        <v>N/A</v>
      </c>
      <c r="I21" s="8">
        <v>-11.2</v>
      </c>
      <c r="J21" s="8">
        <v>-37</v>
      </c>
      <c r="K21" s="36" t="s">
        <v>213</v>
      </c>
      <c r="L21" s="85" t="str">
        <f t="shared" si="4"/>
        <v>N/A</v>
      </c>
    </row>
    <row r="22" spans="1:12" x14ac:dyDescent="0.25">
      <c r="A22" s="108" t="s">
        <v>1687</v>
      </c>
      <c r="B22" s="25" t="s">
        <v>217</v>
      </c>
      <c r="C22" s="1">
        <v>0</v>
      </c>
      <c r="D22" s="7" t="str">
        <f>IF($B22="N/A","N/A",IF(C22&gt;0,"No",IF(C22&lt;0,"No","Yes")))</f>
        <v>Yes</v>
      </c>
      <c r="E22" s="1">
        <v>0</v>
      </c>
      <c r="F22" s="7" t="str">
        <f>IF($B22="N/A","N/A",IF(E22&gt;0,"No",IF(E22&lt;0,"No","Yes")))</f>
        <v>Yes</v>
      </c>
      <c r="G22" s="1">
        <v>0</v>
      </c>
      <c r="H22" s="7" t="str">
        <f>IF($B22="N/A","N/A",IF(G22&gt;0,"No",IF(G22&lt;0,"No","Yes")))</f>
        <v>Yes</v>
      </c>
      <c r="I22" s="8" t="s">
        <v>1747</v>
      </c>
      <c r="J22" s="8" t="s">
        <v>1747</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0</v>
      </c>
      <c r="H23" s="7" t="str">
        <f>IF($B23="N/A","N/A",IF(G23&gt;=10,"No",IF(G23&lt;0,"No","Yes")))</f>
        <v>Yes</v>
      </c>
      <c r="I23" s="8" t="s">
        <v>1747</v>
      </c>
      <c r="J23" s="8" t="s">
        <v>1747</v>
      </c>
      <c r="K23" s="25" t="s">
        <v>213</v>
      </c>
      <c r="L23" s="85" t="str">
        <f t="shared" si="4"/>
        <v>N/A</v>
      </c>
    </row>
    <row r="24" spans="1:12" x14ac:dyDescent="0.25">
      <c r="A24" s="108" t="s">
        <v>424</v>
      </c>
      <c r="B24" s="21" t="s">
        <v>213</v>
      </c>
      <c r="C24" s="9" t="s">
        <v>1747</v>
      </c>
      <c r="D24" s="37" t="str">
        <f t="shared" ref="D24:D27" si="8">IF($B24="N/A","N/A",IF(C24&gt;10,"No",IF(C24&lt;-10,"No","Yes")))</f>
        <v>N/A</v>
      </c>
      <c r="E24" s="9" t="s">
        <v>1747</v>
      </c>
      <c r="F24" s="7" t="str">
        <f t="shared" ref="F24:F27" si="9">IF($B24="N/A","N/A",IF(E24&gt;10,"No",IF(E24&lt;-10,"No","Yes")))</f>
        <v>N/A</v>
      </c>
      <c r="G24" s="9" t="s">
        <v>1747</v>
      </c>
      <c r="H24" s="7" t="str">
        <f t="shared" ref="H24:H27" si="10">IF($B24="N/A","N/A",IF(G24&gt;10,"No",IF(G24&lt;-10,"No","Yes")))</f>
        <v>N/A</v>
      </c>
      <c r="I24" s="8" t="s">
        <v>1747</v>
      </c>
      <c r="J24" s="8" t="s">
        <v>1747</v>
      </c>
      <c r="K24" s="25" t="s">
        <v>213</v>
      </c>
      <c r="L24" s="85" t="str">
        <f t="shared" si="4"/>
        <v>N/A</v>
      </c>
    </row>
    <row r="25" spans="1:12" x14ac:dyDescent="0.25">
      <c r="A25" s="108" t="s">
        <v>425</v>
      </c>
      <c r="B25" s="21" t="s">
        <v>213</v>
      </c>
      <c r="C25" s="9" t="s">
        <v>1747</v>
      </c>
      <c r="D25" s="37" t="str">
        <f t="shared" si="8"/>
        <v>N/A</v>
      </c>
      <c r="E25" s="9" t="s">
        <v>1747</v>
      </c>
      <c r="F25" s="7" t="str">
        <f t="shared" si="9"/>
        <v>N/A</v>
      </c>
      <c r="G25" s="9" t="s">
        <v>1747</v>
      </c>
      <c r="H25" s="7" t="str">
        <f t="shared" si="10"/>
        <v>N/A</v>
      </c>
      <c r="I25" s="8" t="s">
        <v>1747</v>
      </c>
      <c r="J25" s="8" t="s">
        <v>1747</v>
      </c>
      <c r="K25" s="25" t="s">
        <v>213</v>
      </c>
      <c r="L25" s="85" t="str">
        <f t="shared" si="4"/>
        <v>N/A</v>
      </c>
    </row>
    <row r="26" spans="1:12" x14ac:dyDescent="0.25">
      <c r="A26" s="108" t="s">
        <v>421</v>
      </c>
      <c r="B26" s="21" t="s">
        <v>213</v>
      </c>
      <c r="C26" s="9" t="s">
        <v>1747</v>
      </c>
      <c r="D26" s="37" t="str">
        <f t="shared" si="8"/>
        <v>N/A</v>
      </c>
      <c r="E26" s="9" t="s">
        <v>1747</v>
      </c>
      <c r="F26" s="7" t="str">
        <f t="shared" si="9"/>
        <v>N/A</v>
      </c>
      <c r="G26" s="9" t="s">
        <v>1747</v>
      </c>
      <c r="H26" s="7" t="str">
        <f t="shared" si="10"/>
        <v>N/A</v>
      </c>
      <c r="I26" s="8" t="s">
        <v>1747</v>
      </c>
      <c r="J26" s="8" t="s">
        <v>1747</v>
      </c>
      <c r="K26" s="25" t="s">
        <v>213</v>
      </c>
      <c r="L26" s="85" t="str">
        <f t="shared" si="4"/>
        <v>N/A</v>
      </c>
    </row>
    <row r="27" spans="1:12" x14ac:dyDescent="0.25">
      <c r="A27" s="108" t="s">
        <v>422</v>
      </c>
      <c r="B27" s="21" t="s">
        <v>213</v>
      </c>
      <c r="C27" s="9" t="s">
        <v>1747</v>
      </c>
      <c r="D27" s="37" t="str">
        <f t="shared" si="8"/>
        <v>N/A</v>
      </c>
      <c r="E27" s="9" t="s">
        <v>1747</v>
      </c>
      <c r="F27" s="7" t="str">
        <f t="shared" si="9"/>
        <v>N/A</v>
      </c>
      <c r="G27" s="9" t="s">
        <v>1747</v>
      </c>
      <c r="H27" s="7" t="str">
        <f t="shared" si="10"/>
        <v>N/A</v>
      </c>
      <c r="I27" s="8" t="s">
        <v>1747</v>
      </c>
      <c r="J27" s="8" t="s">
        <v>1747</v>
      </c>
      <c r="K27" s="25" t="s">
        <v>213</v>
      </c>
      <c r="L27" s="85" t="str">
        <f t="shared" si="4"/>
        <v>N/A</v>
      </c>
    </row>
    <row r="28" spans="1:12" x14ac:dyDescent="0.25">
      <c r="A28" s="108" t="s">
        <v>950</v>
      </c>
      <c r="B28" s="21" t="s">
        <v>213</v>
      </c>
      <c r="C28" s="34">
        <v>16.401242647</v>
      </c>
      <c r="D28" s="37" t="str">
        <f>IF($B28="N/A","N/A",IF(C28&gt;10,"No",IF(C28&lt;-10,"No","Yes")))</f>
        <v>N/A</v>
      </c>
      <c r="E28" s="34">
        <v>16.915099561000002</v>
      </c>
      <c r="F28" s="37" t="str">
        <f>IF($B28="N/A","N/A",IF(E28&gt;10,"No",IF(E28&lt;-10,"No","Yes")))</f>
        <v>N/A</v>
      </c>
      <c r="G28" s="34">
        <v>16.419910290000001</v>
      </c>
      <c r="H28" s="37" t="str">
        <f>IF($B28="N/A","N/A",IF(G28&gt;10,"No",IF(G28&lt;-10,"No","Yes")))</f>
        <v>N/A</v>
      </c>
      <c r="I28" s="8">
        <v>3.133</v>
      </c>
      <c r="J28" s="8">
        <v>-2.93</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99.875229638999997</v>
      </c>
      <c r="D30" s="7" t="str">
        <f>IF($B30="N/A","N/A",IF(C30&gt;=98,"Yes","No"))</f>
        <v>Yes</v>
      </c>
      <c r="E30" s="9">
        <v>99.914439349999995</v>
      </c>
      <c r="F30" s="7" t="str">
        <f>IF($B30="N/A","N/A",IF(E30&gt;=98,"Yes","No"))</f>
        <v>Yes</v>
      </c>
      <c r="G30" s="9">
        <v>99.918350195000002</v>
      </c>
      <c r="H30" s="7" t="str">
        <f>IF($B30="N/A","N/A",IF(G30&gt;=98,"Yes","No"))</f>
        <v>Yes</v>
      </c>
      <c r="I30" s="8">
        <v>3.9300000000000002E-2</v>
      </c>
      <c r="J30" s="8">
        <v>3.8999999999999998E-3</v>
      </c>
      <c r="K30" s="25" t="s">
        <v>735</v>
      </c>
      <c r="L30" s="85" t="str">
        <f t="shared" si="4"/>
        <v>Yes</v>
      </c>
    </row>
    <row r="31" spans="1:12" x14ac:dyDescent="0.25">
      <c r="A31" s="108" t="s">
        <v>18</v>
      </c>
      <c r="B31" s="25" t="s">
        <v>277</v>
      </c>
      <c r="C31" s="9">
        <v>98.093045032999996</v>
      </c>
      <c r="D31" s="7" t="str">
        <f>IF($B31="N/A","N/A",IF(C31&gt;=95,"Yes","No"))</f>
        <v>Yes</v>
      </c>
      <c r="E31" s="9">
        <v>97.695457453000003</v>
      </c>
      <c r="F31" s="7" t="str">
        <f>IF($B31="N/A","N/A",IF(E31&gt;=95,"Yes","No"))</f>
        <v>Yes</v>
      </c>
      <c r="G31" s="9">
        <v>96.751354660999993</v>
      </c>
      <c r="H31" s="7" t="str">
        <f>IF($B31="N/A","N/A",IF(G31&gt;=95,"Yes","No"))</f>
        <v>Yes</v>
      </c>
      <c r="I31" s="8">
        <v>-0.40500000000000003</v>
      </c>
      <c r="J31" s="8">
        <v>-0.96599999999999997</v>
      </c>
      <c r="K31" s="25" t="s">
        <v>735</v>
      </c>
      <c r="L31" s="85" t="str">
        <f t="shared" si="4"/>
        <v>Yes</v>
      </c>
    </row>
    <row r="32" spans="1:12" x14ac:dyDescent="0.25">
      <c r="A32" s="108" t="s">
        <v>23</v>
      </c>
      <c r="B32" s="21" t="s">
        <v>213</v>
      </c>
      <c r="C32" s="9">
        <v>66.521697051000004</v>
      </c>
      <c r="D32" s="7" t="str">
        <f t="shared" ref="D32:D37" si="11">IF($B32="N/A","N/A",IF(C32&gt;10,"No",IF(C32&lt;-10,"No","Yes")))</f>
        <v>N/A</v>
      </c>
      <c r="E32" s="9">
        <v>63.310835644999997</v>
      </c>
      <c r="F32" s="7" t="str">
        <f t="shared" ref="F32:F37" si="12">IF($B32="N/A","N/A",IF(E32&gt;10,"No",IF(E32&lt;-10,"No","Yes")))</f>
        <v>N/A</v>
      </c>
      <c r="G32" s="9">
        <v>61.314442219999997</v>
      </c>
      <c r="H32" s="7" t="str">
        <f t="shared" ref="H32:H37" si="13">IF($B32="N/A","N/A",IF(G32&gt;10,"No",IF(G32&lt;-10,"No","Yes")))</f>
        <v>N/A</v>
      </c>
      <c r="I32" s="8">
        <v>-4.83</v>
      </c>
      <c r="J32" s="8">
        <v>-3.15</v>
      </c>
      <c r="K32" s="25" t="s">
        <v>735</v>
      </c>
      <c r="L32" s="85" t="str">
        <f t="shared" si="4"/>
        <v>Yes</v>
      </c>
    </row>
    <row r="33" spans="1:12" x14ac:dyDescent="0.25">
      <c r="A33" s="108" t="s">
        <v>24</v>
      </c>
      <c r="B33" s="21" t="s">
        <v>213</v>
      </c>
      <c r="C33" s="9">
        <v>19.777017665999999</v>
      </c>
      <c r="D33" s="7" t="str">
        <f t="shared" si="11"/>
        <v>N/A</v>
      </c>
      <c r="E33" s="9">
        <v>19.702018249999998</v>
      </c>
      <c r="F33" s="7" t="str">
        <f t="shared" si="12"/>
        <v>N/A</v>
      </c>
      <c r="G33" s="9">
        <v>17.740214548000001</v>
      </c>
      <c r="H33" s="7" t="str">
        <f t="shared" si="13"/>
        <v>N/A</v>
      </c>
      <c r="I33" s="8">
        <v>-0.379</v>
      </c>
      <c r="J33" s="8">
        <v>-9.9600000000000009</v>
      </c>
      <c r="K33" s="25" t="s">
        <v>735</v>
      </c>
      <c r="L33" s="85" t="str">
        <f t="shared" si="4"/>
        <v>Yes</v>
      </c>
    </row>
    <row r="34" spans="1:12" x14ac:dyDescent="0.25">
      <c r="A34" s="108" t="s">
        <v>25</v>
      </c>
      <c r="B34" s="21" t="s">
        <v>213</v>
      </c>
      <c r="C34" s="9">
        <v>4.4797006209000001</v>
      </c>
      <c r="D34" s="7" t="str">
        <f t="shared" si="11"/>
        <v>N/A</v>
      </c>
      <c r="E34" s="9">
        <v>4.6111509457000004</v>
      </c>
      <c r="F34" s="7" t="str">
        <f t="shared" si="12"/>
        <v>N/A</v>
      </c>
      <c r="G34" s="9">
        <v>4.1536721101999996</v>
      </c>
      <c r="H34" s="7" t="str">
        <f t="shared" si="13"/>
        <v>N/A</v>
      </c>
      <c r="I34" s="8">
        <v>2.9340000000000002</v>
      </c>
      <c r="J34" s="8">
        <v>-9.92</v>
      </c>
      <c r="K34" s="25" t="s">
        <v>735</v>
      </c>
      <c r="L34" s="85" t="str">
        <f t="shared" si="4"/>
        <v>Yes</v>
      </c>
    </row>
    <row r="35" spans="1:12" x14ac:dyDescent="0.25">
      <c r="A35" s="108" t="s">
        <v>26</v>
      </c>
      <c r="B35" s="25" t="s">
        <v>213</v>
      </c>
      <c r="C35" s="9">
        <v>6.6894700267999996</v>
      </c>
      <c r="D35" s="7" t="str">
        <f t="shared" si="11"/>
        <v>N/A</v>
      </c>
      <c r="E35" s="9">
        <v>6.5260224023999998</v>
      </c>
      <c r="F35" s="7" t="str">
        <f t="shared" si="12"/>
        <v>N/A</v>
      </c>
      <c r="G35" s="9">
        <v>6.3557493949000001</v>
      </c>
      <c r="H35" s="7" t="str">
        <f t="shared" si="13"/>
        <v>N/A</v>
      </c>
      <c r="I35" s="8">
        <v>-2.44</v>
      </c>
      <c r="J35" s="8">
        <v>-2.61</v>
      </c>
      <c r="K35" s="25" t="s">
        <v>213</v>
      </c>
      <c r="L35" s="85" t="str">
        <f t="shared" si="4"/>
        <v>N/A</v>
      </c>
    </row>
    <row r="36" spans="1:12" x14ac:dyDescent="0.25">
      <c r="A36" s="108" t="s">
        <v>60</v>
      </c>
      <c r="B36" s="25" t="s">
        <v>213</v>
      </c>
      <c r="C36" s="9">
        <v>0.20385262270000001</v>
      </c>
      <c r="D36" s="7" t="str">
        <f t="shared" si="11"/>
        <v>N/A</v>
      </c>
      <c r="E36" s="9">
        <v>0.2217346432</v>
      </c>
      <c r="F36" s="7" t="str">
        <f t="shared" si="12"/>
        <v>N/A</v>
      </c>
      <c r="G36" s="9">
        <v>0.27186693179999999</v>
      </c>
      <c r="H36" s="7" t="str">
        <f t="shared" si="13"/>
        <v>N/A</v>
      </c>
      <c r="I36" s="8">
        <v>8.7720000000000002</v>
      </c>
      <c r="J36" s="8">
        <v>22.61</v>
      </c>
      <c r="K36" s="25" t="s">
        <v>213</v>
      </c>
      <c r="L36" s="85" t="str">
        <f t="shared" si="4"/>
        <v>N/A</v>
      </c>
    </row>
    <row r="37" spans="1:12" x14ac:dyDescent="0.25">
      <c r="A37" s="108" t="s">
        <v>61</v>
      </c>
      <c r="B37" s="25" t="s">
        <v>213</v>
      </c>
      <c r="C37" s="9">
        <v>2.6060526267999999</v>
      </c>
      <c r="D37" s="7" t="str">
        <f t="shared" si="11"/>
        <v>N/A</v>
      </c>
      <c r="E37" s="9">
        <v>3.0747605550000001</v>
      </c>
      <c r="F37" s="7" t="str">
        <f t="shared" si="12"/>
        <v>N/A</v>
      </c>
      <c r="G37" s="9">
        <v>3.0528203950999999</v>
      </c>
      <c r="H37" s="7" t="str">
        <f t="shared" si="13"/>
        <v>N/A</v>
      </c>
      <c r="I37" s="8">
        <v>17.989999999999998</v>
      </c>
      <c r="J37" s="8">
        <v>-0.71399999999999997</v>
      </c>
      <c r="K37" s="25" t="s">
        <v>213</v>
      </c>
      <c r="L37" s="85" t="str">
        <f t="shared" si="4"/>
        <v>N/A</v>
      </c>
    </row>
    <row r="38" spans="1:12" x14ac:dyDescent="0.25">
      <c r="A38" s="108" t="s">
        <v>62</v>
      </c>
      <c r="B38" s="25" t="s">
        <v>278</v>
      </c>
      <c r="C38" s="9">
        <v>5.1356387222000004</v>
      </c>
      <c r="D38" s="7" t="str">
        <f>IF($B38="N/A","N/A",IF(C38&gt;=5,"No",IF(C38&lt;0,"No","Yes")))</f>
        <v>No</v>
      </c>
      <c r="E38" s="9">
        <v>8.9559793035999995</v>
      </c>
      <c r="F38" s="7" t="str">
        <f>IF($B38="N/A","N/A",IF(E38&gt;=5,"No",IF(E38&lt;0,"No","Yes")))</f>
        <v>No</v>
      </c>
      <c r="G38" s="9">
        <v>13.484031556</v>
      </c>
      <c r="H38" s="7" t="str">
        <f>IF($B38="N/A","N/A",IF(G38&gt;=5,"No",IF(G38&lt;0,"No","Yes")))</f>
        <v>No</v>
      </c>
      <c r="I38" s="8">
        <v>74.39</v>
      </c>
      <c r="J38" s="8">
        <v>50.56</v>
      </c>
      <c r="K38" s="25" t="s">
        <v>735</v>
      </c>
      <c r="L38" s="85" t="str">
        <f t="shared" si="4"/>
        <v>No</v>
      </c>
    </row>
    <row r="39" spans="1:12" x14ac:dyDescent="0.25">
      <c r="A39" s="108" t="s">
        <v>63</v>
      </c>
      <c r="B39" s="25" t="s">
        <v>213</v>
      </c>
      <c r="C39" s="9">
        <v>7.8508545157</v>
      </c>
      <c r="D39" s="7" t="str">
        <f>IF($B39="N/A","N/A",IF(C39&gt;10,"No",IF(C39&lt;-10,"No","Yes")))</f>
        <v>N/A</v>
      </c>
      <c r="E39" s="9">
        <v>7.4662427082000002</v>
      </c>
      <c r="F39" s="7" t="str">
        <f>IF($B39="N/A","N/A",IF(E39&gt;10,"No",IF(E39&lt;-10,"No","Yes")))</f>
        <v>N/A</v>
      </c>
      <c r="G39" s="9">
        <v>6.5657808062000003</v>
      </c>
      <c r="H39" s="7" t="str">
        <f>IF($B39="N/A","N/A",IF(G39&gt;10,"No",IF(G39&lt;-10,"No","Yes")))</f>
        <v>N/A</v>
      </c>
      <c r="I39" s="8">
        <v>-4.9000000000000004</v>
      </c>
      <c r="J39" s="8">
        <v>-12.1</v>
      </c>
      <c r="K39" s="25" t="s">
        <v>735</v>
      </c>
      <c r="L39" s="85" t="str">
        <f t="shared" si="4"/>
        <v>No</v>
      </c>
    </row>
    <row r="40" spans="1:12" x14ac:dyDescent="0.25">
      <c r="A40" s="108" t="s">
        <v>64</v>
      </c>
      <c r="B40" s="25" t="s">
        <v>213</v>
      </c>
      <c r="C40" s="9">
        <v>20.291641678000001</v>
      </c>
      <c r="D40" s="7" t="str">
        <f>IF($B40="N/A","N/A",IF(C40&gt;10,"No",IF(C40&lt;-10,"No","Yes")))</f>
        <v>N/A</v>
      </c>
      <c r="E40" s="9">
        <v>24.397329921000001</v>
      </c>
      <c r="F40" s="7" t="str">
        <f>IF($B40="N/A","N/A",IF(E40&gt;10,"No",IF(E40&lt;-10,"No","Yes")))</f>
        <v>N/A</v>
      </c>
      <c r="G40" s="9">
        <v>30.772559559000001</v>
      </c>
      <c r="H40" s="7" t="str">
        <f>IF($B40="N/A","N/A",IF(G40&gt;10,"No",IF(G40&lt;-10,"No","Yes")))</f>
        <v>N/A</v>
      </c>
      <c r="I40" s="8">
        <v>20.23</v>
      </c>
      <c r="J40" s="8">
        <v>26.13</v>
      </c>
      <c r="K40" s="25" t="s">
        <v>735</v>
      </c>
      <c r="L40" s="85" t="str">
        <f t="shared" si="4"/>
        <v>No</v>
      </c>
    </row>
    <row r="41" spans="1:12" x14ac:dyDescent="0.25">
      <c r="A41" s="84" t="s">
        <v>19</v>
      </c>
      <c r="B41" s="21" t="s">
        <v>281</v>
      </c>
      <c r="C41" s="4">
        <v>2.7740697371</v>
      </c>
      <c r="D41" s="7" t="str">
        <f>IF($B41="N/A","N/A",IF(C41&gt;8,"No",IF(C41&lt;2,"No","Yes")))</f>
        <v>Yes</v>
      </c>
      <c r="E41" s="4">
        <v>2.7122898320000002</v>
      </c>
      <c r="F41" s="7" t="str">
        <f>IF($B41="N/A","N/A",IF(E41&gt;8,"No",IF(E41&lt;2,"No","Yes")))</f>
        <v>Yes</v>
      </c>
      <c r="G41" s="4">
        <v>2.4231000157999998</v>
      </c>
      <c r="H41" s="7" t="str">
        <f>IF($B41="N/A","N/A",IF(G41&gt;8,"No",IF(G41&lt;2,"No","Yes")))</f>
        <v>Yes</v>
      </c>
      <c r="I41" s="8">
        <v>-2.23</v>
      </c>
      <c r="J41" s="8">
        <v>-10.7</v>
      </c>
      <c r="K41" s="25" t="s">
        <v>735</v>
      </c>
      <c r="L41" s="85" t="str">
        <f t="shared" si="4"/>
        <v>No</v>
      </c>
    </row>
    <row r="42" spans="1:12" x14ac:dyDescent="0.25">
      <c r="A42" s="84" t="s">
        <v>170</v>
      </c>
      <c r="B42" s="21" t="s">
        <v>213</v>
      </c>
      <c r="C42" s="4">
        <v>12.801212304</v>
      </c>
      <c r="D42" s="7" t="str">
        <f t="shared" ref="D42:D49" si="14">IF($B42="N/A","N/A",IF(C42&gt;10,"No",IF(C42&lt;-10,"No","Yes")))</f>
        <v>N/A</v>
      </c>
      <c r="E42" s="4">
        <v>12.470852138</v>
      </c>
      <c r="F42" s="7" t="str">
        <f t="shared" ref="F42:F49" si="15">IF($B42="N/A","N/A",IF(E42&gt;10,"No",IF(E42&lt;-10,"No","Yes")))</f>
        <v>N/A</v>
      </c>
      <c r="G42" s="4">
        <v>11.533558294000001</v>
      </c>
      <c r="H42" s="7" t="str">
        <f t="shared" ref="H42:H49" si="16">IF($B42="N/A","N/A",IF(G42&gt;10,"No",IF(G42&lt;-10,"No","Yes")))</f>
        <v>N/A</v>
      </c>
      <c r="I42" s="8">
        <v>-2.58</v>
      </c>
      <c r="J42" s="8">
        <v>-7.52</v>
      </c>
      <c r="K42" s="25" t="s">
        <v>735</v>
      </c>
      <c r="L42" s="85" t="str">
        <f>IF(J42="Div by 0", "N/A", IF(OR(J42="N/A",K42="N/A"),"N/A", IF(J42&gt;VALUE(MID(K42,1,2)), "No", IF(J42&lt;-1*VALUE(MID(K42,1,2)), "No", "Yes"))))</f>
        <v>Yes</v>
      </c>
    </row>
    <row r="43" spans="1:12" x14ac:dyDescent="0.25">
      <c r="A43" s="84" t="s">
        <v>171</v>
      </c>
      <c r="B43" s="21" t="s">
        <v>213</v>
      </c>
      <c r="C43" s="4">
        <v>24.568164637999999</v>
      </c>
      <c r="D43" s="7" t="str">
        <f t="shared" si="14"/>
        <v>N/A</v>
      </c>
      <c r="E43" s="4">
        <v>25.007295034999999</v>
      </c>
      <c r="F43" s="7" t="str">
        <f t="shared" si="15"/>
        <v>N/A</v>
      </c>
      <c r="G43" s="4">
        <v>24.383084134000001</v>
      </c>
      <c r="H43" s="7" t="str">
        <f t="shared" si="16"/>
        <v>N/A</v>
      </c>
      <c r="I43" s="8">
        <v>1.7869999999999999</v>
      </c>
      <c r="J43" s="8">
        <v>-2.5</v>
      </c>
      <c r="K43" s="25" t="s">
        <v>735</v>
      </c>
      <c r="L43" s="85" t="str">
        <f>IF(J43="Div by 0", "N/A", IF(OR(J43="N/A",K43="N/A"),"N/A", IF(J43&gt;VALUE(MID(K43,1,2)), "No", IF(J43&lt;-1*VALUE(MID(K43,1,2)), "No", "Yes"))))</f>
        <v>Yes</v>
      </c>
    </row>
    <row r="44" spans="1:12" x14ac:dyDescent="0.25">
      <c r="A44" s="84" t="s">
        <v>172</v>
      </c>
      <c r="B44" s="21" t="s">
        <v>213</v>
      </c>
      <c r="C44" s="4">
        <v>3.7384896945000001</v>
      </c>
      <c r="D44" s="7" t="str">
        <f t="shared" si="14"/>
        <v>N/A</v>
      </c>
      <c r="E44" s="4">
        <v>3.5374250375999998</v>
      </c>
      <c r="F44" s="7" t="str">
        <f t="shared" si="15"/>
        <v>N/A</v>
      </c>
      <c r="G44" s="4">
        <v>3.1855387130000001</v>
      </c>
      <c r="H44" s="7" t="str">
        <f t="shared" si="16"/>
        <v>N/A</v>
      </c>
      <c r="I44" s="8">
        <v>-5.38</v>
      </c>
      <c r="J44" s="8">
        <v>-9.9499999999999993</v>
      </c>
      <c r="K44" s="25" t="s">
        <v>735</v>
      </c>
      <c r="L44" s="85" t="str">
        <f t="shared" ref="L44:L53" si="17">IF(J44="Div by 0", "N/A", IF(OR(J44="N/A",K44="N/A"),"N/A", IF(J44&gt;VALUE(MID(K44,1,2)), "No", IF(J44&lt;-1*VALUE(MID(K44,1,2)), "No", "Yes"))))</f>
        <v>Yes</v>
      </c>
    </row>
    <row r="45" spans="1:12" x14ac:dyDescent="0.25">
      <c r="A45" s="84" t="s">
        <v>173</v>
      </c>
      <c r="B45" s="21" t="s">
        <v>213</v>
      </c>
      <c r="C45" s="4">
        <v>31.661329123000002</v>
      </c>
      <c r="D45" s="7" t="str">
        <f t="shared" si="14"/>
        <v>N/A</v>
      </c>
      <c r="E45" s="4">
        <v>31.167661861999999</v>
      </c>
      <c r="F45" s="7" t="str">
        <f t="shared" si="15"/>
        <v>N/A</v>
      </c>
      <c r="G45" s="4">
        <v>31.380218165999999</v>
      </c>
      <c r="H45" s="7" t="str">
        <f t="shared" si="16"/>
        <v>N/A</v>
      </c>
      <c r="I45" s="8">
        <v>-1.56</v>
      </c>
      <c r="J45" s="8">
        <v>0.68200000000000005</v>
      </c>
      <c r="K45" s="25" t="s">
        <v>735</v>
      </c>
      <c r="L45" s="85" t="str">
        <f t="shared" si="17"/>
        <v>Yes</v>
      </c>
    </row>
    <row r="46" spans="1:12" x14ac:dyDescent="0.25">
      <c r="A46" s="84" t="s">
        <v>174</v>
      </c>
      <c r="B46" s="21" t="s">
        <v>213</v>
      </c>
      <c r="C46" s="4">
        <v>15.681916668</v>
      </c>
      <c r="D46" s="7" t="str">
        <f t="shared" si="14"/>
        <v>N/A</v>
      </c>
      <c r="E46" s="4">
        <v>15.809611198000001</v>
      </c>
      <c r="F46" s="7" t="str">
        <f t="shared" si="15"/>
        <v>N/A</v>
      </c>
      <c r="G46" s="4">
        <v>17.609888898000001</v>
      </c>
      <c r="H46" s="7" t="str">
        <f t="shared" si="16"/>
        <v>N/A</v>
      </c>
      <c r="I46" s="8">
        <v>0.81430000000000002</v>
      </c>
      <c r="J46" s="8">
        <v>11.39</v>
      </c>
      <c r="K46" s="25" t="s">
        <v>735</v>
      </c>
      <c r="L46" s="85" t="str">
        <f t="shared" si="17"/>
        <v>No</v>
      </c>
    </row>
    <row r="47" spans="1:12" x14ac:dyDescent="0.25">
      <c r="A47" s="84" t="s">
        <v>175</v>
      </c>
      <c r="B47" s="21" t="s">
        <v>213</v>
      </c>
      <c r="C47" s="4">
        <v>3.1418414919000002</v>
      </c>
      <c r="D47" s="7" t="str">
        <f t="shared" si="14"/>
        <v>N/A</v>
      </c>
      <c r="E47" s="4">
        <v>3.3625163438999999</v>
      </c>
      <c r="F47" s="7" t="str">
        <f t="shared" si="15"/>
        <v>N/A</v>
      </c>
      <c r="G47" s="4">
        <v>3.5450371199999999</v>
      </c>
      <c r="H47" s="7" t="str">
        <f t="shared" si="16"/>
        <v>N/A</v>
      </c>
      <c r="I47" s="8">
        <v>7.024</v>
      </c>
      <c r="J47" s="8">
        <v>5.4279999999999999</v>
      </c>
      <c r="K47" s="25" t="s">
        <v>735</v>
      </c>
      <c r="L47" s="85" t="str">
        <f t="shared" si="17"/>
        <v>Yes</v>
      </c>
    </row>
    <row r="48" spans="1:12" x14ac:dyDescent="0.25">
      <c r="A48" s="84" t="s">
        <v>176</v>
      </c>
      <c r="B48" s="21" t="s">
        <v>213</v>
      </c>
      <c r="C48" s="4">
        <v>2.6874018556000001</v>
      </c>
      <c r="D48" s="7" t="str">
        <f t="shared" si="14"/>
        <v>N/A</v>
      </c>
      <c r="E48" s="4">
        <v>2.8593956182000002</v>
      </c>
      <c r="F48" s="7" t="str">
        <f t="shared" si="15"/>
        <v>N/A</v>
      </c>
      <c r="G48" s="4">
        <v>2.9367012133000001</v>
      </c>
      <c r="H48" s="7" t="str">
        <f t="shared" si="16"/>
        <v>N/A</v>
      </c>
      <c r="I48" s="8">
        <v>6.4</v>
      </c>
      <c r="J48" s="8">
        <v>2.7040000000000002</v>
      </c>
      <c r="K48" s="25" t="s">
        <v>735</v>
      </c>
      <c r="L48" s="85" t="str">
        <f t="shared" si="17"/>
        <v>Yes</v>
      </c>
    </row>
    <row r="49" spans="1:12" x14ac:dyDescent="0.25">
      <c r="A49" s="84" t="s">
        <v>952</v>
      </c>
      <c r="B49" s="21" t="s">
        <v>213</v>
      </c>
      <c r="C49" s="4">
        <v>2.9417380834000002</v>
      </c>
      <c r="D49" s="7" t="str">
        <f t="shared" si="14"/>
        <v>N/A</v>
      </c>
      <c r="E49" s="4">
        <v>3.0705427765</v>
      </c>
      <c r="F49" s="7" t="str">
        <f t="shared" si="15"/>
        <v>N/A</v>
      </c>
      <c r="G49" s="4">
        <v>3.0016023399999998</v>
      </c>
      <c r="H49" s="7" t="str">
        <f t="shared" si="16"/>
        <v>N/A</v>
      </c>
      <c r="I49" s="8">
        <v>4.3789999999999996</v>
      </c>
      <c r="J49" s="8">
        <v>-2.25</v>
      </c>
      <c r="K49" s="25" t="s">
        <v>735</v>
      </c>
      <c r="L49" s="85" t="str">
        <f t="shared" si="17"/>
        <v>Yes</v>
      </c>
    </row>
    <row r="50" spans="1:12" x14ac:dyDescent="0.25">
      <c r="A50" s="108" t="s">
        <v>208</v>
      </c>
      <c r="B50" s="21" t="s">
        <v>213</v>
      </c>
      <c r="C50" s="22">
        <v>459783</v>
      </c>
      <c r="D50" s="5" t="str">
        <f t="shared" ref="D50:D53" si="18">IF($B50="N/A","N/A",IF(C50&lt;0,"No","Yes"))</f>
        <v>N/A</v>
      </c>
      <c r="E50" s="22">
        <v>466304</v>
      </c>
      <c r="F50" s="5" t="str">
        <f t="shared" ref="F50:F53" si="19">IF($B50="N/A","N/A",IF(E50&lt;0,"No","Yes"))</f>
        <v>N/A</v>
      </c>
      <c r="G50" s="22">
        <v>511978</v>
      </c>
      <c r="H50" s="5" t="str">
        <f t="shared" ref="H50:H53" si="20">IF($B50="N/A","N/A",IF(G50&lt;0,"No","Yes"))</f>
        <v>N/A</v>
      </c>
      <c r="I50" s="8">
        <v>1.4179999999999999</v>
      </c>
      <c r="J50" s="8">
        <v>9.7949999999999999</v>
      </c>
      <c r="K50" s="25" t="s">
        <v>735</v>
      </c>
      <c r="L50" s="85" t="str">
        <f t="shared" si="17"/>
        <v>Yes</v>
      </c>
    </row>
    <row r="51" spans="1:12" x14ac:dyDescent="0.25">
      <c r="A51" s="108" t="s">
        <v>209</v>
      </c>
      <c r="B51" s="21" t="s">
        <v>213</v>
      </c>
      <c r="C51" s="22">
        <v>42734</v>
      </c>
      <c r="D51" s="5" t="str">
        <f t="shared" si="18"/>
        <v>N/A</v>
      </c>
      <c r="E51" s="22">
        <v>40997</v>
      </c>
      <c r="F51" s="5" t="str">
        <f t="shared" si="19"/>
        <v>N/A</v>
      </c>
      <c r="G51" s="22">
        <v>42503</v>
      </c>
      <c r="H51" s="5" t="str">
        <f t="shared" si="20"/>
        <v>N/A</v>
      </c>
      <c r="I51" s="8">
        <v>-4.0599999999999996</v>
      </c>
      <c r="J51" s="8">
        <v>3.673</v>
      </c>
      <c r="K51" s="25" t="s">
        <v>735</v>
      </c>
      <c r="L51" s="85" t="str">
        <f t="shared" si="17"/>
        <v>Yes</v>
      </c>
    </row>
    <row r="52" spans="1:12" x14ac:dyDescent="0.25">
      <c r="A52" s="108" t="s">
        <v>210</v>
      </c>
      <c r="B52" s="21" t="s">
        <v>213</v>
      </c>
      <c r="C52" s="22">
        <v>535901</v>
      </c>
      <c r="D52" s="5" t="str">
        <f t="shared" si="18"/>
        <v>N/A</v>
      </c>
      <c r="E52" s="22">
        <v>538657</v>
      </c>
      <c r="F52" s="5" t="str">
        <f t="shared" si="19"/>
        <v>N/A</v>
      </c>
      <c r="G52" s="22">
        <v>648080</v>
      </c>
      <c r="H52" s="5" t="str">
        <f t="shared" si="20"/>
        <v>N/A</v>
      </c>
      <c r="I52" s="8">
        <v>0.51429999999999998</v>
      </c>
      <c r="J52" s="8">
        <v>20.309999999999999</v>
      </c>
      <c r="K52" s="25" t="s">
        <v>735</v>
      </c>
      <c r="L52" s="85" t="str">
        <f t="shared" si="17"/>
        <v>No</v>
      </c>
    </row>
    <row r="53" spans="1:12" x14ac:dyDescent="0.25">
      <c r="A53" s="108" t="s">
        <v>953</v>
      </c>
      <c r="B53" s="21" t="s">
        <v>213</v>
      </c>
      <c r="C53" s="22">
        <v>77590</v>
      </c>
      <c r="D53" s="5" t="str">
        <f t="shared" si="18"/>
        <v>N/A</v>
      </c>
      <c r="E53" s="22">
        <v>85682</v>
      </c>
      <c r="F53" s="5" t="str">
        <f t="shared" si="19"/>
        <v>N/A</v>
      </c>
      <c r="G53" s="22">
        <v>104970</v>
      </c>
      <c r="H53" s="5" t="str">
        <f t="shared" si="20"/>
        <v>N/A</v>
      </c>
      <c r="I53" s="8">
        <v>10.43</v>
      </c>
      <c r="J53" s="8">
        <v>22.51</v>
      </c>
      <c r="K53" s="25" t="s">
        <v>735</v>
      </c>
      <c r="L53" s="85" t="str">
        <f t="shared" si="17"/>
        <v>No</v>
      </c>
    </row>
    <row r="54" spans="1:12" x14ac:dyDescent="0.25">
      <c r="A54" s="108" t="s">
        <v>954</v>
      </c>
      <c r="B54" s="21" t="s">
        <v>213</v>
      </c>
      <c r="C54" s="4">
        <v>99.996163594999999</v>
      </c>
      <c r="D54" s="7" t="str">
        <f>IF($B54="N/A","N/A",IF(C54&gt;10,"No",IF(C54&lt;-10,"No","Yes")))</f>
        <v>N/A</v>
      </c>
      <c r="E54" s="4">
        <v>99.997589841000007</v>
      </c>
      <c r="F54" s="7" t="str">
        <f>IF($B54="N/A","N/A",IF(E54&gt;10,"No",IF(E54&lt;-10,"No","Yes")))</f>
        <v>N/A</v>
      </c>
      <c r="G54" s="4">
        <v>99.998728894999999</v>
      </c>
      <c r="H54" s="7" t="str">
        <f>IF($B54="N/A","N/A",IF(G54&gt;10,"No",IF(G54&lt;-10,"No","Yes")))</f>
        <v>N/A</v>
      </c>
      <c r="I54" s="8">
        <v>1.4E-3</v>
      </c>
      <c r="J54" s="8">
        <v>1.1000000000000001E-3</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55.699808267000002</v>
      </c>
      <c r="D56" s="7" t="str">
        <f t="shared" ref="D56:D57" si="21">IF($B56="N/A","N/A",IF(C56&gt;10,"No",IF(C56&lt;-10,"No","Yes")))</f>
        <v>N/A</v>
      </c>
      <c r="E56" s="4">
        <v>55.575343727000003</v>
      </c>
      <c r="F56" s="7" t="str">
        <f t="shared" ref="F56:F57" si="22">IF($B56="N/A","N/A",IF(E56&gt;10,"No",IF(E56&lt;-10,"No","Yes")))</f>
        <v>N/A</v>
      </c>
      <c r="G56" s="4">
        <v>55.025388452999998</v>
      </c>
      <c r="H56" s="7" t="str">
        <f t="shared" ref="H56:H57" si="23">IF($B56="N/A","N/A",IF(G56&gt;10,"No",IF(G56&lt;-10,"No","Yes")))</f>
        <v>N/A</v>
      </c>
      <c r="I56" s="8">
        <v>-0.223</v>
      </c>
      <c r="J56" s="8">
        <v>-0.99</v>
      </c>
      <c r="K56" s="25" t="s">
        <v>735</v>
      </c>
      <c r="L56" s="85" t="str">
        <f>IF(J56="Div by 0", "N/A", IF(OR(J56="N/A",K56="N/A"),"N/A", IF(J56&gt;VALUE(MID(K56,1,2)), "No", IF(J56&lt;-1*VALUE(MID(K56,1,2)), "No", "Yes"))))</f>
        <v>Yes</v>
      </c>
    </row>
    <row r="57" spans="1:12" x14ac:dyDescent="0.25">
      <c r="A57" s="130" t="s">
        <v>178</v>
      </c>
      <c r="B57" s="21" t="s">
        <v>213</v>
      </c>
      <c r="C57" s="4">
        <v>44.300191732999998</v>
      </c>
      <c r="D57" s="7" t="str">
        <f t="shared" si="21"/>
        <v>N/A</v>
      </c>
      <c r="E57" s="4">
        <v>44.424656272999997</v>
      </c>
      <c r="F57" s="7" t="str">
        <f t="shared" si="22"/>
        <v>N/A</v>
      </c>
      <c r="G57" s="4">
        <v>44.974611547000002</v>
      </c>
      <c r="H57" s="7" t="str">
        <f t="shared" si="23"/>
        <v>N/A</v>
      </c>
      <c r="I57" s="8">
        <v>0.28100000000000003</v>
      </c>
      <c r="J57" s="8">
        <v>1.238</v>
      </c>
      <c r="K57" s="25" t="s">
        <v>735</v>
      </c>
      <c r="L57" s="85" t="str">
        <f>IF(J57="Div by 0", "N/A", IF(OR(J57="N/A",K57="N/A"),"N/A", IF(J57&gt;VALUE(MID(K57,1,2)), "No", IF(J57&lt;-1*VALUE(MID(K57,1,2)), "No", "Yes"))))</f>
        <v>Yes</v>
      </c>
    </row>
    <row r="58" spans="1:12" x14ac:dyDescent="0.25">
      <c r="A58" s="131" t="s">
        <v>681</v>
      </c>
      <c r="B58" s="21" t="s">
        <v>282</v>
      </c>
      <c r="C58" s="4">
        <v>54.905323623000001</v>
      </c>
      <c r="D58" s="7" t="str">
        <f>IF($B58="N/A","N/A",IF(C58&gt;70,"No",IF(C58&lt;40,"No","Yes")))</f>
        <v>Yes</v>
      </c>
      <c r="E58" s="4">
        <v>55.589202143000001</v>
      </c>
      <c r="F58" s="7" t="str">
        <f>IF($B58="N/A","N/A",IF(E58&gt;70,"No",IF(E58&lt;40,"No","Yes")))</f>
        <v>Yes</v>
      </c>
      <c r="G58" s="4">
        <v>63.296767879000001</v>
      </c>
      <c r="H58" s="7" t="str">
        <f>IF($B58="N/A","N/A",IF(G58&gt;70,"No",IF(G58&lt;40,"No","Yes")))</f>
        <v>Yes</v>
      </c>
      <c r="I58" s="8">
        <v>1.246</v>
      </c>
      <c r="J58" s="8">
        <v>13.87</v>
      </c>
      <c r="K58" s="25" t="s">
        <v>735</v>
      </c>
      <c r="L58" s="85" t="str">
        <f t="shared" si="4"/>
        <v>No</v>
      </c>
    </row>
    <row r="59" spans="1:12" x14ac:dyDescent="0.25">
      <c r="A59" s="108" t="s">
        <v>682</v>
      </c>
      <c r="B59" s="21" t="s">
        <v>213</v>
      </c>
      <c r="C59" s="4">
        <v>59.110348088999999</v>
      </c>
      <c r="D59" s="7" t="str">
        <f>IF($B59="N/A","N/A",IF(C59&gt;10,"No",IF(C59&lt;-10,"No","Yes")))</f>
        <v>N/A</v>
      </c>
      <c r="E59" s="4">
        <v>55.415460142000001</v>
      </c>
      <c r="F59" s="7" t="str">
        <f>IF($B59="N/A","N/A",IF(E59&gt;10,"No",IF(E59&lt;-10,"No","Yes")))</f>
        <v>N/A</v>
      </c>
      <c r="G59" s="4">
        <v>50.691394312</v>
      </c>
      <c r="H59" s="7" t="str">
        <f>IF($B59="N/A","N/A",IF(G59&gt;10,"No",IF(G59&lt;-10,"No","Yes")))</f>
        <v>N/A</v>
      </c>
      <c r="I59" s="8">
        <v>-6.25</v>
      </c>
      <c r="J59" s="8">
        <v>-8.52</v>
      </c>
      <c r="K59" s="21" t="s">
        <v>213</v>
      </c>
      <c r="L59" s="85" t="str">
        <f t="shared" si="4"/>
        <v>N/A</v>
      </c>
    </row>
    <row r="60" spans="1:12" x14ac:dyDescent="0.25">
      <c r="A60" s="108" t="s">
        <v>683</v>
      </c>
      <c r="B60" s="21" t="s">
        <v>213</v>
      </c>
      <c r="C60" s="4">
        <v>82.494795522999993</v>
      </c>
      <c r="D60" s="7" t="str">
        <f t="shared" ref="D60:D66" si="24">IF($B60="N/A","N/A",IF(C60&gt;10,"No",IF(C60&lt;-10,"No","Yes")))</f>
        <v>N/A</v>
      </c>
      <c r="E60" s="4">
        <v>83.104192079000001</v>
      </c>
      <c r="F60" s="7" t="str">
        <f t="shared" ref="F60:F66" si="25">IF($B60="N/A","N/A",IF(E60&gt;10,"No",IF(E60&lt;-10,"No","Yes")))</f>
        <v>N/A</v>
      </c>
      <c r="G60" s="4">
        <v>86.743267504000002</v>
      </c>
      <c r="H60" s="7" t="str">
        <f t="shared" ref="H60:H66" si="26">IF($B60="N/A","N/A",IF(G60&gt;10,"No",IF(G60&lt;-10,"No","Yes")))</f>
        <v>N/A</v>
      </c>
      <c r="I60" s="8">
        <v>0.73870000000000002</v>
      </c>
      <c r="J60" s="8">
        <v>4.3789999999999996</v>
      </c>
      <c r="K60" s="21" t="s">
        <v>213</v>
      </c>
      <c r="L60" s="85" t="str">
        <f t="shared" si="4"/>
        <v>N/A</v>
      </c>
    </row>
    <row r="61" spans="1:12" x14ac:dyDescent="0.25">
      <c r="A61" s="108" t="s">
        <v>1732</v>
      </c>
      <c r="B61" s="21" t="s">
        <v>213</v>
      </c>
      <c r="C61" s="4">
        <v>58.762476935999999</v>
      </c>
      <c r="D61" s="7" t="str">
        <f t="shared" si="24"/>
        <v>N/A</v>
      </c>
      <c r="E61" s="4">
        <v>59.816507154</v>
      </c>
      <c r="F61" s="7" t="str">
        <f t="shared" si="25"/>
        <v>N/A</v>
      </c>
      <c r="G61" s="4">
        <v>69.940684114000007</v>
      </c>
      <c r="H61" s="7" t="str">
        <f t="shared" si="26"/>
        <v>N/A</v>
      </c>
      <c r="I61" s="8">
        <v>1.794</v>
      </c>
      <c r="J61" s="8">
        <v>16.93</v>
      </c>
      <c r="K61" s="21" t="s">
        <v>213</v>
      </c>
      <c r="L61" s="85" t="str">
        <f t="shared" si="4"/>
        <v>N/A</v>
      </c>
    </row>
    <row r="62" spans="1:12" x14ac:dyDescent="0.25">
      <c r="A62" s="108" t="s">
        <v>684</v>
      </c>
      <c r="B62" s="21" t="s">
        <v>213</v>
      </c>
      <c r="C62" s="4">
        <v>40.948182015999997</v>
      </c>
      <c r="D62" s="7" t="str">
        <f t="shared" si="24"/>
        <v>N/A</v>
      </c>
      <c r="E62" s="4">
        <v>42.029726132999997</v>
      </c>
      <c r="F62" s="7" t="str">
        <f t="shared" si="25"/>
        <v>N/A</v>
      </c>
      <c r="G62" s="4">
        <v>53.895825914</v>
      </c>
      <c r="H62" s="7" t="str">
        <f t="shared" si="26"/>
        <v>N/A</v>
      </c>
      <c r="I62" s="8">
        <v>2.641</v>
      </c>
      <c r="J62" s="8">
        <v>28.23</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1.0752397535</v>
      </c>
      <c r="D64" s="7" t="str">
        <f t="shared" si="24"/>
        <v>N/A</v>
      </c>
      <c r="E64" s="4">
        <v>1.0711435947000001</v>
      </c>
      <c r="F64" s="7" t="str">
        <f t="shared" si="25"/>
        <v>N/A</v>
      </c>
      <c r="G64" s="4">
        <v>0.94824434229999999</v>
      </c>
      <c r="H64" s="7" t="str">
        <f t="shared" si="26"/>
        <v>N/A</v>
      </c>
      <c r="I64" s="8">
        <v>-0.38100000000000001</v>
      </c>
      <c r="J64" s="8">
        <v>-11.5</v>
      </c>
      <c r="K64" s="21" t="s">
        <v>213</v>
      </c>
      <c r="L64" s="85" t="str">
        <f t="shared" si="4"/>
        <v>N/A</v>
      </c>
    </row>
    <row r="65" spans="1:12" x14ac:dyDescent="0.25">
      <c r="A65" s="84" t="s">
        <v>147</v>
      </c>
      <c r="B65" s="21" t="s">
        <v>213</v>
      </c>
      <c r="C65" s="4">
        <v>1.4628910627</v>
      </c>
      <c r="D65" s="7" t="str">
        <f t="shared" si="24"/>
        <v>N/A</v>
      </c>
      <c r="E65" s="4">
        <v>1.4588349117999999</v>
      </c>
      <c r="F65" s="7" t="str">
        <f t="shared" si="25"/>
        <v>N/A</v>
      </c>
      <c r="G65" s="4">
        <v>1.5016236497</v>
      </c>
      <c r="H65" s="7" t="str">
        <f t="shared" si="26"/>
        <v>N/A</v>
      </c>
      <c r="I65" s="8">
        <v>-0.27700000000000002</v>
      </c>
      <c r="J65" s="8">
        <v>2.9329999999999998</v>
      </c>
      <c r="K65" s="21" t="s">
        <v>213</v>
      </c>
      <c r="L65" s="85" t="str">
        <f t="shared" si="4"/>
        <v>N/A</v>
      </c>
    </row>
    <row r="66" spans="1:12" x14ac:dyDescent="0.25">
      <c r="A66" s="84" t="s">
        <v>148</v>
      </c>
      <c r="B66" s="21" t="s">
        <v>213</v>
      </c>
      <c r="C66" s="4">
        <v>1.5226169166000001</v>
      </c>
      <c r="D66" s="7" t="str">
        <f t="shared" si="24"/>
        <v>N/A</v>
      </c>
      <c r="E66" s="4">
        <v>1.5423297115000001</v>
      </c>
      <c r="F66" s="7" t="str">
        <f t="shared" si="25"/>
        <v>N/A</v>
      </c>
      <c r="G66" s="4">
        <v>1.5628610032000001</v>
      </c>
      <c r="H66" s="7" t="str">
        <f t="shared" si="26"/>
        <v>N/A</v>
      </c>
      <c r="I66" s="8">
        <v>1.2949999999999999</v>
      </c>
      <c r="J66" s="8">
        <v>1.331</v>
      </c>
      <c r="K66" s="21" t="s">
        <v>213</v>
      </c>
      <c r="L66" s="85" t="str">
        <f t="shared" si="4"/>
        <v>N/A</v>
      </c>
    </row>
    <row r="67" spans="1:12" x14ac:dyDescent="0.25">
      <c r="A67" s="108" t="s">
        <v>955</v>
      </c>
      <c r="B67" s="25" t="s">
        <v>213</v>
      </c>
      <c r="C67" s="1">
        <v>6099</v>
      </c>
      <c r="D67" s="7" t="str">
        <f>IF($B67="N/A","N/A",IF(C67&gt;10,"No",IF(C67&lt;-10,"No","Yes")))</f>
        <v>N/A</v>
      </c>
      <c r="E67" s="1">
        <v>6485</v>
      </c>
      <c r="F67" s="7" t="str">
        <f>IF($B67="N/A","N/A",IF(E67&gt;10,"No",IF(E67&lt;-10,"No","Yes")))</f>
        <v>N/A</v>
      </c>
      <c r="G67" s="1">
        <v>9106</v>
      </c>
      <c r="H67" s="7" t="str">
        <f>IF($B67="N/A","N/A",IF(G67&gt;10,"No",IF(G67&lt;-10,"No","Yes")))</f>
        <v>N/A</v>
      </c>
      <c r="I67" s="8">
        <v>6.3289999999999997</v>
      </c>
      <c r="J67" s="8">
        <v>40.42</v>
      </c>
      <c r="K67" s="21" t="s">
        <v>213</v>
      </c>
      <c r="L67" s="85" t="str">
        <f t="shared" si="4"/>
        <v>N/A</v>
      </c>
    </row>
    <row r="68" spans="1:12" x14ac:dyDescent="0.25">
      <c r="A68" s="84" t="s">
        <v>201</v>
      </c>
      <c r="B68" s="25" t="s">
        <v>217</v>
      </c>
      <c r="C68" s="1">
        <v>11</v>
      </c>
      <c r="D68" s="7" t="str">
        <f t="shared" ref="D68:D69" si="27">IF($B68="N/A","N/A",IF(C68&gt;0,"No",IF(C68&lt;0,"No","Yes")))</f>
        <v>No</v>
      </c>
      <c r="E68" s="1">
        <v>11</v>
      </c>
      <c r="F68" s="7" t="str">
        <f t="shared" ref="F68:F69" si="28">IF($B68="N/A","N/A",IF(E68&gt;0,"No",IF(E68&lt;0,"No","Yes")))</f>
        <v>No</v>
      </c>
      <c r="G68" s="1">
        <v>11</v>
      </c>
      <c r="H68" s="7" t="str">
        <f t="shared" ref="H68:H69" si="29">IF($B68="N/A","N/A",IF(G68&gt;0,"No",IF(G68&lt;0,"No","Yes")))</f>
        <v>No</v>
      </c>
      <c r="I68" s="8">
        <v>-33.299999999999997</v>
      </c>
      <c r="J68" s="8">
        <v>50</v>
      </c>
      <c r="K68" s="21" t="s">
        <v>213</v>
      </c>
      <c r="L68" s="85" t="str">
        <f t="shared" si="4"/>
        <v>N/A</v>
      </c>
    </row>
    <row r="69" spans="1:12" x14ac:dyDescent="0.25">
      <c r="A69" s="84" t="s">
        <v>202</v>
      </c>
      <c r="B69" s="25" t="s">
        <v>217</v>
      </c>
      <c r="C69" s="1">
        <v>169</v>
      </c>
      <c r="D69" s="7" t="str">
        <f t="shared" si="27"/>
        <v>No</v>
      </c>
      <c r="E69" s="1">
        <v>179</v>
      </c>
      <c r="F69" s="7" t="str">
        <f t="shared" si="28"/>
        <v>No</v>
      </c>
      <c r="G69" s="1">
        <v>299</v>
      </c>
      <c r="H69" s="7" t="str">
        <f t="shared" si="29"/>
        <v>No</v>
      </c>
      <c r="I69" s="8">
        <v>5.9169999999999998</v>
      </c>
      <c r="J69" s="8">
        <v>67.040000000000006</v>
      </c>
      <c r="K69" s="21" t="s">
        <v>213</v>
      </c>
      <c r="L69" s="85" t="str">
        <f t="shared" si="4"/>
        <v>N/A</v>
      </c>
    </row>
    <row r="70" spans="1:12" x14ac:dyDescent="0.25">
      <c r="A70" s="84" t="s">
        <v>203</v>
      </c>
      <c r="B70" s="33" t="s">
        <v>213</v>
      </c>
      <c r="C70" s="9">
        <v>76.331360946999993</v>
      </c>
      <c r="D70" s="7" t="str">
        <f>IF($B70="N/A","N/A",IF(C70&gt;10,"No",IF(C70&lt;-10,"No","Yes")))</f>
        <v>N/A</v>
      </c>
      <c r="E70" s="9">
        <v>69.832402235000004</v>
      </c>
      <c r="F70" s="7" t="str">
        <f>IF($B70="N/A","N/A",IF(E70&gt;10,"No",IF(E70&lt;-10,"No","Yes")))</f>
        <v>N/A</v>
      </c>
      <c r="G70" s="9">
        <v>80.267558527999995</v>
      </c>
      <c r="H70" s="7" t="str">
        <f>IF($B70="N/A","N/A",IF(G70&gt;10,"No",IF(G70&lt;-10,"No","Yes")))</f>
        <v>N/A</v>
      </c>
      <c r="I70" s="8">
        <v>-8.51</v>
      </c>
      <c r="J70" s="8">
        <v>14.94</v>
      </c>
      <c r="K70" s="33" t="s">
        <v>213</v>
      </c>
      <c r="L70" s="85" t="str">
        <f t="shared" si="4"/>
        <v>N/A</v>
      </c>
    </row>
    <row r="71" spans="1:12" x14ac:dyDescent="0.25">
      <c r="A71" s="108" t="s">
        <v>65</v>
      </c>
      <c r="B71" s="25" t="s">
        <v>213</v>
      </c>
      <c r="C71" s="1">
        <v>168991</v>
      </c>
      <c r="D71" s="7" t="str">
        <f>IF($B71="N/A","N/A",IF(C71&gt;10,"No",IF(C71&lt;-10,"No","Yes")))</f>
        <v>N/A</v>
      </c>
      <c r="E71" s="1">
        <v>178069</v>
      </c>
      <c r="F71" s="7" t="str">
        <f>IF($B71="N/A","N/A",IF(E71&gt;10,"No",IF(E71&lt;-10,"No","Yes")))</f>
        <v>N/A</v>
      </c>
      <c r="G71" s="1">
        <v>196925</v>
      </c>
      <c r="H71" s="7" t="str">
        <f>IF($B71="N/A","N/A",IF(G71&gt;10,"No",IF(G71&lt;-10,"No","Yes")))</f>
        <v>N/A</v>
      </c>
      <c r="I71" s="8">
        <v>5.3719999999999999</v>
      </c>
      <c r="J71" s="8">
        <v>10.59</v>
      </c>
      <c r="K71" s="25" t="s">
        <v>735</v>
      </c>
      <c r="L71" s="85" t="str">
        <f t="shared" ref="L71:L103" si="30">IF(J71="Div by 0", "N/A", IF(K71="N/A","N/A", IF(J71&gt;VALUE(MID(K71,1,2)), "No", IF(J71&lt;-1*VALUE(MID(K71,1,2)), "No", "Yes"))))</f>
        <v>No</v>
      </c>
    </row>
    <row r="72" spans="1:12" x14ac:dyDescent="0.25">
      <c r="A72" s="116" t="s">
        <v>66</v>
      </c>
      <c r="B72" s="25" t="s">
        <v>213</v>
      </c>
      <c r="C72" s="1">
        <v>138038.47</v>
      </c>
      <c r="D72" s="7" t="str">
        <f>IF($B72="N/A","N/A",IF(C72&gt;10,"No",IF(C72&lt;-10,"No","Yes")))</f>
        <v>N/A</v>
      </c>
      <c r="E72" s="1">
        <v>141477.93</v>
      </c>
      <c r="F72" s="7" t="str">
        <f>IF($B72="N/A","N/A",IF(E72&gt;10,"No",IF(E72&lt;-10,"No","Yes")))</f>
        <v>N/A</v>
      </c>
      <c r="G72" s="1">
        <v>150206.1</v>
      </c>
      <c r="H72" s="7" t="str">
        <f>IF($B72="N/A","N/A",IF(G72&gt;10,"No",IF(G72&lt;-10,"No","Yes")))</f>
        <v>N/A</v>
      </c>
      <c r="I72" s="8">
        <v>2.492</v>
      </c>
      <c r="J72" s="8">
        <v>6.1689999999999996</v>
      </c>
      <c r="K72" s="25" t="s">
        <v>736</v>
      </c>
      <c r="L72" s="85" t="str">
        <f t="shared" si="30"/>
        <v>Yes</v>
      </c>
    </row>
    <row r="73" spans="1:12" x14ac:dyDescent="0.25">
      <c r="A73" s="84" t="s">
        <v>67</v>
      </c>
      <c r="B73" s="21" t="s">
        <v>283</v>
      </c>
      <c r="C73" s="4">
        <v>94.231323623999998</v>
      </c>
      <c r="D73" s="7" t="str">
        <f>IF($B73="N/A","N/A",IF(C73&gt;=90,"Yes","No"))</f>
        <v>Yes</v>
      </c>
      <c r="E73" s="4">
        <v>94.275392525000001</v>
      </c>
      <c r="F73" s="7" t="str">
        <f>IF($B73="N/A","N/A",IF(E73&gt;=90,"Yes","No"))</f>
        <v>Yes</v>
      </c>
      <c r="G73" s="4">
        <v>92.94026744</v>
      </c>
      <c r="H73" s="7" t="str">
        <f>IF($B73="N/A","N/A",IF(G73&gt;=90,"Yes","No"))</f>
        <v>Yes</v>
      </c>
      <c r="I73" s="8">
        <v>4.6800000000000001E-2</v>
      </c>
      <c r="J73" s="8">
        <v>-1.42</v>
      </c>
      <c r="K73" s="25" t="s">
        <v>735</v>
      </c>
      <c r="L73" s="85" t="str">
        <f t="shared" si="30"/>
        <v>Yes</v>
      </c>
    </row>
    <row r="74" spans="1:12" x14ac:dyDescent="0.25">
      <c r="A74" s="108" t="s">
        <v>956</v>
      </c>
      <c r="B74" s="21" t="s">
        <v>283</v>
      </c>
      <c r="C74" s="4">
        <v>95.280342125999994</v>
      </c>
      <c r="D74" s="7" t="str">
        <f>IF($B74="N/A","N/A",IF(C74&gt;=90,"Yes","No"))</f>
        <v>Yes</v>
      </c>
      <c r="E74" s="4">
        <v>95.250925269000007</v>
      </c>
      <c r="F74" s="7" t="str">
        <f>IF($B74="N/A","N/A",IF(E74&gt;=90,"Yes","No"))</f>
        <v>Yes</v>
      </c>
      <c r="G74" s="4">
        <v>94.615808547</v>
      </c>
      <c r="H74" s="7" t="str">
        <f>IF($B74="N/A","N/A",IF(G74&gt;=90,"Yes","No"))</f>
        <v>Yes</v>
      </c>
      <c r="I74" s="8">
        <v>-3.1E-2</v>
      </c>
      <c r="J74" s="8">
        <v>-0.66700000000000004</v>
      </c>
      <c r="K74" s="25" t="s">
        <v>735</v>
      </c>
      <c r="L74" s="85" t="str">
        <f t="shared" si="30"/>
        <v>Yes</v>
      </c>
    </row>
    <row r="75" spans="1:12" x14ac:dyDescent="0.25">
      <c r="A75" s="130" t="s">
        <v>957</v>
      </c>
      <c r="B75" s="25" t="s">
        <v>284</v>
      </c>
      <c r="C75" s="9">
        <v>49.857488158999999</v>
      </c>
      <c r="D75" s="7" t="str">
        <f>IF($B75="N/A","N/A",IF(C75&gt;55,"No",IF(C75&lt;30,"No","Yes")))</f>
        <v>Yes</v>
      </c>
      <c r="E75" s="9">
        <v>50.635737765999998</v>
      </c>
      <c r="F75" s="7" t="str">
        <f>IF($B75="N/A","N/A",IF(E75&gt;55,"No",IF(E75&lt;30,"No","Yes")))</f>
        <v>Yes</v>
      </c>
      <c r="G75" s="9">
        <v>53.298384200999998</v>
      </c>
      <c r="H75" s="7" t="str">
        <f>IF($B75="N/A","N/A",IF(G75&gt;55,"No",IF(G75&lt;30,"No","Yes")))</f>
        <v>Yes</v>
      </c>
      <c r="I75" s="8">
        <v>1.5609999999999999</v>
      </c>
      <c r="J75" s="8">
        <v>5.258</v>
      </c>
      <c r="K75" s="25" t="s">
        <v>735</v>
      </c>
      <c r="L75" s="85" t="str">
        <f t="shared" si="30"/>
        <v>Yes</v>
      </c>
    </row>
    <row r="76" spans="1:12" ht="13" customHeight="1" x14ac:dyDescent="0.25">
      <c r="A76" s="108" t="s">
        <v>1707</v>
      </c>
      <c r="B76" s="25" t="s">
        <v>278</v>
      </c>
      <c r="C76" s="9">
        <v>9.3360001419999996</v>
      </c>
      <c r="D76" s="7" t="str">
        <f>IF($B76="N/A","N/A",IF(C76&gt;=5,"No",IF(C76&lt;0,"No","Yes")))</f>
        <v>No</v>
      </c>
      <c r="E76" s="9">
        <v>11.831930319</v>
      </c>
      <c r="F76" s="7" t="str">
        <f>IF($B76="N/A","N/A",IF(E76&gt;=5,"No",IF(E76&lt;0,"No","Yes")))</f>
        <v>No</v>
      </c>
      <c r="G76" s="9">
        <v>17.472641869</v>
      </c>
      <c r="H76" s="7" t="str">
        <f>IF($B76="N/A","N/A",IF(G76&gt;=5,"No",IF(G76&lt;0,"No","Yes")))</f>
        <v>No</v>
      </c>
      <c r="I76" s="8">
        <v>26.73</v>
      </c>
      <c r="J76" s="8">
        <v>47.67</v>
      </c>
      <c r="K76" s="25" t="s">
        <v>213</v>
      </c>
      <c r="L76" s="85" t="str">
        <f t="shared" si="30"/>
        <v>N/A</v>
      </c>
    </row>
    <row r="77" spans="1:12" ht="13" customHeight="1" x14ac:dyDescent="0.25">
      <c r="A77" s="108" t="s">
        <v>1708</v>
      </c>
      <c r="B77" s="25" t="s">
        <v>213</v>
      </c>
      <c r="C77" s="9">
        <v>1.2456284654000001</v>
      </c>
      <c r="D77" s="25" t="s">
        <v>213</v>
      </c>
      <c r="E77" s="9">
        <v>1.3522847885</v>
      </c>
      <c r="F77" s="25" t="s">
        <v>213</v>
      </c>
      <c r="G77" s="9">
        <v>1.1755744573</v>
      </c>
      <c r="H77" s="25" t="s">
        <v>213</v>
      </c>
      <c r="I77" s="8">
        <v>8.5619999999999994</v>
      </c>
      <c r="J77" s="8">
        <v>-13.1</v>
      </c>
      <c r="K77" s="25" t="s">
        <v>213</v>
      </c>
      <c r="L77" s="85" t="str">
        <f t="shared" si="30"/>
        <v>N/A</v>
      </c>
    </row>
    <row r="78" spans="1:12" ht="13" customHeight="1" x14ac:dyDescent="0.25">
      <c r="A78" s="108" t="s">
        <v>1709</v>
      </c>
      <c r="B78" s="25" t="s">
        <v>213</v>
      </c>
      <c r="C78" s="9">
        <v>46.435017248999998</v>
      </c>
      <c r="D78" s="25" t="s">
        <v>213</v>
      </c>
      <c r="E78" s="9">
        <v>45.319510975999997</v>
      </c>
      <c r="F78" s="25" t="s">
        <v>213</v>
      </c>
      <c r="G78" s="9">
        <v>41.031357116000002</v>
      </c>
      <c r="H78" s="25" t="s">
        <v>213</v>
      </c>
      <c r="I78" s="8">
        <v>-2.4</v>
      </c>
      <c r="J78" s="8">
        <v>-9.4600000000000009</v>
      </c>
      <c r="K78" s="25" t="s">
        <v>213</v>
      </c>
      <c r="L78" s="85" t="str">
        <f t="shared" si="30"/>
        <v>N/A</v>
      </c>
    </row>
    <row r="79" spans="1:12" ht="13" customHeight="1" x14ac:dyDescent="0.25">
      <c r="A79" s="108" t="s">
        <v>1710</v>
      </c>
      <c r="B79" s="25" t="s">
        <v>213</v>
      </c>
      <c r="C79" s="9">
        <v>4.9257061027000004</v>
      </c>
      <c r="D79" s="25" t="s">
        <v>213</v>
      </c>
      <c r="E79" s="9">
        <v>4.9143871195999997</v>
      </c>
      <c r="F79" s="25" t="s">
        <v>213</v>
      </c>
      <c r="G79" s="9">
        <v>4.3397232449000001</v>
      </c>
      <c r="H79" s="25" t="s">
        <v>213</v>
      </c>
      <c r="I79" s="8">
        <v>-0.23</v>
      </c>
      <c r="J79" s="8">
        <v>-11.7</v>
      </c>
      <c r="K79" s="25" t="s">
        <v>213</v>
      </c>
      <c r="L79" s="85" t="str">
        <f t="shared" si="30"/>
        <v>N/A</v>
      </c>
    </row>
    <row r="80" spans="1:12" ht="13" customHeight="1" x14ac:dyDescent="0.25">
      <c r="A80" s="108" t="s">
        <v>1711</v>
      </c>
      <c r="B80" s="25" t="s">
        <v>213</v>
      </c>
      <c r="C80" s="9">
        <v>8.5477924860000005</v>
      </c>
      <c r="D80" s="25" t="s">
        <v>213</v>
      </c>
      <c r="E80" s="9">
        <v>7.6880310440999997</v>
      </c>
      <c r="F80" s="25" t="s">
        <v>213</v>
      </c>
      <c r="G80" s="9">
        <v>7.1509457914999999</v>
      </c>
      <c r="H80" s="25" t="s">
        <v>213</v>
      </c>
      <c r="I80" s="8">
        <v>-10.1</v>
      </c>
      <c r="J80" s="8">
        <v>-6.99</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3.3617174879</v>
      </c>
      <c r="D82" s="25" t="s">
        <v>213</v>
      </c>
      <c r="E82" s="9">
        <v>3.1195772425000001</v>
      </c>
      <c r="F82" s="25" t="s">
        <v>213</v>
      </c>
      <c r="G82" s="9">
        <v>2.8274723879999999</v>
      </c>
      <c r="H82" s="25" t="s">
        <v>213</v>
      </c>
      <c r="I82" s="8">
        <v>-7.2</v>
      </c>
      <c r="J82" s="8">
        <v>-9.36</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26.148138067000001</v>
      </c>
      <c r="D84" s="25" t="s">
        <v>213</v>
      </c>
      <c r="E84" s="9">
        <v>25.774278509999998</v>
      </c>
      <c r="F84" s="25" t="s">
        <v>213</v>
      </c>
      <c r="G84" s="9">
        <v>26.002285134000001</v>
      </c>
      <c r="H84" s="25" t="s">
        <v>213</v>
      </c>
      <c r="I84" s="8">
        <v>-1.43</v>
      </c>
      <c r="J84" s="8">
        <v>0.88460000000000005</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90.466947943999998</v>
      </c>
      <c r="D87" s="25" t="s">
        <v>213</v>
      </c>
      <c r="E87" s="9">
        <v>90.613750848999999</v>
      </c>
      <c r="F87" s="25" t="s">
        <v>213</v>
      </c>
      <c r="G87" s="9">
        <v>91.657229909999998</v>
      </c>
      <c r="H87" s="25" t="s">
        <v>213</v>
      </c>
      <c r="I87" s="8">
        <v>0.1623</v>
      </c>
      <c r="J87" s="8">
        <v>1.1519999999999999</v>
      </c>
      <c r="K87" s="25" t="s">
        <v>213</v>
      </c>
      <c r="L87" s="85" t="str">
        <f t="shared" si="30"/>
        <v>N/A</v>
      </c>
    </row>
    <row r="88" spans="1:12" x14ac:dyDescent="0.25">
      <c r="A88" s="108" t="s">
        <v>959</v>
      </c>
      <c r="B88" s="25" t="s">
        <v>213</v>
      </c>
      <c r="C88" s="9">
        <v>9.5330520560000007</v>
      </c>
      <c r="D88" s="25" t="s">
        <v>213</v>
      </c>
      <c r="E88" s="9">
        <v>9.3862491505999994</v>
      </c>
      <c r="F88" s="25" t="s">
        <v>213</v>
      </c>
      <c r="G88" s="9">
        <v>8.3427700901000001</v>
      </c>
      <c r="H88" s="25" t="s">
        <v>213</v>
      </c>
      <c r="I88" s="8">
        <v>-1.54</v>
      </c>
      <c r="J88" s="8">
        <v>-11.1</v>
      </c>
      <c r="K88" s="25" t="s">
        <v>213</v>
      </c>
      <c r="L88" s="85" t="str">
        <f t="shared" si="30"/>
        <v>N/A</v>
      </c>
    </row>
    <row r="89" spans="1:12" x14ac:dyDescent="0.25">
      <c r="A89" s="130" t="s">
        <v>68</v>
      </c>
      <c r="B89" s="25" t="s">
        <v>213</v>
      </c>
      <c r="C89" s="1">
        <v>441</v>
      </c>
      <c r="D89" s="7" t="str">
        <f>IF($B89="N/A","N/A",IF(C89&gt;10,"No",IF(C89&lt;-10,"No","Yes")))</f>
        <v>N/A</v>
      </c>
      <c r="E89" s="1">
        <v>593</v>
      </c>
      <c r="F89" s="7" t="str">
        <f>IF($B89="N/A","N/A",IF(E89&gt;10,"No",IF(E89&lt;-10,"No","Yes")))</f>
        <v>N/A</v>
      </c>
      <c r="G89" s="1">
        <v>782</v>
      </c>
      <c r="H89" s="7" t="str">
        <f>IF($B89="N/A","N/A",IF(G89&gt;10,"No",IF(G89&lt;-10,"No","Yes")))</f>
        <v>N/A</v>
      </c>
      <c r="I89" s="8">
        <v>34.47</v>
      </c>
      <c r="J89" s="8">
        <v>31.87</v>
      </c>
      <c r="K89" s="25" t="s">
        <v>735</v>
      </c>
      <c r="L89" s="85" t="str">
        <f t="shared" si="30"/>
        <v>No</v>
      </c>
    </row>
    <row r="90" spans="1:12" x14ac:dyDescent="0.25">
      <c r="A90" s="108" t="s">
        <v>109</v>
      </c>
      <c r="B90" s="25" t="s">
        <v>213</v>
      </c>
      <c r="C90" s="9">
        <v>0.90702947850000004</v>
      </c>
      <c r="D90" s="7" t="str">
        <f>IF($B90="N/A","N/A",IF(C90&gt;10,"No",IF(C90&lt;-10,"No","Yes")))</f>
        <v>N/A</v>
      </c>
      <c r="E90" s="9">
        <v>0.84317032039999995</v>
      </c>
      <c r="F90" s="7" t="str">
        <f>IF($B90="N/A","N/A",IF(E90&gt;10,"No",IF(E90&lt;-10,"No","Yes")))</f>
        <v>N/A</v>
      </c>
      <c r="G90" s="9">
        <v>1.6624040921000001</v>
      </c>
      <c r="H90" s="7" t="str">
        <f>IF($B90="N/A","N/A",IF(G90&gt;10,"No",IF(G90&lt;-10,"No","Yes")))</f>
        <v>N/A</v>
      </c>
      <c r="I90" s="8">
        <v>-7.04</v>
      </c>
      <c r="J90" s="8">
        <v>97.16</v>
      </c>
      <c r="K90" s="25" t="s">
        <v>735</v>
      </c>
      <c r="L90" s="85" t="str">
        <f t="shared" si="30"/>
        <v>No</v>
      </c>
    </row>
    <row r="91" spans="1:12" x14ac:dyDescent="0.25">
      <c r="A91" s="108" t="s">
        <v>110</v>
      </c>
      <c r="B91" s="25" t="s">
        <v>213</v>
      </c>
      <c r="C91" s="9">
        <v>11.564625850000001</v>
      </c>
      <c r="D91" s="7" t="str">
        <f>IF($B91="N/A","N/A",IF(C91&gt;10,"No",IF(C91&lt;-10,"No","Yes")))</f>
        <v>N/A</v>
      </c>
      <c r="E91" s="9">
        <v>16.357504215999999</v>
      </c>
      <c r="F91" s="7" t="str">
        <f>IF($B91="N/A","N/A",IF(E91&gt;10,"No",IF(E91&lt;-10,"No","Yes")))</f>
        <v>N/A</v>
      </c>
      <c r="G91" s="9">
        <v>37.595907928000003</v>
      </c>
      <c r="H91" s="7" t="str">
        <f>IF($B91="N/A","N/A",IF(G91&gt;10,"No",IF(G91&lt;-10,"No","Yes")))</f>
        <v>N/A</v>
      </c>
      <c r="I91" s="8">
        <v>41.44</v>
      </c>
      <c r="J91" s="8">
        <v>129.80000000000001</v>
      </c>
      <c r="K91" s="25" t="s">
        <v>735</v>
      </c>
      <c r="L91" s="85" t="str">
        <f t="shared" si="30"/>
        <v>No</v>
      </c>
    </row>
    <row r="92" spans="1:12" x14ac:dyDescent="0.25">
      <c r="A92" s="116" t="s">
        <v>7</v>
      </c>
      <c r="B92" s="25" t="s">
        <v>213</v>
      </c>
      <c r="C92" s="9">
        <v>0.47754022400000001</v>
      </c>
      <c r="D92" s="7" t="str">
        <f>IF($B92="N/A","N/A",IF(C92&gt;10,"No",IF(C92&lt;-10,"No","Yes")))</f>
        <v>N/A</v>
      </c>
      <c r="E92" s="9">
        <v>0.51553049660000005</v>
      </c>
      <c r="F92" s="7" t="str">
        <f>IF($B92="N/A","N/A",IF(E92&gt;10,"No",IF(E92&lt;-10,"No","Yes")))</f>
        <v>N/A</v>
      </c>
      <c r="G92" s="9">
        <v>0.52558080490000003</v>
      </c>
      <c r="H92" s="7" t="str">
        <f>IF($B92="N/A","N/A",IF(G92&gt;10,"No",IF(G92&lt;-10,"No","Yes")))</f>
        <v>N/A</v>
      </c>
      <c r="I92" s="8">
        <v>7.9550000000000001</v>
      </c>
      <c r="J92" s="8">
        <v>1.95</v>
      </c>
      <c r="K92" s="25" t="s">
        <v>736</v>
      </c>
      <c r="L92" s="85" t="str">
        <f t="shared" si="30"/>
        <v>Yes</v>
      </c>
    </row>
    <row r="93" spans="1:12" x14ac:dyDescent="0.25">
      <c r="A93" s="116" t="s">
        <v>180</v>
      </c>
      <c r="B93" s="25" t="s">
        <v>213</v>
      </c>
      <c r="C93" s="9">
        <v>60.018580870999998</v>
      </c>
      <c r="D93" s="7" t="str">
        <f t="shared" ref="D93:D94" si="31">IF($B93="N/A","N/A",IF(C93&gt;10,"No",IF(C93&lt;-10,"No","Yes")))</f>
        <v>N/A</v>
      </c>
      <c r="E93" s="9">
        <v>59.884651454999997</v>
      </c>
      <c r="F93" s="7" t="str">
        <f t="shared" ref="F93:F94" si="32">IF($B93="N/A","N/A",IF(E93&gt;10,"No",IF(E93&lt;-10,"No","Yes")))</f>
        <v>N/A</v>
      </c>
      <c r="G93" s="9">
        <v>59.624222420000002</v>
      </c>
      <c r="H93" s="7" t="str">
        <f t="shared" ref="H93:H94" si="33">IF($B93="N/A","N/A",IF(G93&gt;10,"No",IF(G93&lt;-10,"No","Yes")))</f>
        <v>N/A</v>
      </c>
      <c r="I93" s="8">
        <v>-0.223</v>
      </c>
      <c r="J93" s="8">
        <v>-0.435</v>
      </c>
      <c r="K93" s="25" t="s">
        <v>735</v>
      </c>
      <c r="L93" s="85" t="str">
        <f>IF(J93="Div by 0", "N/A", IF(OR(J93="N/A",K93="N/A"),"N/A", IF(J93&gt;VALUE(MID(K93,1,2)), "No", IF(J93&lt;-1*VALUE(MID(K93,1,2)), "No", "Yes"))))</f>
        <v>Yes</v>
      </c>
    </row>
    <row r="94" spans="1:12" x14ac:dyDescent="0.25">
      <c r="A94" s="116" t="s">
        <v>181</v>
      </c>
      <c r="B94" s="25" t="s">
        <v>213</v>
      </c>
      <c r="C94" s="9">
        <v>39.981419129000002</v>
      </c>
      <c r="D94" s="7" t="str">
        <f t="shared" si="31"/>
        <v>N/A</v>
      </c>
      <c r="E94" s="9">
        <v>40.115348545000003</v>
      </c>
      <c r="F94" s="7" t="str">
        <f t="shared" si="32"/>
        <v>N/A</v>
      </c>
      <c r="G94" s="9">
        <v>40.375777579999998</v>
      </c>
      <c r="H94" s="7" t="str">
        <f t="shared" si="33"/>
        <v>N/A</v>
      </c>
      <c r="I94" s="8">
        <v>0.33500000000000002</v>
      </c>
      <c r="J94" s="8">
        <v>0.6492</v>
      </c>
      <c r="K94" s="25" t="s">
        <v>735</v>
      </c>
      <c r="L94" s="85" t="str">
        <f>IF(J94="Div by 0", "N/A", IF(OR(J94="N/A",K94="N/A"),"N/A", IF(J94&gt;VALUE(MID(K94,1,2)), "No", IF(J94&lt;-1*VALUE(MID(K94,1,2)), "No", "Yes"))))</f>
        <v>Yes</v>
      </c>
    </row>
    <row r="95" spans="1:12" x14ac:dyDescent="0.25">
      <c r="A95" s="108" t="s">
        <v>8</v>
      </c>
      <c r="B95" s="25" t="s">
        <v>285</v>
      </c>
      <c r="C95" s="9">
        <v>8.7081560555999999</v>
      </c>
      <c r="D95" s="7" t="str">
        <f>IF($B95="N/A","N/A",IF(C95&gt;10,"No",IF(C95&lt;5,"No","Yes")))</f>
        <v>Yes</v>
      </c>
      <c r="E95" s="9">
        <v>8.4652578495000004</v>
      </c>
      <c r="F95" s="7" t="str">
        <f>IF($B95="N/A","N/A",IF(E95&gt;10,"No",IF(E95&lt;5,"No","Yes")))</f>
        <v>Yes</v>
      </c>
      <c r="G95" s="9">
        <v>9.0125682365999999</v>
      </c>
      <c r="H95" s="7" t="str">
        <f t="shared" ref="H95:H98" si="34">IF($B95="N/A","N/A",IF(G95&gt;10,"No",IF(G95&lt;5,"No","Yes")))</f>
        <v>Yes</v>
      </c>
      <c r="I95" s="8">
        <v>-2.79</v>
      </c>
      <c r="J95" s="8">
        <v>6.4649999999999999</v>
      </c>
      <c r="K95" s="25" t="s">
        <v>736</v>
      </c>
      <c r="L95" s="85" t="str">
        <f t="shared" si="30"/>
        <v>Yes</v>
      </c>
    </row>
    <row r="96" spans="1:12" x14ac:dyDescent="0.25">
      <c r="A96" s="108" t="s">
        <v>149</v>
      </c>
      <c r="B96" s="25" t="s">
        <v>285</v>
      </c>
      <c r="C96" s="9">
        <v>6.0139297358999997</v>
      </c>
      <c r="D96" s="7" t="str">
        <f>IF($B96="N/A","N/A",IF(C96&gt;10,"No",IF(C96&lt;5,"No","Yes")))</f>
        <v>Yes</v>
      </c>
      <c r="E96" s="9">
        <v>5.7354171696999998</v>
      </c>
      <c r="F96" s="7" t="str">
        <f t="shared" ref="F96:F98" si="35">IF($B96="N/A","N/A",IF(E96&gt;10,"No",IF(E96&lt;5,"No","Yes")))</f>
        <v>Yes</v>
      </c>
      <c r="G96" s="9">
        <v>5.2608861241999998</v>
      </c>
      <c r="H96" s="7" t="str">
        <f t="shared" si="34"/>
        <v>Yes</v>
      </c>
      <c r="I96" s="8">
        <v>-4.63</v>
      </c>
      <c r="J96" s="8">
        <v>-8.27</v>
      </c>
      <c r="K96" s="25" t="s">
        <v>736</v>
      </c>
      <c r="L96" s="85" t="str">
        <f t="shared" si="30"/>
        <v>Yes</v>
      </c>
    </row>
    <row r="97" spans="1:12" x14ac:dyDescent="0.25">
      <c r="A97" s="108" t="s">
        <v>150</v>
      </c>
      <c r="B97" s="25" t="s">
        <v>285</v>
      </c>
      <c r="C97" s="9">
        <v>8.4507458976999992</v>
      </c>
      <c r="D97" s="7" t="str">
        <f>IF($B97="N/A","N/A",IF(C97&gt;10,"No",IF(C97&lt;5,"No","Yes")))</f>
        <v>Yes</v>
      </c>
      <c r="E97" s="9">
        <v>8.0749597065999996</v>
      </c>
      <c r="F97" s="7" t="str">
        <f t="shared" si="35"/>
        <v>Yes</v>
      </c>
      <c r="G97" s="9">
        <v>8.7185476703999996</v>
      </c>
      <c r="H97" s="7" t="str">
        <f t="shared" si="34"/>
        <v>Yes</v>
      </c>
      <c r="I97" s="8">
        <v>-4.45</v>
      </c>
      <c r="J97" s="8">
        <v>7.97</v>
      </c>
      <c r="K97" s="25" t="s">
        <v>736</v>
      </c>
      <c r="L97" s="85" t="str">
        <f t="shared" si="30"/>
        <v>Yes</v>
      </c>
    </row>
    <row r="98" spans="1:12" x14ac:dyDescent="0.25">
      <c r="A98" s="108" t="s">
        <v>151</v>
      </c>
      <c r="B98" s="25" t="s">
        <v>285</v>
      </c>
      <c r="C98" s="9">
        <v>8.7170322680000005</v>
      </c>
      <c r="D98" s="7" t="str">
        <f>IF($B98="N/A","N/A",IF(C98&gt;10,"No",IF(C98&lt;5,"No","Yes")))</f>
        <v>Yes</v>
      </c>
      <c r="E98" s="9">
        <v>8.4708736500999997</v>
      </c>
      <c r="F98" s="7" t="str">
        <f t="shared" si="35"/>
        <v>Yes</v>
      </c>
      <c r="G98" s="9">
        <v>9.0206931573000002</v>
      </c>
      <c r="H98" s="7" t="str">
        <f t="shared" si="34"/>
        <v>Yes</v>
      </c>
      <c r="I98" s="8">
        <v>-2.82</v>
      </c>
      <c r="J98" s="8">
        <v>6.4909999999999997</v>
      </c>
      <c r="K98" s="25" t="s">
        <v>736</v>
      </c>
      <c r="L98" s="85" t="str">
        <f t="shared" si="30"/>
        <v>Yes</v>
      </c>
    </row>
    <row r="99" spans="1:12" x14ac:dyDescent="0.25">
      <c r="A99" s="108" t="s">
        <v>960</v>
      </c>
      <c r="B99" s="25" t="s">
        <v>213</v>
      </c>
      <c r="C99" s="1">
        <v>5026</v>
      </c>
      <c r="D99" s="7" t="str">
        <f t="shared" ref="D99:D110" si="36">IF($B99="N/A","N/A",IF(C99&gt;10,"No",IF(C99&lt;-10,"No","Yes")))</f>
        <v>N/A</v>
      </c>
      <c r="E99" s="1">
        <v>5213</v>
      </c>
      <c r="F99" s="7" t="str">
        <f t="shared" ref="F99:F110" si="37">IF($B99="N/A","N/A",IF(E99&gt;10,"No",IF(E99&lt;-10,"No","Yes")))</f>
        <v>N/A</v>
      </c>
      <c r="G99" s="1">
        <v>7733</v>
      </c>
      <c r="H99" s="7" t="str">
        <f t="shared" ref="H99:H110" si="38">IF($B99="N/A","N/A",IF(G99&gt;10,"No",IF(G99&lt;-10,"No","Yes")))</f>
        <v>N/A</v>
      </c>
      <c r="I99" s="8">
        <v>3.7210000000000001</v>
      </c>
      <c r="J99" s="8">
        <v>48.34</v>
      </c>
      <c r="K99" s="25" t="s">
        <v>735</v>
      </c>
      <c r="L99" s="85" t="str">
        <f t="shared" si="30"/>
        <v>No</v>
      </c>
    </row>
    <row r="100" spans="1:12" x14ac:dyDescent="0.25">
      <c r="A100" s="108" t="s">
        <v>961</v>
      </c>
      <c r="B100" s="25" t="s">
        <v>213</v>
      </c>
      <c r="C100" s="1">
        <v>630</v>
      </c>
      <c r="D100" s="7" t="str">
        <f t="shared" si="36"/>
        <v>N/A</v>
      </c>
      <c r="E100" s="1">
        <v>742</v>
      </c>
      <c r="F100" s="7" t="str">
        <f t="shared" si="37"/>
        <v>N/A</v>
      </c>
      <c r="G100" s="1">
        <v>633</v>
      </c>
      <c r="H100" s="7" t="str">
        <f t="shared" si="38"/>
        <v>N/A</v>
      </c>
      <c r="I100" s="8">
        <v>17.78</v>
      </c>
      <c r="J100" s="8">
        <v>-14.7</v>
      </c>
      <c r="K100" s="25" t="s">
        <v>735</v>
      </c>
      <c r="L100" s="85" t="str">
        <f t="shared" si="30"/>
        <v>No</v>
      </c>
    </row>
    <row r="101" spans="1:12" x14ac:dyDescent="0.25">
      <c r="A101" s="108" t="s">
        <v>1</v>
      </c>
      <c r="B101" s="25" t="s">
        <v>213</v>
      </c>
      <c r="C101" s="9">
        <v>90.523755703000006</v>
      </c>
      <c r="D101" s="7" t="str">
        <f t="shared" si="36"/>
        <v>N/A</v>
      </c>
      <c r="E101" s="9">
        <v>88.936311204999996</v>
      </c>
      <c r="F101" s="7" t="str">
        <f t="shared" si="37"/>
        <v>N/A</v>
      </c>
      <c r="G101" s="9">
        <v>84.086835089999994</v>
      </c>
      <c r="H101" s="7" t="str">
        <f t="shared" si="38"/>
        <v>N/A</v>
      </c>
      <c r="I101" s="8">
        <v>-1.75</v>
      </c>
      <c r="J101" s="8">
        <v>-5.45</v>
      </c>
      <c r="K101" s="25" t="s">
        <v>736</v>
      </c>
      <c r="L101" s="85" t="str">
        <f t="shared" si="30"/>
        <v>Yes</v>
      </c>
    </row>
    <row r="102" spans="1:12" x14ac:dyDescent="0.25">
      <c r="A102" s="108" t="s">
        <v>69</v>
      </c>
      <c r="B102" s="25" t="s">
        <v>213</v>
      </c>
      <c r="C102" s="9">
        <v>98.858651953999995</v>
      </c>
      <c r="D102" s="7" t="str">
        <f t="shared" si="36"/>
        <v>N/A</v>
      </c>
      <c r="E102" s="9">
        <v>98.539477672000004</v>
      </c>
      <c r="F102" s="7" t="str">
        <f t="shared" si="37"/>
        <v>N/A</v>
      </c>
      <c r="G102" s="9">
        <v>98.534917988999993</v>
      </c>
      <c r="H102" s="7" t="str">
        <f t="shared" si="38"/>
        <v>N/A</v>
      </c>
      <c r="I102" s="8">
        <v>-0.32300000000000001</v>
      </c>
      <c r="J102" s="8">
        <v>-5.0000000000000001E-3</v>
      </c>
      <c r="K102" s="25" t="s">
        <v>736</v>
      </c>
      <c r="L102" s="85" t="str">
        <f t="shared" si="30"/>
        <v>Yes</v>
      </c>
    </row>
    <row r="103" spans="1:12" x14ac:dyDescent="0.25">
      <c r="A103" s="116" t="s">
        <v>70</v>
      </c>
      <c r="B103" s="25" t="s">
        <v>213</v>
      </c>
      <c r="C103" s="1">
        <v>159117</v>
      </c>
      <c r="D103" s="7" t="str">
        <f t="shared" si="36"/>
        <v>N/A</v>
      </c>
      <c r="E103" s="1">
        <v>167983</v>
      </c>
      <c r="F103" s="7" t="str">
        <f t="shared" si="37"/>
        <v>N/A</v>
      </c>
      <c r="G103" s="1">
        <v>184829</v>
      </c>
      <c r="H103" s="7" t="str">
        <f t="shared" si="38"/>
        <v>N/A</v>
      </c>
      <c r="I103" s="8">
        <v>5.5720000000000001</v>
      </c>
      <c r="J103" s="8">
        <v>10.029999999999999</v>
      </c>
      <c r="K103" s="25" t="s">
        <v>735</v>
      </c>
      <c r="L103" s="85" t="str">
        <f t="shared" si="30"/>
        <v>No</v>
      </c>
    </row>
    <row r="104" spans="1:12" x14ac:dyDescent="0.25">
      <c r="A104" s="108" t="s">
        <v>687</v>
      </c>
      <c r="B104" s="25" t="s">
        <v>213</v>
      </c>
      <c r="C104" s="9">
        <v>1.8407838257</v>
      </c>
      <c r="D104" s="7" t="str">
        <f t="shared" si="36"/>
        <v>N/A</v>
      </c>
      <c r="E104" s="9">
        <v>1.806730443</v>
      </c>
      <c r="F104" s="7" t="str">
        <f t="shared" si="37"/>
        <v>N/A</v>
      </c>
      <c r="G104" s="9">
        <v>2.0662341948999998</v>
      </c>
      <c r="H104" s="7" t="str">
        <f t="shared" si="38"/>
        <v>N/A</v>
      </c>
      <c r="I104" s="8">
        <v>-1.85</v>
      </c>
      <c r="J104" s="8">
        <v>14.36</v>
      </c>
      <c r="K104" s="25" t="s">
        <v>736</v>
      </c>
      <c r="L104" s="85" t="str">
        <f t="shared" ref="L104:L110" si="39">IF(J104="Div by 0", "N/A", IF(K104="N/A","N/A", IF(J104&gt;VALUE(MID(K104,1,2)), "No", IF(J104&lt;-1*VALUE(MID(K104,1,2)), "No", "Yes"))))</f>
        <v>Yes</v>
      </c>
    </row>
    <row r="105" spans="1:12" x14ac:dyDescent="0.25">
      <c r="A105" s="108" t="s">
        <v>686</v>
      </c>
      <c r="B105" s="25" t="s">
        <v>213</v>
      </c>
      <c r="C105" s="9">
        <v>0.34502912949999998</v>
      </c>
      <c r="D105" s="7" t="str">
        <f t="shared" si="36"/>
        <v>N/A</v>
      </c>
      <c r="E105" s="9">
        <v>0.3940874969</v>
      </c>
      <c r="F105" s="7" t="str">
        <f t="shared" si="37"/>
        <v>N/A</v>
      </c>
      <c r="G105" s="9">
        <v>0.3711538774</v>
      </c>
      <c r="H105" s="7" t="str">
        <f t="shared" si="38"/>
        <v>N/A</v>
      </c>
      <c r="I105" s="8">
        <v>14.22</v>
      </c>
      <c r="J105" s="8">
        <v>-5.82</v>
      </c>
      <c r="K105" s="25" t="s">
        <v>736</v>
      </c>
      <c r="L105" s="85" t="str">
        <f t="shared" si="39"/>
        <v>Yes</v>
      </c>
    </row>
    <row r="106" spans="1:12" x14ac:dyDescent="0.25">
      <c r="A106" s="108" t="s">
        <v>685</v>
      </c>
      <c r="B106" s="25" t="s">
        <v>213</v>
      </c>
      <c r="C106" s="9">
        <v>97.814187044999997</v>
      </c>
      <c r="D106" s="7" t="str">
        <f t="shared" si="36"/>
        <v>N/A</v>
      </c>
      <c r="E106" s="9">
        <v>97.799182060000007</v>
      </c>
      <c r="F106" s="7" t="str">
        <f t="shared" si="37"/>
        <v>N/A</v>
      </c>
      <c r="G106" s="9">
        <v>97.562611927999995</v>
      </c>
      <c r="H106" s="7" t="str">
        <f t="shared" si="38"/>
        <v>N/A</v>
      </c>
      <c r="I106" s="8">
        <v>-1.4999999999999999E-2</v>
      </c>
      <c r="J106" s="8">
        <v>-0.24199999999999999</v>
      </c>
      <c r="K106" s="25" t="s">
        <v>736</v>
      </c>
      <c r="L106" s="85" t="str">
        <f t="shared" si="39"/>
        <v>Yes</v>
      </c>
    </row>
    <row r="107" spans="1:12" ht="25" x14ac:dyDescent="0.25">
      <c r="A107" s="116" t="s">
        <v>962</v>
      </c>
      <c r="B107" s="25" t="s">
        <v>213</v>
      </c>
      <c r="C107" s="9">
        <v>46.346255126000003</v>
      </c>
      <c r="D107" s="7" t="str">
        <f t="shared" si="36"/>
        <v>N/A</v>
      </c>
      <c r="E107" s="9">
        <v>47.012113282000001</v>
      </c>
      <c r="F107" s="7" t="str">
        <f t="shared" si="37"/>
        <v>N/A</v>
      </c>
      <c r="G107" s="9">
        <v>49.479751174</v>
      </c>
      <c r="H107" s="7" t="str">
        <f t="shared" si="38"/>
        <v>N/A</v>
      </c>
      <c r="I107" s="8">
        <v>1.4370000000000001</v>
      </c>
      <c r="J107" s="8">
        <v>5.2489999999999997</v>
      </c>
      <c r="K107" s="25" t="s">
        <v>736</v>
      </c>
      <c r="L107" s="85" t="str">
        <f t="shared" si="39"/>
        <v>Yes</v>
      </c>
    </row>
    <row r="108" spans="1:12" ht="25" x14ac:dyDescent="0.25">
      <c r="A108" s="116" t="s">
        <v>963</v>
      </c>
      <c r="B108" s="25" t="s">
        <v>213</v>
      </c>
      <c r="C108" s="9">
        <v>52.655466859000001</v>
      </c>
      <c r="D108" s="7" t="str">
        <f t="shared" si="36"/>
        <v>N/A</v>
      </c>
      <c r="E108" s="9">
        <v>52.024776912</v>
      </c>
      <c r="F108" s="7" t="str">
        <f t="shared" si="37"/>
        <v>N/A</v>
      </c>
      <c r="G108" s="9">
        <v>49.595023486000002</v>
      </c>
      <c r="H108" s="7" t="str">
        <f t="shared" si="38"/>
        <v>N/A</v>
      </c>
      <c r="I108" s="8">
        <v>-1.2</v>
      </c>
      <c r="J108" s="8">
        <v>-4.67</v>
      </c>
      <c r="K108" s="25" t="s">
        <v>736</v>
      </c>
      <c r="L108" s="85" t="str">
        <f t="shared" si="39"/>
        <v>Yes</v>
      </c>
    </row>
    <row r="109" spans="1:12" ht="25" x14ac:dyDescent="0.25">
      <c r="A109" s="116" t="s">
        <v>964</v>
      </c>
      <c r="B109" s="25" t="s">
        <v>213</v>
      </c>
      <c r="C109" s="9">
        <v>0.36333295859999998</v>
      </c>
      <c r="D109" s="7" t="str">
        <f t="shared" si="36"/>
        <v>N/A</v>
      </c>
      <c r="E109" s="9">
        <v>0.3493027984</v>
      </c>
      <c r="F109" s="7" t="str">
        <f t="shared" si="37"/>
        <v>N/A</v>
      </c>
      <c r="G109" s="9">
        <v>0.36308239180000002</v>
      </c>
      <c r="H109" s="7" t="str">
        <f t="shared" si="38"/>
        <v>N/A</v>
      </c>
      <c r="I109" s="8">
        <v>-3.86</v>
      </c>
      <c r="J109" s="8">
        <v>3.9449999999999998</v>
      </c>
      <c r="K109" s="25" t="s">
        <v>736</v>
      </c>
      <c r="L109" s="85" t="str">
        <f t="shared" si="39"/>
        <v>Yes</v>
      </c>
    </row>
    <row r="110" spans="1:12" ht="25" x14ac:dyDescent="0.25">
      <c r="A110" s="116" t="s">
        <v>965</v>
      </c>
      <c r="B110" s="25" t="s">
        <v>213</v>
      </c>
      <c r="C110" s="9">
        <v>0.63494505619999997</v>
      </c>
      <c r="D110" s="7" t="str">
        <f t="shared" si="36"/>
        <v>N/A</v>
      </c>
      <c r="E110" s="9">
        <v>0.61380700740000005</v>
      </c>
      <c r="F110" s="7" t="str">
        <f t="shared" si="37"/>
        <v>N/A</v>
      </c>
      <c r="G110" s="9">
        <v>0.56214294779999996</v>
      </c>
      <c r="H110" s="7" t="str">
        <f t="shared" si="38"/>
        <v>N/A</v>
      </c>
      <c r="I110" s="8">
        <v>-3.33</v>
      </c>
      <c r="J110" s="8">
        <v>-8.42</v>
      </c>
      <c r="K110" s="25" t="s">
        <v>736</v>
      </c>
      <c r="L110" s="85" t="str">
        <f t="shared" si="39"/>
        <v>Yes</v>
      </c>
    </row>
    <row r="111" spans="1:12" x14ac:dyDescent="0.25">
      <c r="A111" s="108" t="s">
        <v>966</v>
      </c>
      <c r="B111" s="25" t="s">
        <v>286</v>
      </c>
      <c r="C111" s="9">
        <v>99.987663713000003</v>
      </c>
      <c r="D111" s="7" t="str">
        <f>IF($B111="N/A","N/A",IF(C111&gt;=99,"Yes","No"))</f>
        <v>Yes</v>
      </c>
      <c r="E111" s="9">
        <v>99.964523366999998</v>
      </c>
      <c r="F111" s="7" t="str">
        <f>IF($B111="N/A","N/A",IF(E111&gt;=99,"Yes","No"))</f>
        <v>Yes</v>
      </c>
      <c r="G111" s="9">
        <v>99.982464637000007</v>
      </c>
      <c r="H111" s="7" t="str">
        <f>IF($B111="N/A","N/A",IF(G111&gt;=99,"Yes","No"))</f>
        <v>Yes</v>
      </c>
      <c r="I111" s="8">
        <v>-2.3E-2</v>
      </c>
      <c r="J111" s="8">
        <v>1.7899999999999999E-2</v>
      </c>
      <c r="K111" s="25" t="s">
        <v>735</v>
      </c>
      <c r="L111" s="85" t="str">
        <f t="shared" ref="L111:L145" si="40">IF(J111="Div by 0", "N/A", IF(K111="N/A","N/A", IF(J111&gt;VALUE(MID(K111,1,2)), "No", IF(J111&lt;-1*VALUE(MID(K111,1,2)), "No", "Yes"))))</f>
        <v>Yes</v>
      </c>
    </row>
    <row r="112" spans="1:12" x14ac:dyDescent="0.25">
      <c r="A112" s="108" t="s">
        <v>967</v>
      </c>
      <c r="B112" s="25" t="s">
        <v>213</v>
      </c>
      <c r="C112" s="9">
        <v>1.4858955193000001</v>
      </c>
      <c r="D112" s="7" t="str">
        <f>IF($B112="N/A","N/A",IF(C112&gt;10,"No",IF(C112&lt;-10,"No","Yes")))</f>
        <v>N/A</v>
      </c>
      <c r="E112" s="9">
        <v>1.8062533165000001</v>
      </c>
      <c r="F112" s="7" t="str">
        <f>IF($B112="N/A","N/A",IF(E112&gt;10,"No",IF(E112&lt;-10,"No","Yes")))</f>
        <v>N/A</v>
      </c>
      <c r="G112" s="9">
        <v>2.4093357271000002</v>
      </c>
      <c r="H112" s="7" t="str">
        <f>IF($B112="N/A","N/A",IF(G112&gt;10,"No",IF(G112&lt;-10,"No","Yes")))</f>
        <v>N/A</v>
      </c>
      <c r="I112" s="8">
        <v>21.56</v>
      </c>
      <c r="J112" s="8">
        <v>33.39</v>
      </c>
      <c r="K112" s="25" t="s">
        <v>735</v>
      </c>
      <c r="L112" s="85" t="str">
        <f t="shared" si="40"/>
        <v>No</v>
      </c>
    </row>
    <row r="113" spans="1:12" x14ac:dyDescent="0.25">
      <c r="A113" s="84" t="s">
        <v>968</v>
      </c>
      <c r="B113" s="25" t="s">
        <v>280</v>
      </c>
      <c r="C113" s="4">
        <v>99.172392758000001</v>
      </c>
      <c r="D113" s="7" t="str">
        <f>IF($B113="N/A","N/A",IF(C113&gt;=98,"Yes","No"))</f>
        <v>Yes</v>
      </c>
      <c r="E113" s="4">
        <v>99.157949591000005</v>
      </c>
      <c r="F113" s="7" t="str">
        <f>IF($B113="N/A","N/A",IF(E113&gt;=98,"Yes","No"))</f>
        <v>Yes</v>
      </c>
      <c r="G113" s="4">
        <v>99.619490216000003</v>
      </c>
      <c r="H113" s="7" t="str">
        <f>IF($B113="N/A","N/A",IF(G113&gt;=98,"Yes","No"))</f>
        <v>Yes</v>
      </c>
      <c r="I113" s="8">
        <v>-1.4999999999999999E-2</v>
      </c>
      <c r="J113" s="8">
        <v>0.46550000000000002</v>
      </c>
      <c r="K113" s="25" t="s">
        <v>735</v>
      </c>
      <c r="L113" s="85" t="str">
        <f t="shared" si="40"/>
        <v>Yes</v>
      </c>
    </row>
    <row r="114" spans="1:12" x14ac:dyDescent="0.25">
      <c r="A114" s="84" t="s">
        <v>969</v>
      </c>
      <c r="B114" s="25" t="s">
        <v>287</v>
      </c>
      <c r="C114" s="4">
        <v>95.961698962</v>
      </c>
      <c r="D114" s="7" t="str">
        <f>IF($B114="N/A","N/A",IF(C114&gt;=80,"Yes","No"))</f>
        <v>Yes</v>
      </c>
      <c r="E114" s="4">
        <v>96.322163321000005</v>
      </c>
      <c r="F114" s="7" t="str">
        <f>IF($B114="N/A","N/A",IF(E114&gt;=80,"Yes","No"))</f>
        <v>Yes</v>
      </c>
      <c r="G114" s="4">
        <v>97.590268260000002</v>
      </c>
      <c r="H114" s="7" t="str">
        <f>IF($B114="N/A","N/A",IF(G114&gt;=80,"Yes","No"))</f>
        <v>Yes</v>
      </c>
      <c r="I114" s="8">
        <v>0.37559999999999999</v>
      </c>
      <c r="J114" s="8">
        <v>1.3169999999999999</v>
      </c>
      <c r="K114" s="25" t="s">
        <v>735</v>
      </c>
      <c r="L114" s="85" t="str">
        <f t="shared" si="40"/>
        <v>Yes</v>
      </c>
    </row>
    <row r="115" spans="1:12" ht="25" x14ac:dyDescent="0.25">
      <c r="A115" s="108" t="s">
        <v>970</v>
      </c>
      <c r="B115" s="25" t="s">
        <v>288</v>
      </c>
      <c r="C115" s="9">
        <v>99.912082138000002</v>
      </c>
      <c r="D115" s="7" t="str">
        <f>IF($B115="N/A","N/A",IF(C115&gt;=100,"Yes","No"))</f>
        <v>No</v>
      </c>
      <c r="E115" s="9">
        <v>99.963155463999996</v>
      </c>
      <c r="F115" s="7" t="str">
        <f t="shared" ref="F115:F116" si="41">IF($B115="N/A","N/A",IF(E115&gt;=100,"Yes","No"))</f>
        <v>No</v>
      </c>
      <c r="G115" s="9">
        <v>98.799516889000003</v>
      </c>
      <c r="H115" s="7" t="str">
        <f t="shared" ref="H115:H116" si="42">IF($B115="N/A","N/A",IF(G115&gt;=100,"Yes","No"))</f>
        <v>No</v>
      </c>
      <c r="I115" s="8">
        <v>5.11E-2</v>
      </c>
      <c r="J115" s="8">
        <v>-1.1599999999999999</v>
      </c>
      <c r="K115" s="25" t="s">
        <v>734</v>
      </c>
      <c r="L115" s="85" t="str">
        <f t="shared" si="40"/>
        <v>Yes</v>
      </c>
    </row>
    <row r="116" spans="1:12" ht="25" x14ac:dyDescent="0.25">
      <c r="A116" s="84" t="s">
        <v>971</v>
      </c>
      <c r="B116" s="25" t="s">
        <v>288</v>
      </c>
      <c r="C116" s="9">
        <v>95.656867102999996</v>
      </c>
      <c r="D116" s="7" t="str">
        <f>IF($B116="N/A","N/A",IF(C116&gt;=100,"Yes","No"))</f>
        <v>No</v>
      </c>
      <c r="E116" s="9">
        <v>99.453616654000001</v>
      </c>
      <c r="F116" s="7" t="str">
        <f t="shared" si="41"/>
        <v>No</v>
      </c>
      <c r="G116" s="9">
        <v>96.489118918000003</v>
      </c>
      <c r="H116" s="7" t="str">
        <f t="shared" si="42"/>
        <v>No</v>
      </c>
      <c r="I116" s="8">
        <v>3.9689999999999999</v>
      </c>
      <c r="J116" s="8">
        <v>-2.98</v>
      </c>
      <c r="K116" s="25" t="s">
        <v>734</v>
      </c>
      <c r="L116" s="85" t="str">
        <f t="shared" si="40"/>
        <v>Yes</v>
      </c>
    </row>
    <row r="117" spans="1:12" ht="25" x14ac:dyDescent="0.25">
      <c r="A117" s="108" t="s">
        <v>972</v>
      </c>
      <c r="B117" s="25" t="s">
        <v>213</v>
      </c>
      <c r="C117" s="9">
        <v>27.556153860999999</v>
      </c>
      <c r="D117" s="22" t="s">
        <v>737</v>
      </c>
      <c r="E117" s="9">
        <v>28.312135720000001</v>
      </c>
      <c r="F117" s="22" t="s">
        <v>737</v>
      </c>
      <c r="G117" s="9">
        <v>15.769712463999999</v>
      </c>
      <c r="H117" s="7" t="str">
        <f>IF($B117="N/A","N/A",IF(G117&lt;100,"No",IF(G117=100,"No","Yes")))</f>
        <v>N/A</v>
      </c>
      <c r="I117" s="8">
        <v>2.7429999999999999</v>
      </c>
      <c r="J117" s="8">
        <v>-44.3</v>
      </c>
      <c r="K117" s="25" t="s">
        <v>734</v>
      </c>
      <c r="L117" s="85" t="str">
        <f t="shared" si="40"/>
        <v>No</v>
      </c>
    </row>
    <row r="118" spans="1:12" ht="25" x14ac:dyDescent="0.25">
      <c r="A118" s="108" t="s">
        <v>973</v>
      </c>
      <c r="B118" s="21" t="s">
        <v>213</v>
      </c>
      <c r="C118" s="9">
        <v>27.598314606999999</v>
      </c>
      <c r="D118" s="7" t="str">
        <f>IF($B118="N/A","N/A",IF(C118&gt;10,"No",IF(C118&lt;-10,"No","Yes")))</f>
        <v>N/A</v>
      </c>
      <c r="E118" s="9">
        <v>28.454441589000002</v>
      </c>
      <c r="F118" s="7" t="str">
        <f>IF($B118="N/A","N/A",IF(E118&gt;10,"No",IF(E118&lt;-10,"No","Yes")))</f>
        <v>N/A</v>
      </c>
      <c r="G118" s="9">
        <v>16.359817168999999</v>
      </c>
      <c r="H118" s="7" t="str">
        <f>IF($B118="N/A","N/A",IF(G118&gt;10,"No",IF(G118&lt;-10,"No","Yes")))</f>
        <v>N/A</v>
      </c>
      <c r="I118" s="8">
        <v>3.1019999999999999</v>
      </c>
      <c r="J118" s="8">
        <v>-42.5</v>
      </c>
      <c r="K118" s="25" t="s">
        <v>734</v>
      </c>
      <c r="L118" s="85" t="str">
        <f>IF(J118="Div by 0", "N/A", IF(OR(J118="N/A",K118="N/A"),"N/A", IF(J118&gt;VALUE(MID(K118,1,2)), "No", IF(J118&lt;-1*VALUE(MID(K118,1,2)), "No", "Yes"))))</f>
        <v>No</v>
      </c>
    </row>
    <row r="119" spans="1:12" x14ac:dyDescent="0.25">
      <c r="A119" s="131" t="s">
        <v>100</v>
      </c>
      <c r="B119" s="21" t="s">
        <v>213</v>
      </c>
      <c r="C119" s="22">
        <v>97274</v>
      </c>
      <c r="D119" s="7" t="str">
        <f t="shared" ref="D119:D145" si="43">IF($B119="N/A","N/A",IF(C119&gt;10,"No",IF(C119&lt;-10,"No","Yes")))</f>
        <v>N/A</v>
      </c>
      <c r="E119" s="22">
        <v>104294</v>
      </c>
      <c r="F119" s="7" t="str">
        <f t="shared" ref="F119:F145" si="44">IF($B119="N/A","N/A",IF(E119&gt;10,"No",IF(E119&lt;-10,"No","Yes")))</f>
        <v>N/A</v>
      </c>
      <c r="G119" s="22">
        <v>119758</v>
      </c>
      <c r="H119" s="7" t="str">
        <f t="shared" ref="H119:H145" si="45">IF($B119="N/A","N/A",IF(G119&gt;10,"No",IF(G119&lt;-10,"No","Yes")))</f>
        <v>N/A</v>
      </c>
      <c r="I119" s="8">
        <v>7.2169999999999996</v>
      </c>
      <c r="J119" s="8">
        <v>14.83</v>
      </c>
      <c r="K119" s="25" t="s">
        <v>735</v>
      </c>
      <c r="L119" s="85" t="str">
        <f t="shared" si="40"/>
        <v>No</v>
      </c>
    </row>
    <row r="120" spans="1:12" x14ac:dyDescent="0.25">
      <c r="A120" s="108" t="s">
        <v>974</v>
      </c>
      <c r="B120" s="21" t="s">
        <v>213</v>
      </c>
      <c r="C120" s="22">
        <v>20937</v>
      </c>
      <c r="D120" s="7" t="str">
        <f t="shared" si="43"/>
        <v>N/A</v>
      </c>
      <c r="E120" s="22">
        <v>21435</v>
      </c>
      <c r="F120" s="7" t="str">
        <f t="shared" si="44"/>
        <v>N/A</v>
      </c>
      <c r="G120" s="22">
        <v>21771</v>
      </c>
      <c r="H120" s="7" t="str">
        <f t="shared" si="45"/>
        <v>N/A</v>
      </c>
      <c r="I120" s="8">
        <v>2.379</v>
      </c>
      <c r="J120" s="8">
        <v>1.5680000000000001</v>
      </c>
      <c r="K120" s="25" t="s">
        <v>735</v>
      </c>
      <c r="L120" s="85" t="str">
        <f t="shared" si="40"/>
        <v>Yes</v>
      </c>
    </row>
    <row r="121" spans="1:12" x14ac:dyDescent="0.25">
      <c r="A121" s="108" t="s">
        <v>975</v>
      </c>
      <c r="B121" s="21" t="s">
        <v>213</v>
      </c>
      <c r="C121" s="22">
        <v>16043</v>
      </c>
      <c r="D121" s="7" t="str">
        <f t="shared" si="43"/>
        <v>N/A</v>
      </c>
      <c r="E121" s="22">
        <v>15552</v>
      </c>
      <c r="F121" s="7" t="str">
        <f t="shared" si="44"/>
        <v>N/A</v>
      </c>
      <c r="G121" s="22">
        <v>15337</v>
      </c>
      <c r="H121" s="7" t="str">
        <f t="shared" si="45"/>
        <v>N/A</v>
      </c>
      <c r="I121" s="8">
        <v>-3.06</v>
      </c>
      <c r="J121" s="8">
        <v>-1.38</v>
      </c>
      <c r="K121" s="25" t="s">
        <v>735</v>
      </c>
      <c r="L121" s="85" t="str">
        <f t="shared" si="40"/>
        <v>Yes</v>
      </c>
    </row>
    <row r="122" spans="1:12" x14ac:dyDescent="0.25">
      <c r="A122" s="108" t="s">
        <v>976</v>
      </c>
      <c r="B122" s="21" t="s">
        <v>213</v>
      </c>
      <c r="C122" s="22">
        <v>21551</v>
      </c>
      <c r="D122" s="7" t="str">
        <f t="shared" si="43"/>
        <v>N/A</v>
      </c>
      <c r="E122" s="22">
        <v>22133</v>
      </c>
      <c r="F122" s="7" t="str">
        <f t="shared" si="44"/>
        <v>N/A</v>
      </c>
      <c r="G122" s="22">
        <v>22149</v>
      </c>
      <c r="H122" s="7" t="str">
        <f t="shared" si="45"/>
        <v>N/A</v>
      </c>
      <c r="I122" s="8">
        <v>2.7010000000000001</v>
      </c>
      <c r="J122" s="8">
        <v>7.2300000000000003E-2</v>
      </c>
      <c r="K122" s="25" t="s">
        <v>735</v>
      </c>
      <c r="L122" s="85" t="str">
        <f t="shared" si="40"/>
        <v>Yes</v>
      </c>
    </row>
    <row r="123" spans="1:12" x14ac:dyDescent="0.25">
      <c r="A123" s="108" t="s">
        <v>977</v>
      </c>
      <c r="B123" s="21" t="s">
        <v>213</v>
      </c>
      <c r="C123" s="22">
        <v>38743</v>
      </c>
      <c r="D123" s="7" t="str">
        <f t="shared" si="43"/>
        <v>N/A</v>
      </c>
      <c r="E123" s="22">
        <v>42750</v>
      </c>
      <c r="F123" s="7" t="str">
        <f t="shared" si="44"/>
        <v>N/A</v>
      </c>
      <c r="G123" s="22">
        <v>57711</v>
      </c>
      <c r="H123" s="7" t="str">
        <f t="shared" si="45"/>
        <v>N/A</v>
      </c>
      <c r="I123" s="8">
        <v>10.34</v>
      </c>
      <c r="J123" s="8">
        <v>35</v>
      </c>
      <c r="K123" s="25" t="s">
        <v>735</v>
      </c>
      <c r="L123" s="85" t="str">
        <f t="shared" si="40"/>
        <v>No</v>
      </c>
    </row>
    <row r="124" spans="1:12" x14ac:dyDescent="0.25">
      <c r="A124" s="108" t="s">
        <v>978</v>
      </c>
      <c r="B124" s="21" t="s">
        <v>213</v>
      </c>
      <c r="C124" s="22">
        <v>0</v>
      </c>
      <c r="D124" s="7" t="str">
        <f t="shared" si="43"/>
        <v>N/A</v>
      </c>
      <c r="E124" s="22">
        <v>2424</v>
      </c>
      <c r="F124" s="7" t="str">
        <f t="shared" si="44"/>
        <v>N/A</v>
      </c>
      <c r="G124" s="22">
        <v>2790</v>
      </c>
      <c r="H124" s="7" t="str">
        <f t="shared" si="45"/>
        <v>N/A</v>
      </c>
      <c r="I124" s="8" t="s">
        <v>1747</v>
      </c>
      <c r="J124" s="8">
        <v>15.1</v>
      </c>
      <c r="K124" s="25" t="s">
        <v>735</v>
      </c>
      <c r="L124" s="85" t="str">
        <f t="shared" si="40"/>
        <v>No</v>
      </c>
    </row>
    <row r="125" spans="1:12" x14ac:dyDescent="0.25">
      <c r="A125" s="131" t="s">
        <v>101</v>
      </c>
      <c r="B125" s="21" t="s">
        <v>213</v>
      </c>
      <c r="C125" s="22">
        <v>143146</v>
      </c>
      <c r="D125" s="7" t="str">
        <f t="shared" si="43"/>
        <v>N/A</v>
      </c>
      <c r="E125" s="22">
        <v>145107</v>
      </c>
      <c r="F125" s="7" t="str">
        <f t="shared" si="44"/>
        <v>N/A</v>
      </c>
      <c r="G125" s="22">
        <v>139250</v>
      </c>
      <c r="H125" s="7" t="str">
        <f t="shared" si="45"/>
        <v>N/A</v>
      </c>
      <c r="I125" s="8">
        <v>1.37</v>
      </c>
      <c r="J125" s="8">
        <v>-4.04</v>
      </c>
      <c r="K125" s="25" t="s">
        <v>735</v>
      </c>
      <c r="L125" s="85" t="str">
        <f t="shared" si="40"/>
        <v>Yes</v>
      </c>
    </row>
    <row r="126" spans="1:12" x14ac:dyDescent="0.25">
      <c r="A126" s="108" t="s">
        <v>979</v>
      </c>
      <c r="B126" s="21" t="s">
        <v>213</v>
      </c>
      <c r="C126" s="22">
        <v>76611</v>
      </c>
      <c r="D126" s="7" t="str">
        <f t="shared" si="43"/>
        <v>N/A</v>
      </c>
      <c r="E126" s="22">
        <v>77872</v>
      </c>
      <c r="F126" s="7" t="str">
        <f t="shared" si="44"/>
        <v>N/A</v>
      </c>
      <c r="G126" s="22">
        <v>75340</v>
      </c>
      <c r="H126" s="7" t="str">
        <f t="shared" si="45"/>
        <v>N/A</v>
      </c>
      <c r="I126" s="8">
        <v>1.6459999999999999</v>
      </c>
      <c r="J126" s="8">
        <v>-3.25</v>
      </c>
      <c r="K126" s="25" t="s">
        <v>735</v>
      </c>
      <c r="L126" s="85" t="str">
        <f t="shared" si="40"/>
        <v>Yes</v>
      </c>
    </row>
    <row r="127" spans="1:12" x14ac:dyDescent="0.25">
      <c r="A127" s="108" t="s">
        <v>980</v>
      </c>
      <c r="B127" s="21" t="s">
        <v>213</v>
      </c>
      <c r="C127" s="22">
        <v>11464</v>
      </c>
      <c r="D127" s="7" t="str">
        <f t="shared" si="43"/>
        <v>N/A</v>
      </c>
      <c r="E127" s="22">
        <v>11166</v>
      </c>
      <c r="F127" s="7" t="str">
        <f t="shared" si="44"/>
        <v>N/A</v>
      </c>
      <c r="G127" s="22">
        <v>10598</v>
      </c>
      <c r="H127" s="7" t="str">
        <f t="shared" si="45"/>
        <v>N/A</v>
      </c>
      <c r="I127" s="8">
        <v>-2.6</v>
      </c>
      <c r="J127" s="8">
        <v>-5.09</v>
      </c>
      <c r="K127" s="25" t="s">
        <v>735</v>
      </c>
      <c r="L127" s="85" t="str">
        <f t="shared" si="40"/>
        <v>Yes</v>
      </c>
    </row>
    <row r="128" spans="1:12" x14ac:dyDescent="0.25">
      <c r="A128" s="108" t="s">
        <v>981</v>
      </c>
      <c r="B128" s="21" t="s">
        <v>213</v>
      </c>
      <c r="C128" s="22">
        <v>24961</v>
      </c>
      <c r="D128" s="7" t="str">
        <f t="shared" si="43"/>
        <v>N/A</v>
      </c>
      <c r="E128" s="22">
        <v>26144</v>
      </c>
      <c r="F128" s="7" t="str">
        <f t="shared" si="44"/>
        <v>N/A</v>
      </c>
      <c r="G128" s="22">
        <v>25415</v>
      </c>
      <c r="H128" s="7" t="str">
        <f t="shared" si="45"/>
        <v>N/A</v>
      </c>
      <c r="I128" s="8">
        <v>4.7389999999999999</v>
      </c>
      <c r="J128" s="8">
        <v>-2.79</v>
      </c>
      <c r="K128" s="25" t="s">
        <v>735</v>
      </c>
      <c r="L128" s="85" t="str">
        <f t="shared" si="40"/>
        <v>Yes</v>
      </c>
    </row>
    <row r="129" spans="1:12" x14ac:dyDescent="0.25">
      <c r="A129" s="108" t="s">
        <v>982</v>
      </c>
      <c r="B129" s="21" t="s">
        <v>213</v>
      </c>
      <c r="C129" s="22">
        <v>30110</v>
      </c>
      <c r="D129" s="7" t="str">
        <f t="shared" si="43"/>
        <v>N/A</v>
      </c>
      <c r="E129" s="22">
        <v>29925</v>
      </c>
      <c r="F129" s="7" t="str">
        <f t="shared" si="44"/>
        <v>N/A</v>
      </c>
      <c r="G129" s="22">
        <v>27897</v>
      </c>
      <c r="H129" s="7" t="str">
        <f t="shared" si="45"/>
        <v>N/A</v>
      </c>
      <c r="I129" s="8">
        <v>-0.61399999999999999</v>
      </c>
      <c r="J129" s="8">
        <v>-6.78</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465559</v>
      </c>
      <c r="D131" s="7" t="str">
        <f t="shared" si="43"/>
        <v>N/A</v>
      </c>
      <c r="E131" s="22">
        <v>472062</v>
      </c>
      <c r="F131" s="7" t="str">
        <f t="shared" si="44"/>
        <v>N/A</v>
      </c>
      <c r="G131" s="22">
        <v>522457</v>
      </c>
      <c r="H131" s="7" t="str">
        <f t="shared" si="45"/>
        <v>N/A</v>
      </c>
      <c r="I131" s="8">
        <v>1.397</v>
      </c>
      <c r="J131" s="8">
        <v>10.68</v>
      </c>
      <c r="K131" s="25" t="s">
        <v>735</v>
      </c>
      <c r="L131" s="85" t="str">
        <f t="shared" si="40"/>
        <v>No</v>
      </c>
    </row>
    <row r="132" spans="1:12" x14ac:dyDescent="0.25">
      <c r="A132" s="108" t="s">
        <v>984</v>
      </c>
      <c r="B132" s="21" t="s">
        <v>213</v>
      </c>
      <c r="C132" s="22">
        <v>287361</v>
      </c>
      <c r="D132" s="7" t="str">
        <f t="shared" si="43"/>
        <v>N/A</v>
      </c>
      <c r="E132" s="22">
        <v>285262</v>
      </c>
      <c r="F132" s="7" t="str">
        <f t="shared" si="44"/>
        <v>N/A</v>
      </c>
      <c r="G132" s="22">
        <v>408113</v>
      </c>
      <c r="H132" s="7" t="str">
        <f t="shared" si="45"/>
        <v>N/A</v>
      </c>
      <c r="I132" s="8">
        <v>-0.73</v>
      </c>
      <c r="J132" s="8">
        <v>43.07</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3951</v>
      </c>
      <c r="D134" s="7" t="str">
        <f t="shared" si="43"/>
        <v>N/A</v>
      </c>
      <c r="E134" s="22">
        <v>3231</v>
      </c>
      <c r="F134" s="7" t="str">
        <f t="shared" si="44"/>
        <v>N/A</v>
      </c>
      <c r="G134" s="22">
        <v>379</v>
      </c>
      <c r="H134" s="7" t="str">
        <f t="shared" si="45"/>
        <v>N/A</v>
      </c>
      <c r="I134" s="8">
        <v>-18.2</v>
      </c>
      <c r="J134" s="8">
        <v>-88.3</v>
      </c>
      <c r="K134" s="25" t="s">
        <v>735</v>
      </c>
      <c r="L134" s="85" t="str">
        <f t="shared" si="40"/>
        <v>No</v>
      </c>
    </row>
    <row r="135" spans="1:12" x14ac:dyDescent="0.25">
      <c r="A135" s="108" t="s">
        <v>987</v>
      </c>
      <c r="B135" s="21" t="s">
        <v>213</v>
      </c>
      <c r="C135" s="22">
        <v>65739</v>
      </c>
      <c r="D135" s="7" t="str">
        <f t="shared" si="43"/>
        <v>N/A</v>
      </c>
      <c r="E135" s="22">
        <v>68098</v>
      </c>
      <c r="F135" s="7" t="str">
        <f t="shared" si="44"/>
        <v>N/A</v>
      </c>
      <c r="G135" s="22">
        <v>68633</v>
      </c>
      <c r="H135" s="7" t="str">
        <f t="shared" si="45"/>
        <v>N/A</v>
      </c>
      <c r="I135" s="8">
        <v>3.5880000000000001</v>
      </c>
      <c r="J135" s="8">
        <v>0.78559999999999997</v>
      </c>
      <c r="K135" s="25" t="s">
        <v>735</v>
      </c>
      <c r="L135" s="85" t="str">
        <f t="shared" si="40"/>
        <v>Yes</v>
      </c>
    </row>
    <row r="136" spans="1:12" x14ac:dyDescent="0.25">
      <c r="A136" s="108" t="s">
        <v>988</v>
      </c>
      <c r="B136" s="21" t="s">
        <v>213</v>
      </c>
      <c r="C136" s="22">
        <v>33989</v>
      </c>
      <c r="D136" s="7" t="str">
        <f t="shared" si="43"/>
        <v>N/A</v>
      </c>
      <c r="E136" s="22">
        <v>34310</v>
      </c>
      <c r="F136" s="7" t="str">
        <f t="shared" si="44"/>
        <v>N/A</v>
      </c>
      <c r="G136" s="22">
        <v>27510</v>
      </c>
      <c r="H136" s="7" t="str">
        <f t="shared" si="45"/>
        <v>N/A</v>
      </c>
      <c r="I136" s="8">
        <v>0.94440000000000002</v>
      </c>
      <c r="J136" s="8">
        <v>-19.8</v>
      </c>
      <c r="K136" s="25" t="s">
        <v>735</v>
      </c>
      <c r="L136" s="85" t="str">
        <f t="shared" si="40"/>
        <v>No</v>
      </c>
    </row>
    <row r="137" spans="1:12" x14ac:dyDescent="0.25">
      <c r="A137" s="108" t="s">
        <v>989</v>
      </c>
      <c r="B137" s="21" t="s">
        <v>213</v>
      </c>
      <c r="C137" s="22">
        <v>11241</v>
      </c>
      <c r="D137" s="7" t="str">
        <f t="shared" si="43"/>
        <v>N/A</v>
      </c>
      <c r="E137" s="22">
        <v>11758</v>
      </c>
      <c r="F137" s="7" t="str">
        <f t="shared" si="44"/>
        <v>N/A</v>
      </c>
      <c r="G137" s="22">
        <v>11972</v>
      </c>
      <c r="H137" s="7" t="str">
        <f t="shared" si="45"/>
        <v>N/A</v>
      </c>
      <c r="I137" s="8">
        <v>4.5990000000000002</v>
      </c>
      <c r="J137" s="8">
        <v>1.82</v>
      </c>
      <c r="K137" s="25" t="s">
        <v>735</v>
      </c>
      <c r="L137" s="85" t="str">
        <f t="shared" si="40"/>
        <v>Yes</v>
      </c>
    </row>
    <row r="138" spans="1:12" x14ac:dyDescent="0.25">
      <c r="A138" s="108" t="s">
        <v>990</v>
      </c>
      <c r="B138" s="21" t="s">
        <v>213</v>
      </c>
      <c r="C138" s="22">
        <v>63278</v>
      </c>
      <c r="D138" s="7" t="str">
        <f t="shared" si="43"/>
        <v>N/A</v>
      </c>
      <c r="E138" s="22">
        <v>69403</v>
      </c>
      <c r="F138" s="7" t="str">
        <f t="shared" si="44"/>
        <v>N/A</v>
      </c>
      <c r="G138" s="22">
        <v>5850</v>
      </c>
      <c r="H138" s="7" t="str">
        <f t="shared" si="45"/>
        <v>N/A</v>
      </c>
      <c r="I138" s="8">
        <v>9.68</v>
      </c>
      <c r="J138" s="8">
        <v>-91.6</v>
      </c>
      <c r="K138" s="25" t="s">
        <v>735</v>
      </c>
      <c r="L138" s="85" t="str">
        <f t="shared" si="40"/>
        <v>No</v>
      </c>
    </row>
    <row r="139" spans="1:12" x14ac:dyDescent="0.25">
      <c r="A139" s="131" t="s">
        <v>105</v>
      </c>
      <c r="B139" s="21" t="s">
        <v>213</v>
      </c>
      <c r="C139" s="22">
        <v>440928</v>
      </c>
      <c r="D139" s="7" t="str">
        <f t="shared" si="43"/>
        <v>N/A</v>
      </c>
      <c r="E139" s="22">
        <v>440286</v>
      </c>
      <c r="F139" s="7" t="str">
        <f t="shared" si="44"/>
        <v>N/A</v>
      </c>
      <c r="G139" s="22">
        <v>555954</v>
      </c>
      <c r="H139" s="7" t="str">
        <f t="shared" si="45"/>
        <v>N/A</v>
      </c>
      <c r="I139" s="8">
        <v>-0.14599999999999999</v>
      </c>
      <c r="J139" s="8">
        <v>26.27</v>
      </c>
      <c r="K139" s="25" t="s">
        <v>735</v>
      </c>
      <c r="L139" s="85" t="str">
        <f t="shared" si="40"/>
        <v>No</v>
      </c>
    </row>
    <row r="140" spans="1:12" x14ac:dyDescent="0.25">
      <c r="A140" s="108" t="s">
        <v>991</v>
      </c>
      <c r="B140" s="21" t="s">
        <v>213</v>
      </c>
      <c r="C140" s="22">
        <v>150887</v>
      </c>
      <c r="D140" s="7" t="str">
        <f t="shared" si="43"/>
        <v>N/A</v>
      </c>
      <c r="E140" s="22">
        <v>150124</v>
      </c>
      <c r="F140" s="7" t="str">
        <f t="shared" si="44"/>
        <v>N/A</v>
      </c>
      <c r="G140" s="22">
        <v>206735</v>
      </c>
      <c r="H140" s="7" t="str">
        <f t="shared" si="45"/>
        <v>N/A</v>
      </c>
      <c r="I140" s="8">
        <v>-0.50600000000000001</v>
      </c>
      <c r="J140" s="8">
        <v>37.71</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7983</v>
      </c>
      <c r="D142" s="7" t="str">
        <f t="shared" si="43"/>
        <v>N/A</v>
      </c>
      <c r="E142" s="22">
        <v>8176</v>
      </c>
      <c r="F142" s="7" t="str">
        <f t="shared" si="44"/>
        <v>N/A</v>
      </c>
      <c r="G142" s="22">
        <v>12333</v>
      </c>
      <c r="H142" s="7" t="str">
        <f t="shared" si="45"/>
        <v>N/A</v>
      </c>
      <c r="I142" s="8">
        <v>2.4180000000000001</v>
      </c>
      <c r="J142" s="8">
        <v>50.84</v>
      </c>
      <c r="K142" s="25" t="s">
        <v>735</v>
      </c>
      <c r="L142" s="85" t="str">
        <f t="shared" si="40"/>
        <v>No</v>
      </c>
    </row>
    <row r="143" spans="1:12" x14ac:dyDescent="0.25">
      <c r="A143" s="108" t="s">
        <v>994</v>
      </c>
      <c r="B143" s="21" t="s">
        <v>213</v>
      </c>
      <c r="C143" s="22">
        <v>5569</v>
      </c>
      <c r="D143" s="7" t="str">
        <f t="shared" si="43"/>
        <v>N/A</v>
      </c>
      <c r="E143" s="22">
        <v>5172</v>
      </c>
      <c r="F143" s="7" t="str">
        <f t="shared" si="44"/>
        <v>N/A</v>
      </c>
      <c r="G143" s="22">
        <v>1524</v>
      </c>
      <c r="H143" s="7" t="str">
        <f t="shared" si="45"/>
        <v>N/A</v>
      </c>
      <c r="I143" s="8">
        <v>-7.13</v>
      </c>
      <c r="J143" s="8">
        <v>-70.5</v>
      </c>
      <c r="K143" s="25" t="s">
        <v>735</v>
      </c>
      <c r="L143" s="85" t="str">
        <f t="shared" si="40"/>
        <v>No</v>
      </c>
    </row>
    <row r="144" spans="1:12" x14ac:dyDescent="0.25">
      <c r="A144" s="108" t="s">
        <v>995</v>
      </c>
      <c r="B144" s="21" t="s">
        <v>213</v>
      </c>
      <c r="C144" s="22">
        <v>141855</v>
      </c>
      <c r="D144" s="7" t="str">
        <f t="shared" si="43"/>
        <v>N/A</v>
      </c>
      <c r="E144" s="22">
        <v>145083</v>
      </c>
      <c r="F144" s="7" t="str">
        <f t="shared" si="44"/>
        <v>N/A</v>
      </c>
      <c r="G144" s="22">
        <v>220635</v>
      </c>
      <c r="H144" s="7" t="str">
        <f t="shared" si="45"/>
        <v>N/A</v>
      </c>
      <c r="I144" s="8">
        <v>2.2759999999999998</v>
      </c>
      <c r="J144" s="8">
        <v>52.08</v>
      </c>
      <c r="K144" s="25" t="s">
        <v>735</v>
      </c>
      <c r="L144" s="85" t="str">
        <f t="shared" si="40"/>
        <v>No</v>
      </c>
    </row>
    <row r="145" spans="1:12" x14ac:dyDescent="0.25">
      <c r="A145" s="108" t="s">
        <v>996</v>
      </c>
      <c r="B145" s="21" t="s">
        <v>213</v>
      </c>
      <c r="C145" s="22">
        <v>134634</v>
      </c>
      <c r="D145" s="7" t="str">
        <f t="shared" si="43"/>
        <v>N/A</v>
      </c>
      <c r="E145" s="22">
        <v>131731</v>
      </c>
      <c r="F145" s="7" t="str">
        <f t="shared" si="44"/>
        <v>N/A</v>
      </c>
      <c r="G145" s="22">
        <v>114727</v>
      </c>
      <c r="H145" s="7" t="str">
        <f t="shared" si="45"/>
        <v>N/A</v>
      </c>
      <c r="I145" s="8">
        <v>-2.16</v>
      </c>
      <c r="J145" s="8">
        <v>-12.9</v>
      </c>
      <c r="K145" s="25" t="s">
        <v>735</v>
      </c>
      <c r="L145" s="85" t="str">
        <f t="shared" si="40"/>
        <v>No</v>
      </c>
    </row>
    <row r="146" spans="1:12" ht="25" x14ac:dyDescent="0.25">
      <c r="A146" s="117" t="s">
        <v>997</v>
      </c>
      <c r="B146" s="1" t="s">
        <v>213</v>
      </c>
      <c r="C146" s="1">
        <v>26670</v>
      </c>
      <c r="D146" s="7" t="str">
        <f t="shared" ref="D146:D151" si="46">IF($B146="N/A","N/A",IF(C146&gt;10,"No",IF(C146&lt;-10,"No","Yes")))</f>
        <v>N/A</v>
      </c>
      <c r="E146" s="1">
        <v>25583</v>
      </c>
      <c r="F146" s="7" t="str">
        <f t="shared" ref="F146:F151" si="47">IF($B146="N/A","N/A",IF(E146&gt;10,"No",IF(E146&lt;-10,"No","Yes")))</f>
        <v>N/A</v>
      </c>
      <c r="G146" s="1">
        <v>24865</v>
      </c>
      <c r="H146" s="7" t="str">
        <f t="shared" ref="H146:H151" si="48">IF($B146="N/A","N/A",IF(G146&gt;10,"No",IF(G146&lt;-10,"No","Yes")))</f>
        <v>N/A</v>
      </c>
      <c r="I146" s="8">
        <v>-4.08</v>
      </c>
      <c r="J146" s="8">
        <v>-2.81</v>
      </c>
      <c r="K146" s="25" t="s">
        <v>734</v>
      </c>
      <c r="L146" s="85" t="str">
        <f t="shared" ref="L146:L151" si="49">IF(J146="Div by 0", "N/A", IF(K146="N/A","N/A", IF(J146&gt;VALUE(MID(K146,1,2)), "No", IF(J146&lt;-1*VALUE(MID(K146,1,2)), "No", "Yes"))))</f>
        <v>Yes</v>
      </c>
    </row>
    <row r="147" spans="1:12" x14ac:dyDescent="0.25">
      <c r="A147" s="130" t="s">
        <v>326</v>
      </c>
      <c r="B147" s="25" t="s">
        <v>213</v>
      </c>
      <c r="C147" s="9">
        <v>2.3253847086000001</v>
      </c>
      <c r="D147" s="7" t="str">
        <f t="shared" si="46"/>
        <v>N/A</v>
      </c>
      <c r="E147" s="9">
        <v>2.2021107830000002</v>
      </c>
      <c r="F147" s="7" t="str">
        <f t="shared" si="47"/>
        <v>N/A</v>
      </c>
      <c r="G147" s="9">
        <v>1.8591780138</v>
      </c>
      <c r="H147" s="7" t="str">
        <f t="shared" si="48"/>
        <v>N/A</v>
      </c>
      <c r="I147" s="8">
        <v>-5.3</v>
      </c>
      <c r="J147" s="8">
        <v>-15.6</v>
      </c>
      <c r="K147" s="25" t="s">
        <v>734</v>
      </c>
      <c r="L147" s="85" t="str">
        <f t="shared" si="49"/>
        <v>Yes</v>
      </c>
    </row>
    <row r="148" spans="1:12" x14ac:dyDescent="0.25">
      <c r="A148" s="108" t="s">
        <v>327</v>
      </c>
      <c r="B148" s="25" t="s">
        <v>213</v>
      </c>
      <c r="C148" s="9">
        <v>20.162633386</v>
      </c>
      <c r="D148" s="7" t="str">
        <f t="shared" si="46"/>
        <v>N/A</v>
      </c>
      <c r="E148" s="9">
        <v>17.863923140000001</v>
      </c>
      <c r="F148" s="7" t="str">
        <f t="shared" si="47"/>
        <v>N/A</v>
      </c>
      <c r="G148" s="9">
        <v>14.951819502999999</v>
      </c>
      <c r="H148" s="7" t="str">
        <f t="shared" si="48"/>
        <v>N/A</v>
      </c>
      <c r="I148" s="8">
        <v>-11.4</v>
      </c>
      <c r="J148" s="8">
        <v>-16.3</v>
      </c>
      <c r="K148" s="25" t="s">
        <v>734</v>
      </c>
      <c r="L148" s="85" t="str">
        <f t="shared" si="49"/>
        <v>Yes</v>
      </c>
    </row>
    <row r="149" spans="1:12" x14ac:dyDescent="0.25">
      <c r="A149" s="108" t="s">
        <v>328</v>
      </c>
      <c r="B149" s="25" t="s">
        <v>213</v>
      </c>
      <c r="C149" s="9">
        <v>4.3843348749000004</v>
      </c>
      <c r="D149" s="7" t="str">
        <f t="shared" si="46"/>
        <v>N/A</v>
      </c>
      <c r="E149" s="9">
        <v>4.1686479631999998</v>
      </c>
      <c r="F149" s="7" t="str">
        <f t="shared" si="47"/>
        <v>N/A</v>
      </c>
      <c r="G149" s="9">
        <v>4.0366247756</v>
      </c>
      <c r="H149" s="7" t="str">
        <f t="shared" si="48"/>
        <v>N/A</v>
      </c>
      <c r="I149" s="8">
        <v>-4.92</v>
      </c>
      <c r="J149" s="8">
        <v>-3.17</v>
      </c>
      <c r="K149" s="25" t="s">
        <v>734</v>
      </c>
      <c r="L149" s="85" t="str">
        <f t="shared" si="49"/>
        <v>Yes</v>
      </c>
    </row>
    <row r="150" spans="1:12" x14ac:dyDescent="0.25">
      <c r="A150" s="108" t="s">
        <v>329</v>
      </c>
      <c r="B150" s="25" t="s">
        <v>213</v>
      </c>
      <c r="C150" s="9">
        <v>4.8328997999999998E-2</v>
      </c>
      <c r="D150" s="7" t="str">
        <f t="shared" si="46"/>
        <v>N/A</v>
      </c>
      <c r="E150" s="9">
        <v>5.7195876800000003E-2</v>
      </c>
      <c r="F150" s="7" t="str">
        <f t="shared" si="47"/>
        <v>N/A</v>
      </c>
      <c r="G150" s="9">
        <v>5.9526429899999997E-2</v>
      </c>
      <c r="H150" s="7" t="str">
        <f t="shared" si="48"/>
        <v>N/A</v>
      </c>
      <c r="I150" s="8">
        <v>18.350000000000001</v>
      </c>
      <c r="J150" s="8">
        <v>4.0750000000000002</v>
      </c>
      <c r="K150" s="25" t="s">
        <v>734</v>
      </c>
      <c r="L150" s="85" t="str">
        <f t="shared" si="49"/>
        <v>Yes</v>
      </c>
    </row>
    <row r="151" spans="1:12" x14ac:dyDescent="0.25">
      <c r="A151" s="108" t="s">
        <v>330</v>
      </c>
      <c r="B151" s="25" t="s">
        <v>213</v>
      </c>
      <c r="C151" s="9">
        <v>0.12609768490000001</v>
      </c>
      <c r="D151" s="7" t="str">
        <f t="shared" si="46"/>
        <v>N/A</v>
      </c>
      <c r="E151" s="9">
        <v>0.1437701857</v>
      </c>
      <c r="F151" s="7" t="str">
        <f t="shared" si="47"/>
        <v>N/A</v>
      </c>
      <c r="G151" s="9">
        <v>0.18472751339999999</v>
      </c>
      <c r="H151" s="7" t="str">
        <f t="shared" si="48"/>
        <v>N/A</v>
      </c>
      <c r="I151" s="8">
        <v>14.01</v>
      </c>
      <c r="J151" s="8">
        <v>28.49</v>
      </c>
      <c r="K151" s="25" t="s">
        <v>734</v>
      </c>
      <c r="L151" s="85" t="str">
        <f t="shared" si="49"/>
        <v>Yes</v>
      </c>
    </row>
    <row r="152" spans="1:12" x14ac:dyDescent="0.25">
      <c r="A152" s="117" t="s">
        <v>998</v>
      </c>
      <c r="B152" s="21" t="s">
        <v>213</v>
      </c>
      <c r="C152" s="22">
        <v>100847</v>
      </c>
      <c r="D152" s="7" t="str">
        <f t="shared" ref="D152:D158" si="50">IF($B152="N/A","N/A",IF(C152&gt;10,"No",IF(C152&lt;-10,"No","Yes")))</f>
        <v>N/A</v>
      </c>
      <c r="E152" s="22">
        <v>100004</v>
      </c>
      <c r="F152" s="7" t="str">
        <f t="shared" ref="F152:F158" si="51">IF($B152="N/A","N/A",IF(E152&gt;10,"No",IF(E152&lt;-10,"No","Yes")))</f>
        <v>N/A</v>
      </c>
      <c r="G152" s="22">
        <v>105359</v>
      </c>
      <c r="H152" s="7" t="str">
        <f t="shared" ref="H152:H158" si="52">IF($B152="N/A","N/A",IF(G152&gt;10,"No",IF(G152&lt;-10,"No","Yes")))</f>
        <v>N/A</v>
      </c>
      <c r="I152" s="8">
        <v>-0.83599999999999997</v>
      </c>
      <c r="J152" s="8">
        <v>5.3550000000000004</v>
      </c>
      <c r="K152" s="25" t="s">
        <v>734</v>
      </c>
      <c r="L152" s="85" t="str">
        <f t="shared" ref="L152:L159" si="53">IF(J152="Div by 0", "N/A", IF(K152="N/A","N/A", IF(J152&gt;VALUE(MID(K152,1,2)), "No", IF(J152&lt;-1*VALUE(MID(K152,1,2)), "No", "Yes"))))</f>
        <v>Yes</v>
      </c>
    </row>
    <row r="153" spans="1:12" x14ac:dyDescent="0.25">
      <c r="A153" s="130" t="s">
        <v>999</v>
      </c>
      <c r="B153" s="21" t="s">
        <v>213</v>
      </c>
      <c r="C153" s="4">
        <v>8.7929535698999999</v>
      </c>
      <c r="D153" s="7" t="str">
        <f t="shared" si="50"/>
        <v>N/A</v>
      </c>
      <c r="E153" s="4">
        <v>8.6080556126999994</v>
      </c>
      <c r="F153" s="7" t="str">
        <f t="shared" si="51"/>
        <v>N/A</v>
      </c>
      <c r="G153" s="4">
        <v>7.8777854958000004</v>
      </c>
      <c r="H153" s="7" t="str">
        <f t="shared" si="52"/>
        <v>N/A</v>
      </c>
      <c r="I153" s="8">
        <v>-2.1</v>
      </c>
      <c r="J153" s="8">
        <v>-8.48</v>
      </c>
      <c r="K153" s="25" t="s">
        <v>734</v>
      </c>
      <c r="L153" s="85" t="str">
        <f t="shared" si="53"/>
        <v>Yes</v>
      </c>
    </row>
    <row r="154" spans="1:12" x14ac:dyDescent="0.25">
      <c r="A154" s="117" t="s">
        <v>1000</v>
      </c>
      <c r="B154" s="21" t="s">
        <v>213</v>
      </c>
      <c r="C154" s="4">
        <v>11.674239776</v>
      </c>
      <c r="D154" s="7" t="str">
        <f t="shared" si="50"/>
        <v>N/A</v>
      </c>
      <c r="E154" s="4">
        <v>13.096630679</v>
      </c>
      <c r="F154" s="7" t="str">
        <f t="shared" si="51"/>
        <v>N/A</v>
      </c>
      <c r="G154" s="4">
        <v>11.957447519</v>
      </c>
      <c r="H154" s="7" t="str">
        <f t="shared" si="52"/>
        <v>N/A</v>
      </c>
      <c r="I154" s="8">
        <v>12.18</v>
      </c>
      <c r="J154" s="8">
        <v>-8.6999999999999993</v>
      </c>
      <c r="K154" s="25" t="s">
        <v>734</v>
      </c>
      <c r="L154" s="85" t="str">
        <f t="shared" si="53"/>
        <v>Yes</v>
      </c>
    </row>
    <row r="155" spans="1:12" x14ac:dyDescent="0.25">
      <c r="A155" s="117" t="s">
        <v>1001</v>
      </c>
      <c r="B155" s="21" t="s">
        <v>213</v>
      </c>
      <c r="C155" s="4">
        <v>47.938468417000003</v>
      </c>
      <c r="D155" s="7" t="str">
        <f t="shared" si="50"/>
        <v>N/A</v>
      </c>
      <c r="E155" s="4">
        <v>45.777254026000001</v>
      </c>
      <c r="F155" s="7" t="str">
        <f t="shared" si="51"/>
        <v>N/A</v>
      </c>
      <c r="G155" s="4">
        <v>47.230161580000001</v>
      </c>
      <c r="H155" s="7" t="str">
        <f t="shared" si="52"/>
        <v>N/A</v>
      </c>
      <c r="I155" s="8">
        <v>-4.51</v>
      </c>
      <c r="J155" s="8">
        <v>3.1739999999999999</v>
      </c>
      <c r="K155" s="25" t="s">
        <v>734</v>
      </c>
      <c r="L155" s="85" t="str">
        <f t="shared" si="53"/>
        <v>Yes</v>
      </c>
    </row>
    <row r="156" spans="1:12" x14ac:dyDescent="0.25">
      <c r="A156" s="117" t="s">
        <v>1002</v>
      </c>
      <c r="B156" s="21" t="s">
        <v>213</v>
      </c>
      <c r="C156" s="4">
        <v>2.1872630537000002</v>
      </c>
      <c r="D156" s="7" t="str">
        <f t="shared" si="50"/>
        <v>N/A</v>
      </c>
      <c r="E156" s="4">
        <v>2.0063042566</v>
      </c>
      <c r="F156" s="7" t="str">
        <f t="shared" si="51"/>
        <v>N/A</v>
      </c>
      <c r="G156" s="4">
        <v>1.9035059345000001</v>
      </c>
      <c r="H156" s="7" t="str">
        <f t="shared" si="52"/>
        <v>N/A</v>
      </c>
      <c r="I156" s="8">
        <v>-8.27</v>
      </c>
      <c r="J156" s="8">
        <v>-5.12</v>
      </c>
      <c r="K156" s="25" t="s">
        <v>734</v>
      </c>
      <c r="L156" s="85" t="str">
        <f t="shared" si="53"/>
        <v>Yes</v>
      </c>
    </row>
    <row r="157" spans="1:12" x14ac:dyDescent="0.25">
      <c r="A157" s="117" t="s">
        <v>1003</v>
      </c>
      <c r="B157" s="21" t="s">
        <v>213</v>
      </c>
      <c r="C157" s="4">
        <v>2.4235249292000001</v>
      </c>
      <c r="D157" s="7" t="str">
        <f t="shared" si="50"/>
        <v>N/A</v>
      </c>
      <c r="E157" s="4">
        <v>2.3730030026</v>
      </c>
      <c r="F157" s="7" t="str">
        <f t="shared" si="51"/>
        <v>N/A</v>
      </c>
      <c r="G157" s="4">
        <v>2.7567028926999999</v>
      </c>
      <c r="H157" s="7" t="str">
        <f t="shared" si="52"/>
        <v>N/A</v>
      </c>
      <c r="I157" s="8">
        <v>-2.08</v>
      </c>
      <c r="J157" s="8">
        <v>16.170000000000002</v>
      </c>
      <c r="K157" s="25" t="s">
        <v>734</v>
      </c>
      <c r="L157" s="85" t="str">
        <f t="shared" si="53"/>
        <v>Yes</v>
      </c>
    </row>
    <row r="158" spans="1:12" x14ac:dyDescent="0.25">
      <c r="A158" s="108" t="s">
        <v>1004</v>
      </c>
      <c r="B158" s="21" t="s">
        <v>213</v>
      </c>
      <c r="C158" s="22">
        <v>7553</v>
      </c>
      <c r="D158" s="7" t="str">
        <f t="shared" si="50"/>
        <v>N/A</v>
      </c>
      <c r="E158" s="22">
        <v>6795</v>
      </c>
      <c r="F158" s="7" t="str">
        <f t="shared" si="51"/>
        <v>N/A</v>
      </c>
      <c r="G158" s="22">
        <v>6544</v>
      </c>
      <c r="H158" s="7" t="str">
        <f t="shared" si="52"/>
        <v>N/A</v>
      </c>
      <c r="I158" s="8">
        <v>-10</v>
      </c>
      <c r="J158" s="8">
        <v>-3.69</v>
      </c>
      <c r="K158" s="25" t="s">
        <v>734</v>
      </c>
      <c r="L158" s="85" t="str">
        <f t="shared" si="53"/>
        <v>Yes</v>
      </c>
    </row>
    <row r="159" spans="1:12" ht="25" x14ac:dyDescent="0.25">
      <c r="A159" s="117" t="s">
        <v>1005</v>
      </c>
      <c r="B159" s="21" t="s">
        <v>213</v>
      </c>
      <c r="C159" s="22">
        <v>120036</v>
      </c>
      <c r="D159" s="7" t="str">
        <f>IF($B159="N/A","N/A",IF(C159&gt;10,"No",IF(C159&lt;-10,"No","Yes")))</f>
        <v>N/A</v>
      </c>
      <c r="E159" s="22">
        <v>119470</v>
      </c>
      <c r="F159" s="7" t="str">
        <f>IF($B159="N/A","N/A",IF(E159&gt;10,"No",IF(E159&lt;-10,"No","Yes")))</f>
        <v>N/A</v>
      </c>
      <c r="G159" s="22">
        <v>125160</v>
      </c>
      <c r="H159" s="7" t="str">
        <f>IF($B159="N/A","N/A",IF(G159&gt;10,"No",IF(G159&lt;-10,"No","Yes")))</f>
        <v>N/A</v>
      </c>
      <c r="I159" s="8">
        <v>-0.47199999999999998</v>
      </c>
      <c r="J159" s="8">
        <v>4.7629999999999999</v>
      </c>
      <c r="K159" s="25" t="s">
        <v>734</v>
      </c>
      <c r="L159" s="85" t="str">
        <f t="shared" si="53"/>
        <v>Yes</v>
      </c>
    </row>
    <row r="160" spans="1:12" x14ac:dyDescent="0.25">
      <c r="A160" s="116" t="s">
        <v>1006</v>
      </c>
      <c r="B160" s="21" t="s">
        <v>213</v>
      </c>
      <c r="C160" s="22">
        <v>61573</v>
      </c>
      <c r="D160" s="7" t="str">
        <f t="shared" ref="D160:D234" si="54">IF($B160="N/A","N/A",IF(C160&gt;10,"No",IF(C160&lt;-10,"No","Yes")))</f>
        <v>N/A</v>
      </c>
      <c r="E160" s="22">
        <v>63151</v>
      </c>
      <c r="F160" s="7" t="str">
        <f t="shared" ref="F160:F234" si="55">IF($B160="N/A","N/A",IF(E160&gt;10,"No",IF(E160&lt;-10,"No","Yes")))</f>
        <v>N/A</v>
      </c>
      <c r="G160" s="22">
        <v>64383</v>
      </c>
      <c r="H160" s="7" t="str">
        <f t="shared" ref="H160:H223" si="56">IF($B160="N/A","N/A",IF(G160&gt;10,"No",IF(G160&lt;-10,"No","Yes")))</f>
        <v>N/A</v>
      </c>
      <c r="I160" s="8">
        <v>2.5630000000000002</v>
      </c>
      <c r="J160" s="8">
        <v>1.9510000000000001</v>
      </c>
      <c r="K160" s="25" t="s">
        <v>734</v>
      </c>
      <c r="L160" s="85" t="str">
        <f t="shared" ref="L160:L223" si="57">IF(J160="Div by 0", "N/A", IF(K160="N/A","N/A", IF(J160&gt;VALUE(MID(K160,1,2)), "No", IF(J160&lt;-1*VALUE(MID(K160,1,2)), "No", "Yes"))))</f>
        <v>Yes</v>
      </c>
    </row>
    <row r="161" spans="1:12" x14ac:dyDescent="0.25">
      <c r="A161" s="132" t="s">
        <v>71</v>
      </c>
      <c r="B161" s="21" t="s">
        <v>213</v>
      </c>
      <c r="C161" s="4">
        <v>5.3686131481999997</v>
      </c>
      <c r="D161" s="7" t="str">
        <f t="shared" si="54"/>
        <v>N/A</v>
      </c>
      <c r="E161" s="4">
        <v>5.4358557657000004</v>
      </c>
      <c r="F161" s="7" t="str">
        <f t="shared" si="55"/>
        <v>N/A</v>
      </c>
      <c r="G161" s="4">
        <v>4.8139737807999996</v>
      </c>
      <c r="H161" s="7" t="str">
        <f t="shared" si="56"/>
        <v>N/A</v>
      </c>
      <c r="I161" s="8">
        <v>1.2529999999999999</v>
      </c>
      <c r="J161" s="8">
        <v>-11.4</v>
      </c>
      <c r="K161" s="25" t="s">
        <v>734</v>
      </c>
      <c r="L161" s="85" t="str">
        <f t="shared" si="57"/>
        <v>Yes</v>
      </c>
    </row>
    <row r="162" spans="1:12" x14ac:dyDescent="0.25">
      <c r="A162" s="116" t="s">
        <v>111</v>
      </c>
      <c r="B162" s="21" t="s">
        <v>213</v>
      </c>
      <c r="C162" s="4">
        <v>27.304315643999999</v>
      </c>
      <c r="D162" s="7" t="str">
        <f t="shared" si="54"/>
        <v>N/A</v>
      </c>
      <c r="E162" s="4">
        <v>25.833700883999999</v>
      </c>
      <c r="F162" s="7" t="str">
        <f t="shared" si="55"/>
        <v>N/A</v>
      </c>
      <c r="G162" s="4">
        <v>22.913709313999998</v>
      </c>
      <c r="H162" s="7" t="str">
        <f t="shared" si="56"/>
        <v>N/A</v>
      </c>
      <c r="I162" s="8">
        <v>-5.39</v>
      </c>
      <c r="J162" s="8">
        <v>-11.3</v>
      </c>
      <c r="K162" s="25" t="s">
        <v>734</v>
      </c>
      <c r="L162" s="85" t="str">
        <f t="shared" si="57"/>
        <v>Yes</v>
      </c>
    </row>
    <row r="163" spans="1:12" x14ac:dyDescent="0.25">
      <c r="A163" s="116" t="s">
        <v>112</v>
      </c>
      <c r="B163" s="21" t="s">
        <v>213</v>
      </c>
      <c r="C163" s="4">
        <v>24.081008201</v>
      </c>
      <c r="D163" s="7" t="str">
        <f t="shared" si="54"/>
        <v>N/A</v>
      </c>
      <c r="E163" s="4">
        <v>24.581860282000001</v>
      </c>
      <c r="F163" s="7" t="str">
        <f t="shared" si="55"/>
        <v>N/A</v>
      </c>
      <c r="G163" s="4">
        <v>26.164452424</v>
      </c>
      <c r="H163" s="7" t="str">
        <f t="shared" si="56"/>
        <v>N/A</v>
      </c>
      <c r="I163" s="8">
        <v>2.08</v>
      </c>
      <c r="J163" s="8">
        <v>6.4379999999999997</v>
      </c>
      <c r="K163" s="25" t="s">
        <v>734</v>
      </c>
      <c r="L163" s="85" t="str">
        <f t="shared" si="57"/>
        <v>Yes</v>
      </c>
    </row>
    <row r="164" spans="1:12" x14ac:dyDescent="0.25">
      <c r="A164" s="116" t="s">
        <v>113</v>
      </c>
      <c r="B164" s="21" t="s">
        <v>213</v>
      </c>
      <c r="C164" s="4">
        <v>0.10439063580000001</v>
      </c>
      <c r="D164" s="7" t="str">
        <f t="shared" si="54"/>
        <v>N/A</v>
      </c>
      <c r="E164" s="4">
        <v>9.8927683200000005E-2</v>
      </c>
      <c r="F164" s="7" t="str">
        <f t="shared" si="55"/>
        <v>N/A</v>
      </c>
      <c r="G164" s="4">
        <v>8.4408860399999994E-2</v>
      </c>
      <c r="H164" s="7" t="str">
        <f t="shared" si="56"/>
        <v>N/A</v>
      </c>
      <c r="I164" s="8">
        <v>-5.23</v>
      </c>
      <c r="J164" s="8">
        <v>-14.7</v>
      </c>
      <c r="K164" s="25" t="s">
        <v>734</v>
      </c>
      <c r="L164" s="85" t="str">
        <f t="shared" si="57"/>
        <v>Yes</v>
      </c>
    </row>
    <row r="165" spans="1:12" x14ac:dyDescent="0.25">
      <c r="A165" s="116" t="s">
        <v>114</v>
      </c>
      <c r="B165" s="21" t="s">
        <v>213</v>
      </c>
      <c r="C165" s="4">
        <v>1.27004862E-2</v>
      </c>
      <c r="D165" s="7" t="str">
        <f t="shared" si="54"/>
        <v>N/A</v>
      </c>
      <c r="E165" s="4">
        <v>1.6125881799999998E-2</v>
      </c>
      <c r="F165" s="7" t="str">
        <f t="shared" si="55"/>
        <v>N/A</v>
      </c>
      <c r="G165" s="4">
        <v>1.2051356799999999E-2</v>
      </c>
      <c r="H165" s="7" t="str">
        <f t="shared" si="56"/>
        <v>N/A</v>
      </c>
      <c r="I165" s="8">
        <v>26.97</v>
      </c>
      <c r="J165" s="8">
        <v>-25.3</v>
      </c>
      <c r="K165" s="25" t="s">
        <v>734</v>
      </c>
      <c r="L165" s="85" t="str">
        <f t="shared" si="57"/>
        <v>Yes</v>
      </c>
    </row>
    <row r="166" spans="1:12" x14ac:dyDescent="0.25">
      <c r="A166" s="116" t="s">
        <v>426</v>
      </c>
      <c r="B166" s="21" t="s">
        <v>213</v>
      </c>
      <c r="C166" s="22">
        <v>26138</v>
      </c>
      <c r="D166" s="7" t="str">
        <f>IF($B166="N/A","N/A",IF(C166&gt;10,"No",IF(C166&lt;-10,"No","Yes")))</f>
        <v>N/A</v>
      </c>
      <c r="E166" s="22">
        <v>26477</v>
      </c>
      <c r="F166" s="7" t="str">
        <f>IF($B166="N/A","N/A",IF(E166&gt;10,"No",IF(E166&lt;-10,"No","Yes")))</f>
        <v>N/A</v>
      </c>
      <c r="G166" s="22">
        <v>26867</v>
      </c>
      <c r="H166" s="7" t="str">
        <f>IF($B166="N/A","N/A",IF(G166&gt;10,"No",IF(G166&lt;-10,"No","Yes")))</f>
        <v>N/A</v>
      </c>
      <c r="I166" s="8">
        <v>1.2969999999999999</v>
      </c>
      <c r="J166" s="8">
        <v>1.4730000000000001</v>
      </c>
      <c r="K166" s="25" t="s">
        <v>734</v>
      </c>
      <c r="L166" s="85" t="str">
        <f t="shared" si="57"/>
        <v>Yes</v>
      </c>
    </row>
    <row r="167" spans="1:12" x14ac:dyDescent="0.25">
      <c r="A167" s="116" t="s">
        <v>427</v>
      </c>
      <c r="B167" s="21" t="s">
        <v>213</v>
      </c>
      <c r="C167" s="22">
        <v>422</v>
      </c>
      <c r="D167" s="7" t="str">
        <f>IF($B167="N/A","N/A",IF(C167&gt;10,"No",IF(C167&lt;-10,"No","Yes")))</f>
        <v>N/A</v>
      </c>
      <c r="E167" s="22">
        <v>466</v>
      </c>
      <c r="F167" s="7" t="str">
        <f>IF($B167="N/A","N/A",IF(E167&gt;10,"No",IF(E167&lt;-10,"No","Yes")))</f>
        <v>N/A</v>
      </c>
      <c r="G167" s="22">
        <v>574</v>
      </c>
      <c r="H167" s="7" t="str">
        <f>IF($B167="N/A","N/A",IF(G167&gt;10,"No",IF(G167&lt;-10,"No","Yes")))</f>
        <v>N/A</v>
      </c>
      <c r="I167" s="8">
        <v>10.43</v>
      </c>
      <c r="J167" s="8">
        <v>23.18</v>
      </c>
      <c r="K167" s="25" t="s">
        <v>734</v>
      </c>
      <c r="L167" s="85" t="str">
        <f t="shared" si="57"/>
        <v>Yes</v>
      </c>
    </row>
    <row r="168" spans="1:12" x14ac:dyDescent="0.25">
      <c r="A168" s="116" t="s">
        <v>428</v>
      </c>
      <c r="B168" s="21" t="s">
        <v>213</v>
      </c>
      <c r="C168" s="22">
        <v>20754</v>
      </c>
      <c r="D168" s="7" t="str">
        <f>IF($B168="N/A","N/A",IF(C168&gt;10,"No",IF(C168&lt;-10,"No","Yes")))</f>
        <v>N/A</v>
      </c>
      <c r="E168" s="22">
        <v>21500</v>
      </c>
      <c r="F168" s="7" t="str">
        <f>IF($B168="N/A","N/A",IF(E168&gt;10,"No",IF(E168&lt;-10,"No","Yes")))</f>
        <v>N/A</v>
      </c>
      <c r="G168" s="22">
        <v>22034</v>
      </c>
      <c r="H168" s="7" t="str">
        <f>IF($B168="N/A","N/A",IF(G168&gt;10,"No",IF(G168&lt;-10,"No","Yes")))</f>
        <v>N/A</v>
      </c>
      <c r="I168" s="8">
        <v>3.5939999999999999</v>
      </c>
      <c r="J168" s="8">
        <v>2.484</v>
      </c>
      <c r="K168" s="25" t="s">
        <v>734</v>
      </c>
      <c r="L168" s="85" t="str">
        <f t="shared" si="57"/>
        <v>Yes</v>
      </c>
    </row>
    <row r="169" spans="1:12" x14ac:dyDescent="0.25">
      <c r="A169" s="116" t="s">
        <v>429</v>
      </c>
      <c r="B169" s="21" t="s">
        <v>213</v>
      </c>
      <c r="C169" s="22">
        <v>13717</v>
      </c>
      <c r="D169" s="7" t="str">
        <f>IF($B169="N/A","N/A",IF(C169&gt;10,"No",IF(C169&lt;-10,"No","Yes")))</f>
        <v>N/A</v>
      </c>
      <c r="E169" s="22">
        <v>14170</v>
      </c>
      <c r="F169" s="7" t="str">
        <f>IF($B169="N/A","N/A",IF(E169&gt;10,"No",IF(E169&lt;-10,"No","Yes")))</f>
        <v>N/A</v>
      </c>
      <c r="G169" s="22">
        <v>14400</v>
      </c>
      <c r="H169" s="7" t="str">
        <f>IF($B169="N/A","N/A",IF(G169&gt;10,"No",IF(G169&lt;-10,"No","Yes")))</f>
        <v>N/A</v>
      </c>
      <c r="I169" s="8">
        <v>3.302</v>
      </c>
      <c r="J169" s="8">
        <v>1.623</v>
      </c>
      <c r="K169" s="25" t="s">
        <v>734</v>
      </c>
      <c r="L169" s="85" t="str">
        <f t="shared" si="57"/>
        <v>Yes</v>
      </c>
    </row>
    <row r="170" spans="1:12" x14ac:dyDescent="0.25">
      <c r="A170" s="116" t="s">
        <v>1733</v>
      </c>
      <c r="B170" s="21" t="s">
        <v>213</v>
      </c>
      <c r="C170" s="22">
        <v>542</v>
      </c>
      <c r="D170" s="7" t="str">
        <f>IF($B170="N/A","N/A",IF(C170&gt;10,"No",IF(C170&lt;-10,"No","Yes")))</f>
        <v>N/A</v>
      </c>
      <c r="E170" s="22">
        <v>538</v>
      </c>
      <c r="F170" s="7" t="str">
        <f>IF($B170="N/A","N/A",IF(E170&gt;10,"No",IF(E170&lt;-10,"No","Yes")))</f>
        <v>N/A</v>
      </c>
      <c r="G170" s="22">
        <v>508</v>
      </c>
      <c r="H170" s="7" t="str">
        <f>IF($B170="N/A","N/A",IF(G170&gt;10,"No",IF(G170&lt;-10,"No","Yes")))</f>
        <v>N/A</v>
      </c>
      <c r="I170" s="8">
        <v>-0.73799999999999999</v>
      </c>
      <c r="J170" s="8">
        <v>-5.58</v>
      </c>
      <c r="K170" s="25" t="s">
        <v>734</v>
      </c>
      <c r="L170" s="85" t="str">
        <f t="shared" si="57"/>
        <v>Yes</v>
      </c>
    </row>
    <row r="171" spans="1:12" x14ac:dyDescent="0.25">
      <c r="A171" s="130" t="s">
        <v>1007</v>
      </c>
      <c r="B171" s="21" t="s">
        <v>213</v>
      </c>
      <c r="C171" s="22">
        <v>0</v>
      </c>
      <c r="D171" s="7" t="str">
        <f t="shared" si="54"/>
        <v>N/A</v>
      </c>
      <c r="E171" s="22">
        <v>0</v>
      </c>
      <c r="F171" s="7" t="str">
        <f t="shared" si="55"/>
        <v>N/A</v>
      </c>
      <c r="G171" s="22">
        <v>0</v>
      </c>
      <c r="H171" s="7" t="str">
        <f t="shared" si="56"/>
        <v>N/A</v>
      </c>
      <c r="I171" s="8" t="s">
        <v>1747</v>
      </c>
      <c r="J171" s="8" t="s">
        <v>1747</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734</v>
      </c>
      <c r="L175" s="85" t="str">
        <f t="shared" si="57"/>
        <v>N/A</v>
      </c>
    </row>
    <row r="176" spans="1:12" ht="25" x14ac:dyDescent="0.25">
      <c r="A176" s="116" t="s">
        <v>1734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734</v>
      </c>
      <c r="L176" s="85" t="str">
        <f t="shared" si="57"/>
        <v>N/A</v>
      </c>
    </row>
    <row r="177" spans="1:12" x14ac:dyDescent="0.25">
      <c r="A177" s="130" t="s">
        <v>1012</v>
      </c>
      <c r="B177" s="21" t="s">
        <v>213</v>
      </c>
      <c r="C177" s="22">
        <v>24820</v>
      </c>
      <c r="D177" s="7" t="str">
        <f t="shared" si="54"/>
        <v>N/A</v>
      </c>
      <c r="E177" s="22">
        <v>25077</v>
      </c>
      <c r="F177" s="7" t="str">
        <f t="shared" si="55"/>
        <v>N/A</v>
      </c>
      <c r="G177" s="22">
        <v>25396</v>
      </c>
      <c r="H177" s="7" t="str">
        <f t="shared" si="56"/>
        <v>N/A</v>
      </c>
      <c r="I177" s="8">
        <v>1.0349999999999999</v>
      </c>
      <c r="J177" s="8">
        <v>1.272</v>
      </c>
      <c r="K177" s="25" t="s">
        <v>734</v>
      </c>
      <c r="L177" s="85" t="str">
        <f t="shared" si="57"/>
        <v>Yes</v>
      </c>
    </row>
    <row r="178" spans="1:12" x14ac:dyDescent="0.25">
      <c r="A178" s="116" t="s">
        <v>1013</v>
      </c>
      <c r="B178" s="21" t="s">
        <v>213</v>
      </c>
      <c r="C178" s="22">
        <v>24263</v>
      </c>
      <c r="D178" s="7" t="str">
        <f t="shared" si="54"/>
        <v>N/A</v>
      </c>
      <c r="E178" s="22">
        <v>24457</v>
      </c>
      <c r="F178" s="7" t="str">
        <f t="shared" si="55"/>
        <v>N/A</v>
      </c>
      <c r="G178" s="22">
        <v>24689</v>
      </c>
      <c r="H178" s="7" t="str">
        <f t="shared" si="56"/>
        <v>N/A</v>
      </c>
      <c r="I178" s="8">
        <v>0.79959999999999998</v>
      </c>
      <c r="J178" s="8">
        <v>0.9486</v>
      </c>
      <c r="K178" s="25" t="s">
        <v>734</v>
      </c>
      <c r="L178" s="85" t="str">
        <f t="shared" si="57"/>
        <v>Yes</v>
      </c>
    </row>
    <row r="179" spans="1:12" x14ac:dyDescent="0.25">
      <c r="A179" s="116" t="s">
        <v>1014</v>
      </c>
      <c r="B179" s="21" t="s">
        <v>213</v>
      </c>
      <c r="C179" s="22">
        <v>389</v>
      </c>
      <c r="D179" s="7" t="str">
        <f t="shared" si="54"/>
        <v>N/A</v>
      </c>
      <c r="E179" s="22">
        <v>419</v>
      </c>
      <c r="F179" s="7" t="str">
        <f t="shared" si="55"/>
        <v>N/A</v>
      </c>
      <c r="G179" s="22">
        <v>502</v>
      </c>
      <c r="H179" s="7" t="str">
        <f t="shared" si="56"/>
        <v>N/A</v>
      </c>
      <c r="I179" s="8">
        <v>7.7119999999999997</v>
      </c>
      <c r="J179" s="8">
        <v>19.809999999999999</v>
      </c>
      <c r="K179" s="25" t="s">
        <v>734</v>
      </c>
      <c r="L179" s="85" t="str">
        <f t="shared" si="57"/>
        <v>Yes</v>
      </c>
    </row>
    <row r="180" spans="1:12" x14ac:dyDescent="0.25">
      <c r="A180" s="116" t="s">
        <v>1015</v>
      </c>
      <c r="B180" s="21" t="s">
        <v>213</v>
      </c>
      <c r="C180" s="22">
        <v>150</v>
      </c>
      <c r="D180" s="7" t="str">
        <f t="shared" si="54"/>
        <v>N/A</v>
      </c>
      <c r="E180" s="22">
        <v>184</v>
      </c>
      <c r="F180" s="7" t="str">
        <f t="shared" si="55"/>
        <v>N/A</v>
      </c>
      <c r="G180" s="22">
        <v>182</v>
      </c>
      <c r="H180" s="7" t="str">
        <f t="shared" si="56"/>
        <v>N/A</v>
      </c>
      <c r="I180" s="8">
        <v>22.67</v>
      </c>
      <c r="J180" s="8">
        <v>-1.0900000000000001</v>
      </c>
      <c r="K180" s="25" t="s">
        <v>734</v>
      </c>
      <c r="L180" s="85" t="str">
        <f t="shared" si="57"/>
        <v>Yes</v>
      </c>
    </row>
    <row r="181" spans="1:12" x14ac:dyDescent="0.25">
      <c r="A181" s="116" t="s">
        <v>1016</v>
      </c>
      <c r="B181" s="21" t="s">
        <v>213</v>
      </c>
      <c r="C181" s="22">
        <v>14</v>
      </c>
      <c r="D181" s="7" t="str">
        <f t="shared" si="54"/>
        <v>N/A</v>
      </c>
      <c r="E181" s="22">
        <v>15</v>
      </c>
      <c r="F181" s="7" t="str">
        <f t="shared" si="55"/>
        <v>N/A</v>
      </c>
      <c r="G181" s="22">
        <v>20</v>
      </c>
      <c r="H181" s="7" t="str">
        <f t="shared" si="56"/>
        <v>N/A</v>
      </c>
      <c r="I181" s="8">
        <v>7.1429999999999998</v>
      </c>
      <c r="J181" s="8">
        <v>33.33</v>
      </c>
      <c r="K181" s="25" t="s">
        <v>734</v>
      </c>
      <c r="L181" s="85" t="str">
        <f t="shared" si="57"/>
        <v>No</v>
      </c>
    </row>
    <row r="182" spans="1:12" x14ac:dyDescent="0.25">
      <c r="A182" s="116" t="s">
        <v>1735</v>
      </c>
      <c r="B182" s="21" t="s">
        <v>213</v>
      </c>
      <c r="C182" s="22">
        <v>11</v>
      </c>
      <c r="D182" s="7" t="str">
        <f t="shared" si="54"/>
        <v>N/A</v>
      </c>
      <c r="E182" s="22">
        <v>11</v>
      </c>
      <c r="F182" s="7" t="str">
        <f t="shared" si="55"/>
        <v>N/A</v>
      </c>
      <c r="G182" s="22">
        <v>11</v>
      </c>
      <c r="H182" s="7" t="str">
        <f t="shared" si="56"/>
        <v>N/A</v>
      </c>
      <c r="I182" s="8">
        <v>-50</v>
      </c>
      <c r="J182" s="8">
        <v>50</v>
      </c>
      <c r="K182" s="25" t="s">
        <v>734</v>
      </c>
      <c r="L182" s="85" t="str">
        <f t="shared" si="57"/>
        <v>No</v>
      </c>
    </row>
    <row r="183" spans="1:12" x14ac:dyDescent="0.25">
      <c r="A183" s="130" t="s">
        <v>1017</v>
      </c>
      <c r="B183" s="25" t="s">
        <v>213</v>
      </c>
      <c r="C183" s="1">
        <v>19188</v>
      </c>
      <c r="D183" s="7" t="str">
        <f t="shared" si="54"/>
        <v>N/A</v>
      </c>
      <c r="E183" s="1">
        <v>20192</v>
      </c>
      <c r="F183" s="7" t="str">
        <f t="shared" si="55"/>
        <v>N/A</v>
      </c>
      <c r="G183" s="1">
        <v>20972</v>
      </c>
      <c r="H183" s="7" t="str">
        <f t="shared" si="56"/>
        <v>N/A</v>
      </c>
      <c r="I183" s="8">
        <v>5.2320000000000002</v>
      </c>
      <c r="J183" s="8">
        <v>3.863</v>
      </c>
      <c r="K183" s="25" t="s">
        <v>734</v>
      </c>
      <c r="L183" s="118" t="str">
        <f t="shared" si="57"/>
        <v>Yes</v>
      </c>
    </row>
    <row r="184" spans="1:12" x14ac:dyDescent="0.25">
      <c r="A184" s="116" t="s">
        <v>1018</v>
      </c>
      <c r="B184" s="21" t="s">
        <v>213</v>
      </c>
      <c r="C184" s="22">
        <v>817</v>
      </c>
      <c r="D184" s="7" t="str">
        <f t="shared" si="54"/>
        <v>N/A</v>
      </c>
      <c r="E184" s="22">
        <v>949</v>
      </c>
      <c r="F184" s="7" t="str">
        <f t="shared" si="55"/>
        <v>N/A</v>
      </c>
      <c r="G184" s="22">
        <v>1079</v>
      </c>
      <c r="H184" s="7" t="str">
        <f t="shared" si="56"/>
        <v>N/A</v>
      </c>
      <c r="I184" s="8">
        <v>16.16</v>
      </c>
      <c r="J184" s="8">
        <v>13.7</v>
      </c>
      <c r="K184" s="25" t="s">
        <v>734</v>
      </c>
      <c r="L184" s="85" t="str">
        <f t="shared" si="57"/>
        <v>Yes</v>
      </c>
    </row>
    <row r="185" spans="1:12" x14ac:dyDescent="0.25">
      <c r="A185" s="116" t="s">
        <v>1019</v>
      </c>
      <c r="B185" s="21" t="s">
        <v>213</v>
      </c>
      <c r="C185" s="22">
        <v>30</v>
      </c>
      <c r="D185" s="7" t="str">
        <f t="shared" si="54"/>
        <v>N/A</v>
      </c>
      <c r="E185" s="22">
        <v>41</v>
      </c>
      <c r="F185" s="7" t="str">
        <f t="shared" si="55"/>
        <v>N/A</v>
      </c>
      <c r="G185" s="22">
        <v>64</v>
      </c>
      <c r="H185" s="7" t="str">
        <f t="shared" si="56"/>
        <v>N/A</v>
      </c>
      <c r="I185" s="8">
        <v>36.67</v>
      </c>
      <c r="J185" s="8">
        <v>56.1</v>
      </c>
      <c r="K185" s="25" t="s">
        <v>734</v>
      </c>
      <c r="L185" s="85" t="str">
        <f t="shared" si="57"/>
        <v>No</v>
      </c>
    </row>
    <row r="186" spans="1:12" x14ac:dyDescent="0.25">
      <c r="A186" s="116" t="s">
        <v>1020</v>
      </c>
      <c r="B186" s="21" t="s">
        <v>213</v>
      </c>
      <c r="C186" s="22">
        <v>10660</v>
      </c>
      <c r="D186" s="7" t="str">
        <f t="shared" si="54"/>
        <v>N/A</v>
      </c>
      <c r="E186" s="22">
        <v>11173</v>
      </c>
      <c r="F186" s="7" t="str">
        <f t="shared" si="55"/>
        <v>N/A</v>
      </c>
      <c r="G186" s="22">
        <v>11576</v>
      </c>
      <c r="H186" s="7" t="str">
        <f t="shared" si="56"/>
        <v>N/A</v>
      </c>
      <c r="I186" s="8">
        <v>4.8120000000000003</v>
      </c>
      <c r="J186" s="8">
        <v>3.6070000000000002</v>
      </c>
      <c r="K186" s="25" t="s">
        <v>734</v>
      </c>
      <c r="L186" s="85" t="str">
        <f t="shared" si="57"/>
        <v>Yes</v>
      </c>
    </row>
    <row r="187" spans="1:12" x14ac:dyDescent="0.25">
      <c r="A187" s="116" t="s">
        <v>1021</v>
      </c>
      <c r="B187" s="21" t="s">
        <v>213</v>
      </c>
      <c r="C187" s="22">
        <v>7386</v>
      </c>
      <c r="D187" s="7" t="str">
        <f t="shared" si="54"/>
        <v>N/A</v>
      </c>
      <c r="E187" s="22">
        <v>7720</v>
      </c>
      <c r="F187" s="7" t="str">
        <f t="shared" si="55"/>
        <v>N/A</v>
      </c>
      <c r="G187" s="22">
        <v>7941</v>
      </c>
      <c r="H187" s="7" t="str">
        <f t="shared" si="56"/>
        <v>N/A</v>
      </c>
      <c r="I187" s="8">
        <v>4.5220000000000002</v>
      </c>
      <c r="J187" s="8">
        <v>2.863</v>
      </c>
      <c r="K187" s="25" t="s">
        <v>734</v>
      </c>
      <c r="L187" s="85" t="str">
        <f t="shared" si="57"/>
        <v>Yes</v>
      </c>
    </row>
    <row r="188" spans="1:12" ht="25" x14ac:dyDescent="0.25">
      <c r="A188" s="116" t="s">
        <v>1736</v>
      </c>
      <c r="B188" s="21" t="s">
        <v>213</v>
      </c>
      <c r="C188" s="22">
        <v>295</v>
      </c>
      <c r="D188" s="7" t="str">
        <f t="shared" si="54"/>
        <v>N/A</v>
      </c>
      <c r="E188" s="22">
        <v>309</v>
      </c>
      <c r="F188" s="7" t="str">
        <f t="shared" si="55"/>
        <v>N/A</v>
      </c>
      <c r="G188" s="22">
        <v>312</v>
      </c>
      <c r="H188" s="7" t="str">
        <f t="shared" si="56"/>
        <v>N/A</v>
      </c>
      <c r="I188" s="8">
        <v>4.7460000000000004</v>
      </c>
      <c r="J188" s="8">
        <v>0.97089999999999999</v>
      </c>
      <c r="K188" s="25" t="s">
        <v>734</v>
      </c>
      <c r="L188" s="85" t="str">
        <f t="shared" si="57"/>
        <v>Yes</v>
      </c>
    </row>
    <row r="189" spans="1:12" x14ac:dyDescent="0.25">
      <c r="A189" s="130" t="s">
        <v>1022</v>
      </c>
      <c r="B189" s="25" t="s">
        <v>213</v>
      </c>
      <c r="C189" s="1">
        <v>1437</v>
      </c>
      <c r="D189" s="7" t="str">
        <f t="shared" si="54"/>
        <v>N/A</v>
      </c>
      <c r="E189" s="1">
        <v>1470</v>
      </c>
      <c r="F189" s="7" t="str">
        <f t="shared" si="55"/>
        <v>N/A</v>
      </c>
      <c r="G189" s="1">
        <v>1452</v>
      </c>
      <c r="H189" s="7" t="str">
        <f t="shared" si="56"/>
        <v>N/A</v>
      </c>
      <c r="I189" s="8">
        <v>2.2959999999999998</v>
      </c>
      <c r="J189" s="8">
        <v>-1.22</v>
      </c>
      <c r="K189" s="25" t="s">
        <v>734</v>
      </c>
      <c r="L189" s="118" t="str">
        <f t="shared" si="57"/>
        <v>Yes</v>
      </c>
    </row>
    <row r="190" spans="1:12" ht="25" x14ac:dyDescent="0.25">
      <c r="A190" s="116" t="s">
        <v>1023</v>
      </c>
      <c r="B190" s="21" t="s">
        <v>213</v>
      </c>
      <c r="C190" s="22">
        <v>55</v>
      </c>
      <c r="D190" s="7" t="str">
        <f t="shared" si="54"/>
        <v>N/A</v>
      </c>
      <c r="E190" s="22">
        <v>53</v>
      </c>
      <c r="F190" s="7" t="str">
        <f t="shared" si="55"/>
        <v>N/A</v>
      </c>
      <c r="G190" s="22">
        <v>62</v>
      </c>
      <c r="H190" s="7" t="str">
        <f t="shared" si="56"/>
        <v>N/A</v>
      </c>
      <c r="I190" s="8">
        <v>-3.64</v>
      </c>
      <c r="J190" s="8">
        <v>16.98</v>
      </c>
      <c r="K190" s="25" t="s">
        <v>734</v>
      </c>
      <c r="L190" s="85" t="str">
        <f t="shared" si="57"/>
        <v>Yes</v>
      </c>
    </row>
    <row r="191" spans="1:12" ht="25" x14ac:dyDescent="0.25">
      <c r="A191" s="116" t="s">
        <v>1024</v>
      </c>
      <c r="B191" s="21" t="s">
        <v>213</v>
      </c>
      <c r="C191" s="22">
        <v>0</v>
      </c>
      <c r="D191" s="7" t="str">
        <f t="shared" si="54"/>
        <v>N/A</v>
      </c>
      <c r="E191" s="22">
        <v>11</v>
      </c>
      <c r="F191" s="7" t="str">
        <f t="shared" si="55"/>
        <v>N/A</v>
      </c>
      <c r="G191" s="22">
        <v>11</v>
      </c>
      <c r="H191" s="7" t="str">
        <f t="shared" si="56"/>
        <v>N/A</v>
      </c>
      <c r="I191" s="8" t="s">
        <v>1747</v>
      </c>
      <c r="J191" s="8">
        <v>50</v>
      </c>
      <c r="K191" s="25" t="s">
        <v>734</v>
      </c>
      <c r="L191" s="85" t="str">
        <f t="shared" si="57"/>
        <v>No</v>
      </c>
    </row>
    <row r="192" spans="1:12" ht="25" x14ac:dyDescent="0.25">
      <c r="A192" s="116" t="s">
        <v>1025</v>
      </c>
      <c r="B192" s="21" t="s">
        <v>213</v>
      </c>
      <c r="C192" s="22">
        <v>941</v>
      </c>
      <c r="D192" s="7" t="str">
        <f t="shared" si="54"/>
        <v>N/A</v>
      </c>
      <c r="E192" s="22">
        <v>948</v>
      </c>
      <c r="F192" s="7" t="str">
        <f t="shared" si="55"/>
        <v>N/A</v>
      </c>
      <c r="G192" s="22">
        <v>934</v>
      </c>
      <c r="H192" s="7" t="str">
        <f t="shared" si="56"/>
        <v>N/A</v>
      </c>
      <c r="I192" s="8">
        <v>0.74390000000000001</v>
      </c>
      <c r="J192" s="8">
        <v>-1.48</v>
      </c>
      <c r="K192" s="25" t="s">
        <v>734</v>
      </c>
      <c r="L192" s="85" t="str">
        <f t="shared" si="57"/>
        <v>Yes</v>
      </c>
    </row>
    <row r="193" spans="1:12" ht="25" x14ac:dyDescent="0.25">
      <c r="A193" s="116" t="s">
        <v>1026</v>
      </c>
      <c r="B193" s="21" t="s">
        <v>213</v>
      </c>
      <c r="C193" s="22">
        <v>431</v>
      </c>
      <c r="D193" s="7" t="str">
        <f t="shared" si="54"/>
        <v>N/A</v>
      </c>
      <c r="E193" s="22">
        <v>455</v>
      </c>
      <c r="F193" s="7" t="str">
        <f t="shared" si="55"/>
        <v>N/A</v>
      </c>
      <c r="G193" s="22">
        <v>445</v>
      </c>
      <c r="H193" s="7" t="str">
        <f t="shared" si="56"/>
        <v>N/A</v>
      </c>
      <c r="I193" s="8">
        <v>5.5679999999999996</v>
      </c>
      <c r="J193" s="8">
        <v>-2.2000000000000002</v>
      </c>
      <c r="K193" s="25" t="s">
        <v>734</v>
      </c>
      <c r="L193" s="85" t="str">
        <f t="shared" si="57"/>
        <v>Yes</v>
      </c>
    </row>
    <row r="194" spans="1:12" ht="25" x14ac:dyDescent="0.25">
      <c r="A194" s="116" t="s">
        <v>1737</v>
      </c>
      <c r="B194" s="21" t="s">
        <v>213</v>
      </c>
      <c r="C194" s="22">
        <v>11</v>
      </c>
      <c r="D194" s="7" t="str">
        <f t="shared" si="54"/>
        <v>N/A</v>
      </c>
      <c r="E194" s="22">
        <v>12</v>
      </c>
      <c r="F194" s="7" t="str">
        <f t="shared" si="55"/>
        <v>N/A</v>
      </c>
      <c r="G194" s="22">
        <v>11</v>
      </c>
      <c r="H194" s="7" t="str">
        <f t="shared" si="56"/>
        <v>N/A</v>
      </c>
      <c r="I194" s="8">
        <v>20</v>
      </c>
      <c r="J194" s="8">
        <v>-33.299999999999997</v>
      </c>
      <c r="K194" s="25" t="s">
        <v>734</v>
      </c>
      <c r="L194" s="85" t="str">
        <f t="shared" si="57"/>
        <v>No</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16128</v>
      </c>
      <c r="D201" s="7" t="str">
        <f t="shared" si="54"/>
        <v>N/A</v>
      </c>
      <c r="E201" s="1">
        <v>16412</v>
      </c>
      <c r="F201" s="7" t="str">
        <f t="shared" si="55"/>
        <v>N/A</v>
      </c>
      <c r="G201" s="1">
        <v>16563</v>
      </c>
      <c r="H201" s="7" t="str">
        <f t="shared" si="56"/>
        <v>N/A</v>
      </c>
      <c r="I201" s="8">
        <v>1.7609999999999999</v>
      </c>
      <c r="J201" s="8">
        <v>0.92010000000000003</v>
      </c>
      <c r="K201" s="25" t="s">
        <v>734</v>
      </c>
      <c r="L201" s="118" t="str">
        <f t="shared" si="57"/>
        <v>Yes</v>
      </c>
    </row>
    <row r="202" spans="1:12" x14ac:dyDescent="0.25">
      <c r="A202" s="116" t="s">
        <v>1033</v>
      </c>
      <c r="B202" s="21" t="s">
        <v>213</v>
      </c>
      <c r="C202" s="22">
        <v>1003</v>
      </c>
      <c r="D202" s="7" t="str">
        <f t="shared" si="54"/>
        <v>N/A</v>
      </c>
      <c r="E202" s="22">
        <v>1018</v>
      </c>
      <c r="F202" s="7" t="str">
        <f t="shared" si="55"/>
        <v>N/A</v>
      </c>
      <c r="G202" s="22">
        <v>1037</v>
      </c>
      <c r="H202" s="7" t="str">
        <f t="shared" si="56"/>
        <v>N/A</v>
      </c>
      <c r="I202" s="8">
        <v>1.496</v>
      </c>
      <c r="J202" s="8">
        <v>1.8660000000000001</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11</v>
      </c>
      <c r="H203" s="7" t="str">
        <f t="shared" si="56"/>
        <v>N/A</v>
      </c>
      <c r="I203" s="8">
        <v>33.33</v>
      </c>
      <c r="J203" s="8">
        <v>25</v>
      </c>
      <c r="K203" s="25" t="s">
        <v>734</v>
      </c>
      <c r="L203" s="85" t="str">
        <f t="shared" si="57"/>
        <v>Yes</v>
      </c>
    </row>
    <row r="204" spans="1:12" x14ac:dyDescent="0.25">
      <c r="A204" s="116" t="s">
        <v>1035</v>
      </c>
      <c r="B204" s="21" t="s">
        <v>213</v>
      </c>
      <c r="C204" s="22">
        <v>9003</v>
      </c>
      <c r="D204" s="7" t="str">
        <f t="shared" si="54"/>
        <v>N/A</v>
      </c>
      <c r="E204" s="22">
        <v>9195</v>
      </c>
      <c r="F204" s="7" t="str">
        <f t="shared" si="55"/>
        <v>N/A</v>
      </c>
      <c r="G204" s="22">
        <v>9342</v>
      </c>
      <c r="H204" s="7" t="str">
        <f t="shared" si="56"/>
        <v>N/A</v>
      </c>
      <c r="I204" s="8">
        <v>2.133</v>
      </c>
      <c r="J204" s="8">
        <v>1.599</v>
      </c>
      <c r="K204" s="25" t="s">
        <v>734</v>
      </c>
      <c r="L204" s="85" t="str">
        <f t="shared" si="57"/>
        <v>Yes</v>
      </c>
    </row>
    <row r="205" spans="1:12" x14ac:dyDescent="0.25">
      <c r="A205" s="116" t="s">
        <v>1036</v>
      </c>
      <c r="B205" s="21" t="s">
        <v>213</v>
      </c>
      <c r="C205" s="22">
        <v>5886</v>
      </c>
      <c r="D205" s="7" t="str">
        <f t="shared" si="54"/>
        <v>N/A</v>
      </c>
      <c r="E205" s="22">
        <v>5980</v>
      </c>
      <c r="F205" s="7" t="str">
        <f t="shared" si="55"/>
        <v>N/A</v>
      </c>
      <c r="G205" s="22">
        <v>5994</v>
      </c>
      <c r="H205" s="7" t="str">
        <f t="shared" si="56"/>
        <v>N/A</v>
      </c>
      <c r="I205" s="8">
        <v>1.597</v>
      </c>
      <c r="J205" s="8">
        <v>0.2341</v>
      </c>
      <c r="K205" s="25" t="s">
        <v>734</v>
      </c>
      <c r="L205" s="85" t="str">
        <f t="shared" si="57"/>
        <v>Yes</v>
      </c>
    </row>
    <row r="206" spans="1:12" ht="25" x14ac:dyDescent="0.25">
      <c r="A206" s="116" t="s">
        <v>1739</v>
      </c>
      <c r="B206" s="21" t="s">
        <v>213</v>
      </c>
      <c r="C206" s="22">
        <v>233</v>
      </c>
      <c r="D206" s="7" t="str">
        <f t="shared" si="54"/>
        <v>N/A</v>
      </c>
      <c r="E206" s="22">
        <v>215</v>
      </c>
      <c r="F206" s="7" t="str">
        <f t="shared" si="55"/>
        <v>N/A</v>
      </c>
      <c r="G206" s="22">
        <v>185</v>
      </c>
      <c r="H206" s="7" t="str">
        <f t="shared" si="56"/>
        <v>N/A</v>
      </c>
      <c r="I206" s="8">
        <v>-7.73</v>
      </c>
      <c r="J206" s="8">
        <v>-14</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31.812645152999998</v>
      </c>
      <c r="D231" s="7" t="str">
        <f>IF($B231="N/A","N/A",IF(C231&lt;15,"Yes","No"))</f>
        <v>No</v>
      </c>
      <c r="E231" s="4">
        <v>31.500688825000001</v>
      </c>
      <c r="F231" s="7" t="str">
        <f>IF($B231="N/A","N/A",IF(E231&lt;15,"Yes","No"))</f>
        <v>No</v>
      </c>
      <c r="G231" s="4">
        <v>31.38406101</v>
      </c>
      <c r="H231" s="7" t="str">
        <f>IF($B231="N/A","N/A",IF(G231&lt;15,"Yes","No"))</f>
        <v>No</v>
      </c>
      <c r="I231" s="8">
        <v>-0.98099999999999998</v>
      </c>
      <c r="J231" s="8">
        <v>-0.37</v>
      </c>
      <c r="K231" s="25" t="s">
        <v>734</v>
      </c>
      <c r="L231" s="85" t="str">
        <f t="shared" si="59"/>
        <v>Yes</v>
      </c>
    </row>
    <row r="232" spans="1:12" x14ac:dyDescent="0.25">
      <c r="A232" s="117" t="s">
        <v>1058</v>
      </c>
      <c r="B232" s="21" t="s">
        <v>213</v>
      </c>
      <c r="C232" s="22">
        <v>230</v>
      </c>
      <c r="D232" s="7" t="str">
        <f t="shared" ref="D232" si="60">IF($B232="N/A","N/A",IF(C232&gt;10,"No",IF(C232&lt;-10,"No","Yes")))</f>
        <v>N/A</v>
      </c>
      <c r="E232" s="22">
        <v>231</v>
      </c>
      <c r="F232" s="7" t="str">
        <f t="shared" ref="F232" si="61">IF($B232="N/A","N/A",IF(E232&gt;10,"No",IF(E232&lt;-10,"No","Yes")))</f>
        <v>N/A</v>
      </c>
      <c r="G232" s="22">
        <v>258</v>
      </c>
      <c r="H232" s="7" t="str">
        <f t="shared" ref="H232" si="62">IF($B232="N/A","N/A",IF(G232&gt;10,"No",IF(G232&lt;-10,"No","Yes")))</f>
        <v>N/A</v>
      </c>
      <c r="I232" s="8">
        <v>0.43480000000000002</v>
      </c>
      <c r="J232" s="8">
        <v>11.69</v>
      </c>
      <c r="K232" s="25" t="s">
        <v>734</v>
      </c>
      <c r="L232" s="85" t="str">
        <f t="shared" si="59"/>
        <v>Yes</v>
      </c>
    </row>
    <row r="233" spans="1:12" x14ac:dyDescent="0.25">
      <c r="A233" s="117" t="s">
        <v>1059</v>
      </c>
      <c r="B233" s="21" t="s">
        <v>279</v>
      </c>
      <c r="C233" s="4">
        <v>0.54483003669999996</v>
      </c>
      <c r="D233" s="7" t="str">
        <f>IF($B233="N/A","N/A",IF(C233&lt;10,"Yes","No"))</f>
        <v>Yes</v>
      </c>
      <c r="E233" s="4">
        <v>0.53116880129999999</v>
      </c>
      <c r="F233" s="7" t="str">
        <f>IF($B233="N/A","N/A",IF(E233&lt;10,"Yes","No"))</f>
        <v>Yes</v>
      </c>
      <c r="G233" s="4">
        <v>0.58062338250000001</v>
      </c>
      <c r="H233" s="7" t="str">
        <f>IF($B233="N/A","N/A",IF(G233&lt;10,"Yes","No"))</f>
        <v>Yes</v>
      </c>
      <c r="I233" s="8">
        <v>-2.5099999999999998</v>
      </c>
      <c r="J233" s="8">
        <v>9.3109999999999999</v>
      </c>
      <c r="K233" s="25" t="s">
        <v>734</v>
      </c>
      <c r="L233" s="85" t="str">
        <f t="shared" si="59"/>
        <v>Yes</v>
      </c>
    </row>
    <row r="234" spans="1:12" x14ac:dyDescent="0.25">
      <c r="A234" s="108" t="s">
        <v>72</v>
      </c>
      <c r="B234" s="21" t="s">
        <v>213</v>
      </c>
      <c r="C234" s="4">
        <v>60.302405274999998</v>
      </c>
      <c r="D234" s="7" t="str">
        <f t="shared" si="54"/>
        <v>N/A</v>
      </c>
      <c r="E234" s="4">
        <v>57.212078984999998</v>
      </c>
      <c r="F234" s="7" t="str">
        <f t="shared" si="55"/>
        <v>N/A</v>
      </c>
      <c r="G234" s="4">
        <v>58.033953062000002</v>
      </c>
      <c r="H234" s="7" t="str">
        <f>IF($B234="N/A","N/A",IF(G234&gt;10,"No",IF(G234&lt;-10,"No","Yes")))</f>
        <v>N/A</v>
      </c>
      <c r="I234" s="8">
        <v>-5.12</v>
      </c>
      <c r="J234" s="8">
        <v>1.4370000000000001</v>
      </c>
      <c r="K234" s="25" t="s">
        <v>734</v>
      </c>
      <c r="L234" s="85" t="str">
        <f t="shared" si="59"/>
        <v>Yes</v>
      </c>
    </row>
    <row r="235" spans="1:12" ht="25" x14ac:dyDescent="0.25">
      <c r="A235" s="117" t="s">
        <v>1060</v>
      </c>
      <c r="B235" s="21" t="s">
        <v>289</v>
      </c>
      <c r="C235" s="5">
        <v>0.3849089698</v>
      </c>
      <c r="D235" s="7" t="str">
        <f>IF($B235="N/A","N/A",IF(C235&lt;15,"Yes","No"))</f>
        <v>Yes</v>
      </c>
      <c r="E235" s="5">
        <v>0.4307136862</v>
      </c>
      <c r="F235" s="7" t="str">
        <f>IF($B235="N/A","N/A",IF(E235&lt;15,"Yes","No"))</f>
        <v>Yes</v>
      </c>
      <c r="G235" s="5">
        <v>0.47372753680000002</v>
      </c>
      <c r="H235" s="7" t="str">
        <f>IF($B235="N/A","N/A",IF(G235&lt;15,"Yes","No"))</f>
        <v>Yes</v>
      </c>
      <c r="I235" s="8">
        <v>11.9</v>
      </c>
      <c r="J235" s="8">
        <v>9.9870000000000001</v>
      </c>
      <c r="K235" s="25" t="s">
        <v>734</v>
      </c>
      <c r="L235" s="85" t="str">
        <f t="shared" si="59"/>
        <v>Yes</v>
      </c>
    </row>
    <row r="236" spans="1:12" ht="25" x14ac:dyDescent="0.25">
      <c r="A236" s="117" t="s">
        <v>152</v>
      </c>
      <c r="B236" s="21" t="s">
        <v>213</v>
      </c>
      <c r="C236" s="22">
        <v>340</v>
      </c>
      <c r="D236" s="7" t="str">
        <f>IF($B236="N/A","N/A",IF(C236&gt;10,"No",IF(C236&lt;-10,"No","Yes")))</f>
        <v>N/A</v>
      </c>
      <c r="E236" s="22">
        <v>302</v>
      </c>
      <c r="F236" s="7" t="str">
        <f>IF($B236="N/A","N/A",IF(E236&gt;10,"No",IF(E236&lt;-10,"No","Yes")))</f>
        <v>N/A</v>
      </c>
      <c r="G236" s="22">
        <v>243</v>
      </c>
      <c r="H236" s="7" t="str">
        <f>IF($B236="N/A","N/A",IF(G236&gt;10,"No",IF(G236&lt;-10,"No","Yes")))</f>
        <v>N/A</v>
      </c>
      <c r="I236" s="8">
        <v>-11.2</v>
      </c>
      <c r="J236" s="8">
        <v>-19.5</v>
      </c>
      <c r="K236" s="25" t="s">
        <v>734</v>
      </c>
      <c r="L236" s="85" t="str">
        <f>IF(J236="Div by 0", "N/A", IF(K236="N/A","N/A", IF(J236&gt;VALUE(MID(K236,1,2)), "No", IF(J236&lt;-1*VALUE(MID(K236,1,2)), "No", "Yes"))))</f>
        <v>Yes</v>
      </c>
    </row>
    <row r="237" spans="1:12" x14ac:dyDescent="0.25">
      <c r="A237" s="117" t="s">
        <v>1061</v>
      </c>
      <c r="B237" s="21" t="s">
        <v>213</v>
      </c>
      <c r="C237" s="22">
        <v>42215</v>
      </c>
      <c r="D237" s="7" t="str">
        <f t="shared" ref="D237:D242" si="63">IF($B237="N/A","N/A",IF(C237&gt;10,"No",IF(C237&lt;-10,"No","Yes")))</f>
        <v>N/A</v>
      </c>
      <c r="E237" s="22">
        <v>43489</v>
      </c>
      <c r="F237" s="7" t="str">
        <f t="shared" ref="F237:F242" si="64">IF($B237="N/A","N/A",IF(E237&gt;10,"No",IF(E237&lt;-10,"No","Yes")))</f>
        <v>N/A</v>
      </c>
      <c r="G237" s="22">
        <v>44435</v>
      </c>
      <c r="H237" s="7" t="str">
        <f>IF($B237="N/A","N/A",IF(G237&gt;10,"No",IF(G237&lt;-10,"No","Yes")))</f>
        <v>N/A</v>
      </c>
      <c r="I237" s="8">
        <v>3.0179999999999998</v>
      </c>
      <c r="J237" s="8">
        <v>2.1749999999999998</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31.812645152999998</v>
      </c>
      <c r="D242" s="7" t="str">
        <f t="shared" si="63"/>
        <v>N/A</v>
      </c>
      <c r="E242" s="4">
        <v>31.500688825000001</v>
      </c>
      <c r="F242" s="7" t="str">
        <f t="shared" si="64"/>
        <v>N/A</v>
      </c>
      <c r="G242" s="4">
        <v>31.38406101</v>
      </c>
      <c r="H242" s="7" t="str">
        <f t="shared" si="65"/>
        <v>N/A</v>
      </c>
      <c r="I242" s="8">
        <v>-0.98099999999999998</v>
      </c>
      <c r="J242" s="8">
        <v>-0.37</v>
      </c>
      <c r="K242" s="25" t="s">
        <v>213</v>
      </c>
      <c r="L242" s="85" t="str">
        <f t="shared" si="66"/>
        <v>N/A</v>
      </c>
    </row>
    <row r="243" spans="1:12" x14ac:dyDescent="0.25">
      <c r="A243" s="130" t="s">
        <v>1067</v>
      </c>
      <c r="B243" s="21" t="s">
        <v>213</v>
      </c>
      <c r="C243" s="22">
        <v>717582</v>
      </c>
      <c r="D243" s="7" t="str">
        <f>IF($B243="N/A","N/A",IF(C243&gt;10,"No",IF(C243&lt;-10,"No","Yes")))</f>
        <v>N/A</v>
      </c>
      <c r="E243" s="22">
        <v>718713</v>
      </c>
      <c r="F243" s="7" t="str">
        <f>IF($B243="N/A","N/A",IF(E243&gt;10,"No",IF(E243&lt;-10,"No","Yes")))</f>
        <v>N/A</v>
      </c>
      <c r="G243" s="22">
        <v>772912</v>
      </c>
      <c r="H243" s="7" t="str">
        <f>IF($B243="N/A","N/A",IF(G243&gt;10,"No",IF(G243&lt;-10,"No","Yes")))</f>
        <v>N/A</v>
      </c>
      <c r="I243" s="8">
        <v>0.15759999999999999</v>
      </c>
      <c r="J243" s="8">
        <v>7.5410000000000004</v>
      </c>
      <c r="K243" s="25" t="s">
        <v>734</v>
      </c>
      <c r="L243" s="85" t="str">
        <f t="shared" ref="L243:L276" si="67">IF(J243="Div by 0", "N/A", IF(K243="N/A","N/A", IF(J243&gt;VALUE(MID(K243,1,2)), "No", IF(J243&lt;-1*VALUE(MID(K243,1,2)), "No", "Yes"))))</f>
        <v>Yes</v>
      </c>
    </row>
    <row r="244" spans="1:12" x14ac:dyDescent="0.25">
      <c r="A244" s="108" t="s">
        <v>1068</v>
      </c>
      <c r="B244" s="21" t="s">
        <v>213</v>
      </c>
      <c r="C244" s="4">
        <v>0.866624175</v>
      </c>
      <c r="D244" s="7" t="str">
        <f>IF($B244="N/A","N/A",IF(C244&gt;10,"No",IF(C244&lt;-10,"No","Yes")))</f>
        <v>N/A</v>
      </c>
      <c r="E244" s="4">
        <v>3.3194622893000001</v>
      </c>
      <c r="F244" s="7" t="str">
        <f>IF($B244="N/A","N/A",IF(E244&gt;10,"No",IF(E244&lt;-10,"No","Yes")))</f>
        <v>N/A</v>
      </c>
      <c r="G244" s="4">
        <v>3.5947494113</v>
      </c>
      <c r="H244" s="7" t="str">
        <f>IF($B244="N/A","N/A",IF(G244&gt;10,"No",IF(G244&lt;-10,"No","Yes")))</f>
        <v>N/A</v>
      </c>
      <c r="I244" s="8">
        <v>283</v>
      </c>
      <c r="J244" s="8">
        <v>8.2929999999999993</v>
      </c>
      <c r="K244" s="25" t="s">
        <v>734</v>
      </c>
      <c r="L244" s="85" t="str">
        <f t="shared" si="67"/>
        <v>Yes</v>
      </c>
    </row>
    <row r="245" spans="1:12" x14ac:dyDescent="0.25">
      <c r="A245" s="108" t="s">
        <v>1069</v>
      </c>
      <c r="B245" s="21" t="s">
        <v>213</v>
      </c>
      <c r="C245" s="4">
        <v>7.4741871934999997</v>
      </c>
      <c r="D245" s="7" t="str">
        <f>IF($B245="N/A","N/A",IF(C245&gt;10,"No",IF(C245&lt;-10,"No","Yes")))</f>
        <v>N/A</v>
      </c>
      <c r="E245" s="4">
        <v>6.7060858539000003</v>
      </c>
      <c r="F245" s="7" t="str">
        <f>IF($B245="N/A","N/A",IF(E245&gt;10,"No",IF(E245&lt;-10,"No","Yes")))</f>
        <v>N/A</v>
      </c>
      <c r="G245" s="4">
        <v>4.5687612207999999</v>
      </c>
      <c r="H245" s="7" t="str">
        <f>IF($B245="N/A","N/A",IF(G245&gt;10,"No",IF(G245&lt;-10,"No","Yes")))</f>
        <v>N/A</v>
      </c>
      <c r="I245" s="8">
        <v>-10.3</v>
      </c>
      <c r="J245" s="8">
        <v>-31.9</v>
      </c>
      <c r="K245" s="25" t="s">
        <v>734</v>
      </c>
      <c r="L245" s="85" t="str">
        <f t="shared" si="67"/>
        <v>No</v>
      </c>
    </row>
    <row r="246" spans="1:12" x14ac:dyDescent="0.25">
      <c r="A246" s="108" t="s">
        <v>1070</v>
      </c>
      <c r="B246" s="21" t="s">
        <v>213</v>
      </c>
      <c r="C246" s="4">
        <v>88.143500609</v>
      </c>
      <c r="D246" s="7" t="str">
        <f t="shared" ref="D246:D274" si="68">IF($B246="N/A","N/A",IF(C246&gt;10,"No",IF(C246&lt;-10,"No","Yes")))</f>
        <v>N/A</v>
      </c>
      <c r="E246" s="4">
        <v>88.065762547999995</v>
      </c>
      <c r="F246" s="7" t="str">
        <f t="shared" ref="F246:F274" si="69">IF($B246="N/A","N/A",IF(E246&gt;10,"No",IF(E246&lt;-10,"No","Yes")))</f>
        <v>N/A</v>
      </c>
      <c r="G246" s="4">
        <v>85.455453750000004</v>
      </c>
      <c r="H246" s="7" t="str">
        <f t="shared" ref="H246:H274" si="70">IF($B246="N/A","N/A",IF(G246&gt;10,"No",IF(G246&lt;-10,"No","Yes")))</f>
        <v>N/A</v>
      </c>
      <c r="I246" s="8">
        <v>-8.7999999999999995E-2</v>
      </c>
      <c r="J246" s="8">
        <v>-2.96</v>
      </c>
      <c r="K246" s="25" t="s">
        <v>734</v>
      </c>
      <c r="L246" s="85" t="str">
        <f t="shared" si="67"/>
        <v>Yes</v>
      </c>
    </row>
    <row r="247" spans="1:12" x14ac:dyDescent="0.25">
      <c r="A247" s="108" t="s">
        <v>1071</v>
      </c>
      <c r="B247" s="21" t="s">
        <v>213</v>
      </c>
      <c r="C247" s="4">
        <v>67.058567385000003</v>
      </c>
      <c r="D247" s="7" t="str">
        <f t="shared" si="68"/>
        <v>N/A</v>
      </c>
      <c r="E247" s="4">
        <v>65.819717183999998</v>
      </c>
      <c r="F247" s="7" t="str">
        <f t="shared" si="69"/>
        <v>N/A</v>
      </c>
      <c r="G247" s="4">
        <v>56.799123668999997</v>
      </c>
      <c r="H247" s="7" t="str">
        <f t="shared" si="70"/>
        <v>N/A</v>
      </c>
      <c r="I247" s="8">
        <v>-1.85</v>
      </c>
      <c r="J247" s="8">
        <v>-13.7</v>
      </c>
      <c r="K247" s="25" t="s">
        <v>734</v>
      </c>
      <c r="L247" s="85" t="str">
        <f t="shared" si="67"/>
        <v>Yes</v>
      </c>
    </row>
    <row r="248" spans="1:12" x14ac:dyDescent="0.25">
      <c r="A248" s="108" t="s">
        <v>1072</v>
      </c>
      <c r="B248" s="21" t="s">
        <v>213</v>
      </c>
      <c r="C248" s="4">
        <v>94.186448377999994</v>
      </c>
      <c r="D248" s="7" t="str">
        <f t="shared" si="68"/>
        <v>N/A</v>
      </c>
      <c r="E248" s="4">
        <v>94.109331541000003</v>
      </c>
      <c r="F248" s="7" t="str">
        <f t="shared" si="69"/>
        <v>N/A</v>
      </c>
      <c r="G248" s="4">
        <v>95.166590763000002</v>
      </c>
      <c r="H248" s="7" t="str">
        <f t="shared" si="70"/>
        <v>N/A</v>
      </c>
      <c r="I248" s="8">
        <v>-8.2000000000000003E-2</v>
      </c>
      <c r="J248" s="8">
        <v>1.123</v>
      </c>
      <c r="K248" s="25" t="s">
        <v>734</v>
      </c>
      <c r="L248" s="85" t="str">
        <f t="shared" si="67"/>
        <v>Yes</v>
      </c>
    </row>
    <row r="249" spans="1:12" x14ac:dyDescent="0.25">
      <c r="A249" s="130" t="s">
        <v>1073</v>
      </c>
      <c r="B249" s="21" t="s">
        <v>213</v>
      </c>
      <c r="C249" s="22">
        <v>21155</v>
      </c>
      <c r="D249" s="7" t="str">
        <f t="shared" si="68"/>
        <v>N/A</v>
      </c>
      <c r="E249" s="22">
        <v>21218</v>
      </c>
      <c r="F249" s="7" t="str">
        <f t="shared" si="69"/>
        <v>N/A</v>
      </c>
      <c r="G249" s="22">
        <v>20094</v>
      </c>
      <c r="H249" s="7" t="str">
        <f t="shared" si="70"/>
        <v>N/A</v>
      </c>
      <c r="I249" s="8">
        <v>0.29780000000000001</v>
      </c>
      <c r="J249" s="8">
        <v>-5.3</v>
      </c>
      <c r="K249" s="25" t="s">
        <v>734</v>
      </c>
      <c r="L249" s="85" t="str">
        <f t="shared" si="67"/>
        <v>Yes</v>
      </c>
    </row>
    <row r="250" spans="1:12" x14ac:dyDescent="0.25">
      <c r="A250" s="108" t="s">
        <v>1074</v>
      </c>
      <c r="B250" s="21" t="s">
        <v>213</v>
      </c>
      <c r="C250" s="4">
        <v>13.067212205000001</v>
      </c>
      <c r="D250" s="7" t="str">
        <f t="shared" si="68"/>
        <v>N/A</v>
      </c>
      <c r="E250" s="4">
        <v>12.897194469</v>
      </c>
      <c r="F250" s="7" t="str">
        <f t="shared" si="69"/>
        <v>N/A</v>
      </c>
      <c r="G250" s="4">
        <v>10.894470516</v>
      </c>
      <c r="H250" s="7" t="str">
        <f t="shared" si="70"/>
        <v>N/A</v>
      </c>
      <c r="I250" s="8">
        <v>-1.3</v>
      </c>
      <c r="J250" s="8">
        <v>-15.5</v>
      </c>
      <c r="K250" s="25" t="s">
        <v>734</v>
      </c>
      <c r="L250" s="85" t="str">
        <f t="shared" si="67"/>
        <v>Yes</v>
      </c>
    </row>
    <row r="251" spans="1:12" x14ac:dyDescent="0.25">
      <c r="A251" s="108" t="s">
        <v>1075</v>
      </c>
      <c r="B251" s="21" t="s">
        <v>213</v>
      </c>
      <c r="C251" s="4">
        <v>3.1373562655999998</v>
      </c>
      <c r="D251" s="7" t="str">
        <f t="shared" si="68"/>
        <v>N/A</v>
      </c>
      <c r="E251" s="4">
        <v>2.5601797294000002</v>
      </c>
      <c r="F251" s="7" t="str">
        <f t="shared" si="69"/>
        <v>N/A</v>
      </c>
      <c r="G251" s="4">
        <v>2.1795332136000001</v>
      </c>
      <c r="H251" s="7" t="str">
        <f t="shared" si="70"/>
        <v>N/A</v>
      </c>
      <c r="I251" s="8">
        <v>-18.399999999999999</v>
      </c>
      <c r="J251" s="8">
        <v>-14.9</v>
      </c>
      <c r="K251" s="25" t="s">
        <v>734</v>
      </c>
      <c r="L251" s="85" t="str">
        <f t="shared" si="67"/>
        <v>Yes</v>
      </c>
    </row>
    <row r="252" spans="1:12" x14ac:dyDescent="0.25">
      <c r="A252" s="108" t="s">
        <v>1076</v>
      </c>
      <c r="B252" s="21" t="s">
        <v>213</v>
      </c>
      <c r="C252" s="4">
        <v>0.26355413599999999</v>
      </c>
      <c r="D252" s="7" t="str">
        <f t="shared" si="68"/>
        <v>N/A</v>
      </c>
      <c r="E252" s="4">
        <v>0.26310103330000001</v>
      </c>
      <c r="F252" s="7" t="str">
        <f t="shared" si="69"/>
        <v>N/A</v>
      </c>
      <c r="G252" s="4">
        <v>0.2086296097</v>
      </c>
      <c r="H252" s="7" t="str">
        <f t="shared" si="70"/>
        <v>N/A</v>
      </c>
      <c r="I252" s="8">
        <v>-0.17199999999999999</v>
      </c>
      <c r="J252" s="8">
        <v>-20.7</v>
      </c>
      <c r="K252" s="25" t="s">
        <v>734</v>
      </c>
      <c r="L252" s="85" t="str">
        <f t="shared" si="67"/>
        <v>Yes</v>
      </c>
    </row>
    <row r="253" spans="1:12" x14ac:dyDescent="0.25">
      <c r="A253" s="108" t="s">
        <v>1077</v>
      </c>
      <c r="B253" s="21" t="s">
        <v>213</v>
      </c>
      <c r="C253" s="4">
        <v>0.61824152700000001</v>
      </c>
      <c r="D253" s="7" t="str">
        <f t="shared" si="68"/>
        <v>N/A</v>
      </c>
      <c r="E253" s="4">
        <v>0.63822151959999995</v>
      </c>
      <c r="F253" s="7" t="str">
        <f t="shared" si="69"/>
        <v>N/A</v>
      </c>
      <c r="G253" s="4">
        <v>0.52558305179999998</v>
      </c>
      <c r="H253" s="7" t="str">
        <f t="shared" si="70"/>
        <v>N/A</v>
      </c>
      <c r="I253" s="8">
        <v>3.2320000000000002</v>
      </c>
      <c r="J253" s="8">
        <v>-17.600000000000001</v>
      </c>
      <c r="K253" s="25" t="s">
        <v>734</v>
      </c>
      <c r="L253" s="85" t="str">
        <f t="shared" si="67"/>
        <v>Yes</v>
      </c>
    </row>
    <row r="254" spans="1:12" x14ac:dyDescent="0.25">
      <c r="A254" s="108" t="s">
        <v>1078</v>
      </c>
      <c r="B254" s="21" t="s">
        <v>213</v>
      </c>
      <c r="C254" s="4">
        <v>83.86669818</v>
      </c>
      <c r="D254" s="7" t="str">
        <f t="shared" si="68"/>
        <v>N/A</v>
      </c>
      <c r="E254" s="4">
        <v>84.975021208000001</v>
      </c>
      <c r="F254" s="7" t="str">
        <f t="shared" si="69"/>
        <v>N/A</v>
      </c>
      <c r="G254" s="4">
        <v>86.383995221999996</v>
      </c>
      <c r="H254" s="7" t="str">
        <f t="shared" si="70"/>
        <v>N/A</v>
      </c>
      <c r="I254" s="8">
        <v>1.3220000000000001</v>
      </c>
      <c r="J254" s="8">
        <v>1.6579999999999999</v>
      </c>
      <c r="K254" s="25" t="s">
        <v>734</v>
      </c>
      <c r="L254" s="85" t="str">
        <f t="shared" si="67"/>
        <v>Yes</v>
      </c>
    </row>
    <row r="255" spans="1:12" x14ac:dyDescent="0.25">
      <c r="A255" s="108" t="s">
        <v>1079</v>
      </c>
      <c r="B255" s="21" t="s">
        <v>213</v>
      </c>
      <c r="C255" s="4">
        <v>83.86669818</v>
      </c>
      <c r="D255" s="7" t="str">
        <f t="shared" si="68"/>
        <v>N/A</v>
      </c>
      <c r="E255" s="4">
        <v>84.975021208000001</v>
      </c>
      <c r="F255" s="7" t="str">
        <f t="shared" si="69"/>
        <v>N/A</v>
      </c>
      <c r="G255" s="4">
        <v>86.383995221999996</v>
      </c>
      <c r="H255" s="7" t="str">
        <f t="shared" si="70"/>
        <v>N/A</v>
      </c>
      <c r="I255" s="8">
        <v>1.3220000000000001</v>
      </c>
      <c r="J255" s="8">
        <v>1.6579999999999999</v>
      </c>
      <c r="K255" s="25" t="s">
        <v>734</v>
      </c>
      <c r="L255" s="85" t="str">
        <f>IF(J255="Div by 0", "N/A", IF(OR(J255="N/A",K255="N/A"),"N/A", IF(J255&gt;VALUE(MID(K255,1,2)), "No", IF(J255&lt;-1*VALUE(MID(K255,1,2)), "No", "Yes"))))</f>
        <v>Yes</v>
      </c>
    </row>
    <row r="256" spans="1:12" x14ac:dyDescent="0.25">
      <c r="A256" s="130" t="s">
        <v>1080</v>
      </c>
      <c r="B256" s="21" t="s">
        <v>213</v>
      </c>
      <c r="C256" s="22">
        <v>6488</v>
      </c>
      <c r="D256" s="7" t="str">
        <f t="shared" si="68"/>
        <v>N/A</v>
      </c>
      <c r="E256" s="22">
        <v>6842</v>
      </c>
      <c r="F256" s="7" t="str">
        <f t="shared" si="69"/>
        <v>N/A</v>
      </c>
      <c r="G256" s="22">
        <v>6860</v>
      </c>
      <c r="H256" s="7" t="str">
        <f t="shared" si="70"/>
        <v>N/A</v>
      </c>
      <c r="I256" s="8">
        <v>5.4560000000000004</v>
      </c>
      <c r="J256" s="8">
        <v>0.2631</v>
      </c>
      <c r="K256" s="25" t="s">
        <v>734</v>
      </c>
      <c r="L256" s="85" t="str">
        <f t="shared" si="67"/>
        <v>Yes</v>
      </c>
    </row>
    <row r="257" spans="1:12" x14ac:dyDescent="0.25">
      <c r="A257" s="108" t="s">
        <v>1081</v>
      </c>
      <c r="B257" s="21" t="s">
        <v>213</v>
      </c>
      <c r="C257" s="4">
        <v>6.5958015503</v>
      </c>
      <c r="D257" s="7" t="str">
        <f t="shared" si="68"/>
        <v>N/A</v>
      </c>
      <c r="E257" s="4">
        <v>6.4797591423999998</v>
      </c>
      <c r="F257" s="7" t="str">
        <f t="shared" si="69"/>
        <v>N/A</v>
      </c>
      <c r="G257" s="4">
        <v>5.6756124852000003</v>
      </c>
      <c r="H257" s="7" t="str">
        <f t="shared" si="70"/>
        <v>N/A</v>
      </c>
      <c r="I257" s="8">
        <v>-1.76</v>
      </c>
      <c r="J257" s="8">
        <v>-12.4</v>
      </c>
      <c r="K257" s="25" t="s">
        <v>734</v>
      </c>
      <c r="L257" s="85" t="str">
        <f t="shared" si="67"/>
        <v>Yes</v>
      </c>
    </row>
    <row r="258" spans="1:12" x14ac:dyDescent="0.25">
      <c r="A258" s="108" t="s">
        <v>1082</v>
      </c>
      <c r="B258" s="21" t="s">
        <v>213</v>
      </c>
      <c r="C258" s="4">
        <v>4.8202534499999998E-2</v>
      </c>
      <c r="D258" s="7" t="str">
        <f t="shared" si="68"/>
        <v>N/A</v>
      </c>
      <c r="E258" s="4">
        <v>5.5820876999999998E-2</v>
      </c>
      <c r="F258" s="7" t="str">
        <f t="shared" si="69"/>
        <v>N/A</v>
      </c>
      <c r="G258" s="4">
        <v>4.2369838399999998E-2</v>
      </c>
      <c r="H258" s="7" t="str">
        <f t="shared" si="70"/>
        <v>N/A</v>
      </c>
      <c r="I258" s="8">
        <v>15.8</v>
      </c>
      <c r="J258" s="8">
        <v>-24.1</v>
      </c>
      <c r="K258" s="25" t="s">
        <v>734</v>
      </c>
      <c r="L258" s="85" t="str">
        <f t="shared" si="67"/>
        <v>Yes</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6.8038319999999997E-4</v>
      </c>
      <c r="D260" s="7" t="str">
        <f t="shared" si="68"/>
        <v>N/A</v>
      </c>
      <c r="E260" s="4">
        <v>6.8137530000000001E-4</v>
      </c>
      <c r="F260" s="7" t="str">
        <f t="shared" si="69"/>
        <v>N/A</v>
      </c>
      <c r="G260" s="4">
        <v>7.1948400000000005E-4</v>
      </c>
      <c r="H260" s="7" t="str">
        <f t="shared" si="70"/>
        <v>N/A</v>
      </c>
      <c r="I260" s="8">
        <v>0.14580000000000001</v>
      </c>
      <c r="J260" s="8">
        <v>5.593</v>
      </c>
      <c r="K260" s="25" t="s">
        <v>734</v>
      </c>
      <c r="L260" s="85" t="str">
        <f t="shared" si="67"/>
        <v>Yes</v>
      </c>
    </row>
    <row r="261" spans="1:12" x14ac:dyDescent="0.25">
      <c r="A261" s="108" t="s">
        <v>1085</v>
      </c>
      <c r="B261" s="21" t="s">
        <v>213</v>
      </c>
      <c r="C261" s="4">
        <v>100</v>
      </c>
      <c r="D261" s="7" t="str">
        <f t="shared" si="68"/>
        <v>N/A</v>
      </c>
      <c r="E261" s="4">
        <v>100</v>
      </c>
      <c r="F261" s="7" t="str">
        <f t="shared" si="69"/>
        <v>N/A</v>
      </c>
      <c r="G261" s="4">
        <v>100</v>
      </c>
      <c r="H261" s="7" t="str">
        <f t="shared" si="70"/>
        <v>N/A</v>
      </c>
      <c r="I261" s="8">
        <v>0</v>
      </c>
      <c r="J261" s="8">
        <v>0</v>
      </c>
      <c r="K261" s="25" t="s">
        <v>734</v>
      </c>
      <c r="L261" s="85" t="str">
        <f t="shared" si="67"/>
        <v>Yes</v>
      </c>
    </row>
    <row r="262" spans="1:12" x14ac:dyDescent="0.25">
      <c r="A262" s="108" t="s">
        <v>1086</v>
      </c>
      <c r="B262" s="21" t="s">
        <v>213</v>
      </c>
      <c r="C262" s="4">
        <v>100</v>
      </c>
      <c r="D262" s="7" t="str">
        <f t="shared" si="68"/>
        <v>N/A</v>
      </c>
      <c r="E262" s="4">
        <v>100</v>
      </c>
      <c r="F262" s="7" t="str">
        <f t="shared" si="69"/>
        <v>N/A</v>
      </c>
      <c r="G262" s="4">
        <v>100</v>
      </c>
      <c r="H262" s="7" t="str">
        <f t="shared" si="70"/>
        <v>N/A</v>
      </c>
      <c r="I262" s="8">
        <v>0</v>
      </c>
      <c r="J262" s="8">
        <v>0</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43991</v>
      </c>
      <c r="D273" s="7" t="str">
        <f t="shared" si="68"/>
        <v>N/A</v>
      </c>
      <c r="E273" s="22">
        <v>42285</v>
      </c>
      <c r="F273" s="7" t="str">
        <f t="shared" si="69"/>
        <v>N/A</v>
      </c>
      <c r="G273" s="22">
        <v>34686</v>
      </c>
      <c r="H273" s="7" t="str">
        <f t="shared" si="70"/>
        <v>N/A</v>
      </c>
      <c r="I273" s="8">
        <v>-3.88</v>
      </c>
      <c r="J273" s="8">
        <v>-18</v>
      </c>
      <c r="K273" s="25" t="s">
        <v>734</v>
      </c>
      <c r="L273" s="85" t="str">
        <f t="shared" si="67"/>
        <v>Yes</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1</v>
      </c>
      <c r="F276" s="7" t="str">
        <f t="shared" si="72"/>
        <v>No</v>
      </c>
      <c r="G276" s="1">
        <v>0</v>
      </c>
      <c r="H276" s="7" t="str">
        <f t="shared" si="73"/>
        <v>Yes</v>
      </c>
      <c r="I276" s="8" t="s">
        <v>1747</v>
      </c>
      <c r="J276" s="8">
        <v>-100</v>
      </c>
      <c r="K276" s="25" t="s">
        <v>734</v>
      </c>
      <c r="L276" s="85" t="str">
        <f t="shared" si="67"/>
        <v>No</v>
      </c>
    </row>
    <row r="277" spans="1:12" x14ac:dyDescent="0.25">
      <c r="A277" s="117" t="s">
        <v>688</v>
      </c>
      <c r="B277" s="1" t="s">
        <v>213</v>
      </c>
      <c r="C277" s="1">
        <v>982673</v>
      </c>
      <c r="D277" s="7" t="str">
        <f t="shared" ref="D277:D284" si="74">IF($B277="N/A","N/A",IF(C277&gt;10,"No",IF(C277&lt;-10,"No","Yes")))</f>
        <v>N/A</v>
      </c>
      <c r="E277" s="1">
        <v>994233</v>
      </c>
      <c r="F277" s="7" t="str">
        <f t="shared" ref="F277:F278" si="75">IF($B277="N/A","N/A",IF(E277&gt;10,"No",IF(E277&lt;-10,"No","Yes")))</f>
        <v>N/A</v>
      </c>
      <c r="G277" s="1">
        <v>1161494</v>
      </c>
      <c r="H277" s="7" t="str">
        <f t="shared" ref="H277:H278" si="76">IF($B277="N/A","N/A",IF(G277&gt;10,"No",IF(G277&lt;-10,"No","Yes")))</f>
        <v>N/A</v>
      </c>
      <c r="I277" s="8">
        <v>1.1759999999999999</v>
      </c>
      <c r="J277" s="8">
        <v>16.82</v>
      </c>
      <c r="K277" s="1" t="s">
        <v>213</v>
      </c>
      <c r="L277" s="85" t="str">
        <f t="shared" ref="L277:L278" si="77">IF(J277="Div by 0", "N/A", IF(K277="N/A","N/A", IF(J277&gt;VALUE(MID(K277,1,2)), "No", IF(J277&lt;-1*VALUE(MID(K277,1,2)), "No", "Yes"))))</f>
        <v>N/A</v>
      </c>
    </row>
    <row r="278" spans="1:12" x14ac:dyDescent="0.25">
      <c r="A278" s="117" t="s">
        <v>689</v>
      </c>
      <c r="B278" s="1" t="s">
        <v>213</v>
      </c>
      <c r="C278" s="1">
        <v>779761.08333000005</v>
      </c>
      <c r="D278" s="7" t="str">
        <f t="shared" si="74"/>
        <v>N/A</v>
      </c>
      <c r="E278" s="1">
        <v>795222.75</v>
      </c>
      <c r="F278" s="7" t="str">
        <f t="shared" si="75"/>
        <v>N/A</v>
      </c>
      <c r="G278" s="1">
        <v>987987.41666999995</v>
      </c>
      <c r="H278" s="7" t="str">
        <f t="shared" si="76"/>
        <v>N/A</v>
      </c>
      <c r="I278" s="8">
        <v>1.9830000000000001</v>
      </c>
      <c r="J278" s="8">
        <v>24.24</v>
      </c>
      <c r="K278" s="1" t="s">
        <v>213</v>
      </c>
      <c r="L278" s="85" t="str">
        <f t="shared" si="77"/>
        <v>N/A</v>
      </c>
    </row>
    <row r="279" spans="1:12" x14ac:dyDescent="0.25">
      <c r="A279" s="117" t="s">
        <v>690</v>
      </c>
      <c r="B279" s="1" t="s">
        <v>213</v>
      </c>
      <c r="C279" s="1">
        <v>3783</v>
      </c>
      <c r="D279" s="7" t="str">
        <f t="shared" si="74"/>
        <v>N/A</v>
      </c>
      <c r="E279" s="1">
        <v>3366</v>
      </c>
      <c r="F279" s="7" t="str">
        <f t="shared" ref="F279:F284" si="78">IF($B279="N/A","N/A",IF(E279&gt;10,"No",IF(E279&lt;-10,"No","Yes")))</f>
        <v>N/A</v>
      </c>
      <c r="G279" s="1">
        <v>3299</v>
      </c>
      <c r="H279" s="7" t="str">
        <f t="shared" ref="H279:H284" si="79">IF($B279="N/A","N/A",IF(G279&gt;10,"No",IF(G279&lt;-10,"No","Yes")))</f>
        <v>N/A</v>
      </c>
      <c r="I279" s="8">
        <v>-11</v>
      </c>
      <c r="J279" s="8">
        <v>-1.99</v>
      </c>
      <c r="K279" s="1" t="s">
        <v>213</v>
      </c>
      <c r="L279" s="85" t="str">
        <f t="shared" ref="L279:L285" si="80">IF(J279="Div by 0", "N/A", IF(K279="N/A","N/A", IF(J279&gt;VALUE(MID(K279,1,2)), "No", IF(J279&lt;-1*VALUE(MID(K279,1,2)), "No", "Yes"))))</f>
        <v>N/A</v>
      </c>
    </row>
    <row r="280" spans="1:12" x14ac:dyDescent="0.25">
      <c r="A280" s="117" t="s">
        <v>691</v>
      </c>
      <c r="B280" s="1" t="s">
        <v>213</v>
      </c>
      <c r="C280" s="1">
        <v>4093</v>
      </c>
      <c r="D280" s="7" t="str">
        <f t="shared" si="74"/>
        <v>N/A</v>
      </c>
      <c r="E280" s="1">
        <v>3726</v>
      </c>
      <c r="F280" s="7" t="str">
        <f t="shared" si="78"/>
        <v>N/A</v>
      </c>
      <c r="G280" s="1">
        <v>3694</v>
      </c>
      <c r="H280" s="7" t="str">
        <f t="shared" si="79"/>
        <v>N/A</v>
      </c>
      <c r="I280" s="8">
        <v>-8.9700000000000006</v>
      </c>
      <c r="J280" s="8">
        <v>-0.85899999999999999</v>
      </c>
      <c r="K280" s="1" t="s">
        <v>213</v>
      </c>
      <c r="L280" s="85" t="str">
        <f t="shared" si="80"/>
        <v>N/A</v>
      </c>
    </row>
    <row r="281" spans="1:12" x14ac:dyDescent="0.25">
      <c r="A281" s="117" t="s">
        <v>692</v>
      </c>
      <c r="B281" s="1" t="s">
        <v>213</v>
      </c>
      <c r="C281" s="1">
        <v>2060.25</v>
      </c>
      <c r="D281" s="7" t="str">
        <f t="shared" si="74"/>
        <v>N/A</v>
      </c>
      <c r="E281" s="1">
        <v>1763.8333333</v>
      </c>
      <c r="F281" s="7" t="str">
        <f t="shared" si="78"/>
        <v>N/A</v>
      </c>
      <c r="G281" s="1">
        <v>1760.5</v>
      </c>
      <c r="H281" s="7" t="str">
        <f t="shared" si="79"/>
        <v>N/A</v>
      </c>
      <c r="I281" s="8">
        <v>-14.4</v>
      </c>
      <c r="J281" s="8">
        <v>-0.189</v>
      </c>
      <c r="K281" s="1" t="s">
        <v>213</v>
      </c>
      <c r="L281" s="85" t="str">
        <f t="shared" si="80"/>
        <v>N/A</v>
      </c>
    </row>
    <row r="282" spans="1:12" x14ac:dyDescent="0.25">
      <c r="A282" s="117" t="s">
        <v>693</v>
      </c>
      <c r="B282" s="1" t="s">
        <v>213</v>
      </c>
      <c r="C282" s="1">
        <v>13521</v>
      </c>
      <c r="D282" s="7" t="str">
        <f t="shared" si="74"/>
        <v>N/A</v>
      </c>
      <c r="E282" s="1">
        <v>14172</v>
      </c>
      <c r="F282" s="7" t="str">
        <f t="shared" si="78"/>
        <v>N/A</v>
      </c>
      <c r="G282" s="1">
        <v>14234</v>
      </c>
      <c r="H282" s="7" t="str">
        <f t="shared" si="79"/>
        <v>N/A</v>
      </c>
      <c r="I282" s="8">
        <v>4.8150000000000004</v>
      </c>
      <c r="J282" s="8">
        <v>0.4375</v>
      </c>
      <c r="K282" s="1" t="s">
        <v>213</v>
      </c>
      <c r="L282" s="85" t="str">
        <f t="shared" si="80"/>
        <v>N/A</v>
      </c>
    </row>
    <row r="283" spans="1:12" x14ac:dyDescent="0.25">
      <c r="A283" s="117" t="s">
        <v>694</v>
      </c>
      <c r="B283" s="1" t="s">
        <v>213</v>
      </c>
      <c r="C283" s="1">
        <v>18254</v>
      </c>
      <c r="D283" s="7" t="str">
        <f t="shared" si="74"/>
        <v>N/A</v>
      </c>
      <c r="E283" s="1">
        <v>18975</v>
      </c>
      <c r="F283" s="7" t="str">
        <f t="shared" si="78"/>
        <v>N/A</v>
      </c>
      <c r="G283" s="1">
        <v>18525</v>
      </c>
      <c r="H283" s="7" t="str">
        <f t="shared" si="79"/>
        <v>N/A</v>
      </c>
      <c r="I283" s="8">
        <v>3.95</v>
      </c>
      <c r="J283" s="8">
        <v>-2.37</v>
      </c>
      <c r="K283" s="1" t="s">
        <v>213</v>
      </c>
      <c r="L283" s="85" t="str">
        <f t="shared" si="80"/>
        <v>N/A</v>
      </c>
    </row>
    <row r="284" spans="1:12" x14ac:dyDescent="0.25">
      <c r="A284" s="117" t="s">
        <v>695</v>
      </c>
      <c r="B284" s="1" t="s">
        <v>213</v>
      </c>
      <c r="C284" s="1">
        <v>13648.5</v>
      </c>
      <c r="D284" s="7" t="str">
        <f t="shared" si="74"/>
        <v>N/A</v>
      </c>
      <c r="E284" s="1">
        <v>14377.25</v>
      </c>
      <c r="F284" s="7" t="str">
        <f t="shared" si="78"/>
        <v>N/A</v>
      </c>
      <c r="G284" s="1">
        <v>14319.916667</v>
      </c>
      <c r="H284" s="7" t="str">
        <f t="shared" si="79"/>
        <v>N/A</v>
      </c>
      <c r="I284" s="8">
        <v>5.3390000000000004</v>
      </c>
      <c r="J284" s="8">
        <v>-0.39900000000000002</v>
      </c>
      <c r="K284" s="1" t="s">
        <v>213</v>
      </c>
      <c r="L284" s="85" t="str">
        <f t="shared" si="80"/>
        <v>N/A</v>
      </c>
    </row>
    <row r="285" spans="1:12" x14ac:dyDescent="0.25">
      <c r="A285" s="117" t="s">
        <v>402</v>
      </c>
      <c r="B285" s="21" t="s">
        <v>290</v>
      </c>
      <c r="C285" s="4">
        <v>8.0010178057000001</v>
      </c>
      <c r="D285" s="7" t="str">
        <f>IF($B285="N/A","N/A",IF(C285&lt;=40,"Yes","No"))</f>
        <v>Yes</v>
      </c>
      <c r="E285" s="4">
        <v>7.9587126339000003</v>
      </c>
      <c r="F285" s="7" t="str">
        <f>IF($B285="N/A","N/A",IF(E285&lt;=40,"Yes","No"))</f>
        <v>Yes</v>
      </c>
      <c r="G285" s="4">
        <v>7.2281325377999996</v>
      </c>
      <c r="H285" s="7" t="str">
        <f>IF($B285="N/A","N/A",IF(G285&lt;=40,"Yes","No"))</f>
        <v>Yes</v>
      </c>
      <c r="I285" s="8">
        <v>-0.52900000000000003</v>
      </c>
      <c r="J285" s="8">
        <v>-9.18</v>
      </c>
      <c r="K285" s="25" t="s">
        <v>736</v>
      </c>
      <c r="L285" s="85" t="str">
        <f t="shared" si="80"/>
        <v>Yes</v>
      </c>
    </row>
    <row r="286" spans="1:12" x14ac:dyDescent="0.25">
      <c r="A286" s="117" t="s">
        <v>696</v>
      </c>
      <c r="B286" s="1" t="s">
        <v>213</v>
      </c>
      <c r="C286" s="1">
        <v>20</v>
      </c>
      <c r="D286" s="7" t="str">
        <f t="shared" ref="D286:D304" si="81">IF($B286="N/A","N/A",IF(C286&gt;10,"No",IF(C286&lt;-10,"No","Yes")))</f>
        <v>N/A</v>
      </c>
      <c r="E286" s="1">
        <v>20</v>
      </c>
      <c r="F286" s="7" t="str">
        <f t="shared" ref="F286:F287" si="82">IF($B286="N/A","N/A",IF(E286&gt;10,"No",IF(E286&lt;-10,"No","Yes")))</f>
        <v>N/A</v>
      </c>
      <c r="G286" s="1">
        <v>30</v>
      </c>
      <c r="H286" s="7" t="str">
        <f t="shared" ref="H286:H287" si="83">IF($B286="N/A","N/A",IF(G286&gt;10,"No",IF(G286&lt;-10,"No","Yes")))</f>
        <v>N/A</v>
      </c>
      <c r="I286" s="8">
        <v>0</v>
      </c>
      <c r="J286" s="8">
        <v>50</v>
      </c>
      <c r="K286" s="1" t="s">
        <v>213</v>
      </c>
      <c r="L286" s="85" t="str">
        <f t="shared" ref="L286:L287" si="84">IF(J286="Div by 0", "N/A", IF(K286="N/A","N/A", IF(J286&gt;VALUE(MID(K286,1,2)), "No", IF(J286&lt;-1*VALUE(MID(K286,1,2)), "No", "Yes"))))</f>
        <v>N/A</v>
      </c>
    </row>
    <row r="287" spans="1:12" x14ac:dyDescent="0.25">
      <c r="A287" s="117" t="s">
        <v>697</v>
      </c>
      <c r="B287" s="1" t="s">
        <v>213</v>
      </c>
      <c r="C287" s="1">
        <v>11</v>
      </c>
      <c r="D287" s="7" t="str">
        <f t="shared" si="81"/>
        <v>N/A</v>
      </c>
      <c r="E287" s="1">
        <v>5.5833333332999997</v>
      </c>
      <c r="F287" s="7" t="str">
        <f t="shared" si="82"/>
        <v>N/A</v>
      </c>
      <c r="G287" s="1">
        <v>7.25</v>
      </c>
      <c r="H287" s="7" t="str">
        <f t="shared" si="83"/>
        <v>N/A</v>
      </c>
      <c r="I287" s="8">
        <v>39.58</v>
      </c>
      <c r="J287" s="8">
        <v>29.85</v>
      </c>
      <c r="K287" s="1" t="s">
        <v>213</v>
      </c>
      <c r="L287" s="85" t="str">
        <f t="shared" si="84"/>
        <v>N/A</v>
      </c>
    </row>
    <row r="288" spans="1:12" x14ac:dyDescent="0.25">
      <c r="A288" s="117" t="s">
        <v>698</v>
      </c>
      <c r="B288" s="1" t="s">
        <v>213</v>
      </c>
      <c r="C288" s="1">
        <v>131757</v>
      </c>
      <c r="D288" s="7" t="str">
        <f t="shared" si="81"/>
        <v>N/A</v>
      </c>
      <c r="E288" s="1">
        <v>135543</v>
      </c>
      <c r="F288" s="7" t="str">
        <f t="shared" ref="F288:F289" si="85">IF($B288="N/A","N/A",IF(E288&gt;10,"No",IF(E288&lt;-10,"No","Yes")))</f>
        <v>N/A</v>
      </c>
      <c r="G288" s="1">
        <v>147664</v>
      </c>
      <c r="H288" s="7" t="str">
        <f t="shared" ref="H288:H289" si="86">IF($B288="N/A","N/A",IF(G288&gt;10,"No",IF(G288&lt;-10,"No","Yes")))</f>
        <v>N/A</v>
      </c>
      <c r="I288" s="8">
        <v>2.8730000000000002</v>
      </c>
      <c r="J288" s="8">
        <v>8.9429999999999996</v>
      </c>
      <c r="K288" s="1" t="s">
        <v>213</v>
      </c>
      <c r="L288" s="85" t="str">
        <f t="shared" ref="L288:L289" si="87">IF(J288="Div by 0", "N/A", IF(K288="N/A","N/A", IF(J288&gt;VALUE(MID(K288,1,2)), "No", IF(J288&lt;-1*VALUE(MID(K288,1,2)), "No", "Yes"))))</f>
        <v>N/A</v>
      </c>
    </row>
    <row r="289" spans="1:12" x14ac:dyDescent="0.25">
      <c r="A289" s="117" t="s">
        <v>710</v>
      </c>
      <c r="B289" s="1" t="s">
        <v>213</v>
      </c>
      <c r="C289" s="1">
        <v>75534.5</v>
      </c>
      <c r="D289" s="7" t="str">
        <f t="shared" si="81"/>
        <v>N/A</v>
      </c>
      <c r="E289" s="1">
        <v>75106.666666999998</v>
      </c>
      <c r="F289" s="7" t="str">
        <f t="shared" si="85"/>
        <v>N/A</v>
      </c>
      <c r="G289" s="1">
        <v>78517.833333000002</v>
      </c>
      <c r="H289" s="7" t="str">
        <f t="shared" si="86"/>
        <v>N/A</v>
      </c>
      <c r="I289" s="8">
        <v>-0.56599999999999995</v>
      </c>
      <c r="J289" s="8">
        <v>4.5419999999999998</v>
      </c>
      <c r="K289" s="1" t="s">
        <v>213</v>
      </c>
      <c r="L289" s="85" t="str">
        <f t="shared" si="87"/>
        <v>N/A</v>
      </c>
    </row>
    <row r="290" spans="1:12" x14ac:dyDescent="0.25">
      <c r="A290" s="117" t="s">
        <v>699</v>
      </c>
      <c r="B290" s="1" t="s">
        <v>213</v>
      </c>
      <c r="C290" s="1">
        <v>38034</v>
      </c>
      <c r="D290" s="7" t="str">
        <f t="shared" si="81"/>
        <v>N/A</v>
      </c>
      <c r="E290" s="1">
        <v>36321</v>
      </c>
      <c r="F290" s="7" t="str">
        <f t="shared" ref="F290:F304" si="88">IF($B290="N/A","N/A",IF(E290&gt;10,"No",IF(E290&lt;-10,"No","Yes")))</f>
        <v>N/A</v>
      </c>
      <c r="G290" s="1">
        <v>29148</v>
      </c>
      <c r="H290" s="7" t="str">
        <f t="shared" ref="H290:H304" si="89">IF($B290="N/A","N/A",IF(G290&gt;10,"No",IF(G290&lt;-10,"No","Yes")))</f>
        <v>N/A</v>
      </c>
      <c r="I290" s="8">
        <v>-4.5</v>
      </c>
      <c r="J290" s="8">
        <v>-19.7</v>
      </c>
      <c r="K290" s="1" t="s">
        <v>213</v>
      </c>
      <c r="L290" s="85" t="str">
        <f t="shared" ref="L290:L301" si="90">IF(J290="Div by 0", "N/A", IF(K290="N/A","N/A", IF(J290&gt;VALUE(MID(K290,1,2)), "No", IF(J290&lt;-1*VALUE(MID(K290,1,2)), "No", "Yes"))))</f>
        <v>N/A</v>
      </c>
    </row>
    <row r="291" spans="1:12" x14ac:dyDescent="0.25">
      <c r="A291" s="117" t="s">
        <v>700</v>
      </c>
      <c r="B291" s="1" t="s">
        <v>213</v>
      </c>
      <c r="C291" s="1">
        <v>43878</v>
      </c>
      <c r="D291" s="7" t="str">
        <f t="shared" si="81"/>
        <v>N/A</v>
      </c>
      <c r="E291" s="1">
        <v>42187</v>
      </c>
      <c r="F291" s="7" t="str">
        <f t="shared" si="88"/>
        <v>N/A</v>
      </c>
      <c r="G291" s="1">
        <v>34351</v>
      </c>
      <c r="H291" s="7" t="str">
        <f t="shared" si="89"/>
        <v>N/A</v>
      </c>
      <c r="I291" s="8">
        <v>-3.85</v>
      </c>
      <c r="J291" s="8">
        <v>-18.600000000000001</v>
      </c>
      <c r="K291" s="1" t="s">
        <v>213</v>
      </c>
      <c r="L291" s="85" t="str">
        <f t="shared" si="90"/>
        <v>N/A</v>
      </c>
    </row>
    <row r="292" spans="1:12" x14ac:dyDescent="0.25">
      <c r="A292" s="117" t="s">
        <v>718</v>
      </c>
      <c r="B292" s="21" t="s">
        <v>213</v>
      </c>
      <c r="C292" s="9">
        <v>2.0488627558000001</v>
      </c>
      <c r="D292" s="7" t="str">
        <f t="shared" si="81"/>
        <v>N/A</v>
      </c>
      <c r="E292" s="9">
        <v>2.5552895441999999</v>
      </c>
      <c r="F292" s="7" t="str">
        <f t="shared" si="88"/>
        <v>N/A</v>
      </c>
      <c r="G292" s="9">
        <v>3.6010596489000002</v>
      </c>
      <c r="H292" s="7" t="str">
        <f t="shared" si="89"/>
        <v>N/A</v>
      </c>
      <c r="I292" s="8">
        <v>24.72</v>
      </c>
      <c r="J292" s="8">
        <v>40.93</v>
      </c>
      <c r="K292" s="21" t="s">
        <v>213</v>
      </c>
      <c r="L292" s="85" t="str">
        <f t="shared" si="90"/>
        <v>N/A</v>
      </c>
    </row>
    <row r="293" spans="1:12" x14ac:dyDescent="0.25">
      <c r="A293" s="117" t="s">
        <v>711</v>
      </c>
      <c r="B293" s="1" t="s">
        <v>213</v>
      </c>
      <c r="C293" s="1">
        <v>20050.5</v>
      </c>
      <c r="D293" s="7" t="str">
        <f t="shared" si="81"/>
        <v>N/A</v>
      </c>
      <c r="E293" s="1">
        <v>19168.333332999999</v>
      </c>
      <c r="F293" s="7" t="str">
        <f t="shared" si="88"/>
        <v>N/A</v>
      </c>
      <c r="G293" s="1">
        <v>15777.333333</v>
      </c>
      <c r="H293" s="7" t="str">
        <f t="shared" si="89"/>
        <v>N/A</v>
      </c>
      <c r="I293" s="8">
        <v>-4.4000000000000004</v>
      </c>
      <c r="J293" s="8">
        <v>-17.7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1747</v>
      </c>
      <c r="J296" s="8" t="s">
        <v>1747</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1747</v>
      </c>
      <c r="J297" s="8" t="s">
        <v>1747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55449</v>
      </c>
      <c r="D309" s="1" t="s">
        <v>213</v>
      </c>
      <c r="E309" s="1">
        <v>53977</v>
      </c>
      <c r="F309" s="1" t="s">
        <v>213</v>
      </c>
      <c r="G309" s="1">
        <v>46780</v>
      </c>
      <c r="H309" s="1" t="s">
        <v>213</v>
      </c>
      <c r="I309" s="8">
        <v>-2.65</v>
      </c>
      <c r="J309" s="8">
        <v>-13.3</v>
      </c>
      <c r="K309" s="1" t="s">
        <v>213</v>
      </c>
      <c r="L309" s="85" t="str">
        <f>IF(J309="Div by 0", "N/A", IF(K309="N/A","N/A", IF(J309&gt;VALUE(MID(K309,1,2)), "No", IF(J309&lt;-1*VALUE(MID(K309,1,2)), "No", "Yes"))))</f>
        <v>N/A</v>
      </c>
    </row>
    <row r="310" spans="1:12" x14ac:dyDescent="0.25">
      <c r="A310" s="135" t="s">
        <v>73</v>
      </c>
      <c r="B310" s="21" t="s">
        <v>213</v>
      </c>
      <c r="C310" s="22">
        <v>891789</v>
      </c>
      <c r="D310" s="7" t="str">
        <f>IF($B310="N/A","N/A",IF(C310&gt;10,"No",IF(C310&lt;-10,"No","Yes")))</f>
        <v>N/A</v>
      </c>
      <c r="E310" s="22">
        <v>906167</v>
      </c>
      <c r="F310" s="7" t="str">
        <f>IF($B310="N/A","N/A",IF(E310&gt;10,"No",IF(E310&lt;-10,"No","Yes")))</f>
        <v>N/A</v>
      </c>
      <c r="G310" s="22">
        <v>1105425</v>
      </c>
      <c r="H310" s="7" t="str">
        <f>IF($B310="N/A","N/A",IF(G310&gt;10,"No",IF(G310&lt;-10,"No","Yes")))</f>
        <v>N/A</v>
      </c>
      <c r="I310" s="8">
        <v>1.6120000000000001</v>
      </c>
      <c r="J310" s="8">
        <v>21.99</v>
      </c>
      <c r="K310" s="25" t="s">
        <v>736</v>
      </c>
      <c r="L310" s="85" t="str">
        <f t="shared" ref="L310:L339" si="92">IF(J310="Div by 0", "N/A", IF(K310="N/A","N/A", IF(J310&gt;VALUE(MID(K310,1,2)), "No", IF(J310&lt;-1*VALUE(MID(K310,1,2)), "No", "Yes"))))</f>
        <v>No</v>
      </c>
    </row>
    <row r="311" spans="1:12" x14ac:dyDescent="0.25">
      <c r="A311" s="134" t="s">
        <v>182</v>
      </c>
      <c r="B311" s="21" t="s">
        <v>213</v>
      </c>
      <c r="C311" s="22">
        <v>69822</v>
      </c>
      <c r="D311" s="7" t="str">
        <f t="shared" ref="D311:D314" si="93">IF($B311="N/A","N/A",IF(C311&gt;10,"No",IF(C311&lt;-10,"No","Yes")))</f>
        <v>N/A</v>
      </c>
      <c r="E311" s="22">
        <v>69900</v>
      </c>
      <c r="F311" s="7" t="str">
        <f t="shared" ref="F311:F314" si="94">IF($B311="N/A","N/A",IF(E311&gt;10,"No",IF(E311&lt;-10,"No","Yes")))</f>
        <v>N/A</v>
      </c>
      <c r="G311" s="22">
        <v>76296</v>
      </c>
      <c r="H311" s="7" t="str">
        <f t="shared" ref="H311:H314" si="95">IF($B311="N/A","N/A",IF(G311&gt;10,"No",IF(G311&lt;-10,"No","Yes")))</f>
        <v>N/A</v>
      </c>
      <c r="I311" s="8">
        <v>0.11169999999999999</v>
      </c>
      <c r="J311" s="8">
        <v>9.15</v>
      </c>
      <c r="K311" s="25" t="s">
        <v>736</v>
      </c>
      <c r="L311" s="85" t="str">
        <f>IF(J311="Div by 0", "N/A", IF(OR(J311="N/A",K311="N/A"),"N/A", IF(J311&gt;VALUE(MID(K311,1,2)), "No", IF(J311&lt;-1*VALUE(MID(K311,1,2)), "No", "Yes"))))</f>
        <v>Yes</v>
      </c>
    </row>
    <row r="312" spans="1:12" x14ac:dyDescent="0.25">
      <c r="A312" s="134" t="s">
        <v>183</v>
      </c>
      <c r="B312" s="21" t="s">
        <v>213</v>
      </c>
      <c r="C312" s="22">
        <v>129839</v>
      </c>
      <c r="D312" s="7" t="str">
        <f t="shared" si="93"/>
        <v>N/A</v>
      </c>
      <c r="E312" s="22">
        <v>132690</v>
      </c>
      <c r="F312" s="7" t="str">
        <f t="shared" si="94"/>
        <v>N/A</v>
      </c>
      <c r="G312" s="22">
        <v>130528</v>
      </c>
      <c r="H312" s="7" t="str">
        <f t="shared" si="95"/>
        <v>N/A</v>
      </c>
      <c r="I312" s="8">
        <v>2.1960000000000002</v>
      </c>
      <c r="J312" s="8">
        <v>-1.63</v>
      </c>
      <c r="K312" s="25" t="s">
        <v>736</v>
      </c>
      <c r="L312" s="85" t="str">
        <f t="shared" ref="L312:L314" si="96">IF(J312="Div by 0", "N/A", IF(OR(J312="N/A",K312="N/A"),"N/A", IF(J312&gt;VALUE(MID(K312,1,2)), "No", IF(J312&lt;-1*VALUE(MID(K312,1,2)), "No", "Yes"))))</f>
        <v>Yes</v>
      </c>
    </row>
    <row r="313" spans="1:12" x14ac:dyDescent="0.25">
      <c r="A313" s="134" t="s">
        <v>184</v>
      </c>
      <c r="B313" s="21" t="s">
        <v>213</v>
      </c>
      <c r="C313" s="22">
        <v>378267</v>
      </c>
      <c r="D313" s="7" t="str">
        <f t="shared" si="93"/>
        <v>N/A</v>
      </c>
      <c r="E313" s="22">
        <v>389483</v>
      </c>
      <c r="F313" s="7" t="str">
        <f t="shared" si="94"/>
        <v>N/A</v>
      </c>
      <c r="G313" s="22">
        <v>454585</v>
      </c>
      <c r="H313" s="7" t="str">
        <f t="shared" si="95"/>
        <v>N/A</v>
      </c>
      <c r="I313" s="8">
        <v>2.9649999999999999</v>
      </c>
      <c r="J313" s="8">
        <v>16.71</v>
      </c>
      <c r="K313" s="25" t="s">
        <v>736</v>
      </c>
      <c r="L313" s="85" t="str">
        <f t="shared" si="96"/>
        <v>No</v>
      </c>
    </row>
    <row r="314" spans="1:12" x14ac:dyDescent="0.25">
      <c r="A314" s="131" t="s">
        <v>185</v>
      </c>
      <c r="B314" s="21" t="s">
        <v>213</v>
      </c>
      <c r="C314" s="22">
        <v>313861</v>
      </c>
      <c r="D314" s="7" t="str">
        <f t="shared" si="93"/>
        <v>N/A</v>
      </c>
      <c r="E314" s="22">
        <v>314094</v>
      </c>
      <c r="F314" s="7" t="str">
        <f t="shared" si="94"/>
        <v>N/A</v>
      </c>
      <c r="G314" s="22">
        <v>444016</v>
      </c>
      <c r="H314" s="7" t="str">
        <f t="shared" si="95"/>
        <v>N/A</v>
      </c>
      <c r="I314" s="8">
        <v>7.4200000000000002E-2</v>
      </c>
      <c r="J314" s="8">
        <v>41.36</v>
      </c>
      <c r="K314" s="25" t="s">
        <v>736</v>
      </c>
      <c r="L314" s="85" t="str">
        <f t="shared" si="96"/>
        <v>No</v>
      </c>
    </row>
    <row r="315" spans="1:12" x14ac:dyDescent="0.25">
      <c r="A315" s="134" t="s">
        <v>1098</v>
      </c>
      <c r="B315" s="9" t="s">
        <v>213</v>
      </c>
      <c r="C315" s="22">
        <v>374101</v>
      </c>
      <c r="D315" s="5" t="str">
        <f t="shared" ref="D315:F318" si="97">IF($B315="N/A","N/A",IF(C315&lt;0,"No","Yes"))</f>
        <v>N/A</v>
      </c>
      <c r="E315" s="22">
        <v>384765</v>
      </c>
      <c r="F315" s="5" t="str">
        <f t="shared" si="97"/>
        <v>N/A</v>
      </c>
      <c r="G315" s="22">
        <v>442475</v>
      </c>
      <c r="H315" s="5" t="str">
        <f t="shared" ref="H315:H318" si="98">IF($B315="N/A","N/A",IF(G315&lt;0,"No","Yes"))</f>
        <v>N/A</v>
      </c>
      <c r="I315" s="8">
        <v>2.851</v>
      </c>
      <c r="J315" s="8">
        <v>15</v>
      </c>
      <c r="K315" s="1" t="s">
        <v>735</v>
      </c>
      <c r="L315" s="85" t="str">
        <f>IF(J315="Div by 0", "N/A", IF(OR(J315="N/A",K315="N/A"),"N/A", IF(J315&gt;VALUE(MID(K315,1,2)), "No", IF(J315&lt;-1*VALUE(MID(K315,1,2)), "No", "Yes"))))</f>
        <v>No</v>
      </c>
    </row>
    <row r="316" spans="1:12" x14ac:dyDescent="0.25">
      <c r="A316" s="134" t="s">
        <v>430</v>
      </c>
      <c r="B316" s="9" t="s">
        <v>213</v>
      </c>
      <c r="C316" s="22">
        <v>30205</v>
      </c>
      <c r="D316" s="5" t="str">
        <f t="shared" si="97"/>
        <v>N/A</v>
      </c>
      <c r="E316" s="22">
        <v>29729</v>
      </c>
      <c r="F316" s="5" t="str">
        <f t="shared" si="97"/>
        <v>N/A</v>
      </c>
      <c r="G316" s="22">
        <v>33957</v>
      </c>
      <c r="H316" s="5" t="str">
        <f t="shared" si="98"/>
        <v>N/A</v>
      </c>
      <c r="I316" s="8">
        <v>-1.58</v>
      </c>
      <c r="J316" s="8">
        <v>14.22</v>
      </c>
      <c r="K316" s="1" t="s">
        <v>735</v>
      </c>
      <c r="L316" s="85" t="str">
        <f t="shared" ref="L316:L318" si="99">IF(J316="Div by 0", "N/A", IF(OR(J316="N/A",K316="N/A"),"N/A", IF(J316&gt;VALUE(MID(K316,1,2)), "No", IF(J316&lt;-1*VALUE(MID(K316,1,2)), "No", "Yes"))))</f>
        <v>No</v>
      </c>
    </row>
    <row r="317" spans="1:12" x14ac:dyDescent="0.25">
      <c r="A317" s="134" t="s">
        <v>431</v>
      </c>
      <c r="B317" s="9" t="s">
        <v>213</v>
      </c>
      <c r="C317" s="22">
        <v>406522</v>
      </c>
      <c r="D317" s="5" t="str">
        <f t="shared" si="97"/>
        <v>N/A</v>
      </c>
      <c r="E317" s="22">
        <v>410099</v>
      </c>
      <c r="F317" s="5" t="str">
        <f t="shared" si="97"/>
        <v>N/A</v>
      </c>
      <c r="G317" s="22">
        <v>537432</v>
      </c>
      <c r="H317" s="5" t="str">
        <f t="shared" si="98"/>
        <v>N/A</v>
      </c>
      <c r="I317" s="8">
        <v>0.87990000000000002</v>
      </c>
      <c r="J317" s="8">
        <v>31.05</v>
      </c>
      <c r="K317" s="1" t="s">
        <v>735</v>
      </c>
      <c r="L317" s="85" t="str">
        <f t="shared" si="99"/>
        <v>No</v>
      </c>
    </row>
    <row r="318" spans="1:12" x14ac:dyDescent="0.25">
      <c r="A318" s="134" t="s">
        <v>1099</v>
      </c>
      <c r="B318" s="9" t="s">
        <v>213</v>
      </c>
      <c r="C318" s="22">
        <v>54210</v>
      </c>
      <c r="D318" s="5" t="str">
        <f t="shared" si="97"/>
        <v>N/A</v>
      </c>
      <c r="E318" s="22">
        <v>55509</v>
      </c>
      <c r="F318" s="5" t="str">
        <f t="shared" si="97"/>
        <v>N/A</v>
      </c>
      <c r="G318" s="22">
        <v>65335</v>
      </c>
      <c r="H318" s="5" t="str">
        <f t="shared" si="98"/>
        <v>N/A</v>
      </c>
      <c r="I318" s="8">
        <v>2.3959999999999999</v>
      </c>
      <c r="J318" s="8">
        <v>17.7</v>
      </c>
      <c r="K318" s="1" t="s">
        <v>735</v>
      </c>
      <c r="L318" s="85" t="str">
        <f t="shared" si="99"/>
        <v>No</v>
      </c>
    </row>
    <row r="319" spans="1:12" x14ac:dyDescent="0.25">
      <c r="A319" s="134" t="s">
        <v>98</v>
      </c>
      <c r="B319" s="21" t="s">
        <v>291</v>
      </c>
      <c r="C319" s="4">
        <v>87.256626847999996</v>
      </c>
      <c r="D319" s="7" t="str">
        <f>IF($B319="N/A","N/A",IF(C319&gt;80,"Yes","No"))</f>
        <v>Yes</v>
      </c>
      <c r="E319" s="4">
        <v>87.959062732999996</v>
      </c>
      <c r="F319" s="7" t="str">
        <f>IF($B319="N/A","N/A",IF(E319&gt;80,"Yes","No"))</f>
        <v>Yes</v>
      </c>
      <c r="G319" s="4">
        <v>89.287740009000004</v>
      </c>
      <c r="H319" s="7" t="str">
        <f>IF($B319="N/A","N/A",IF(G319&gt;80,"Yes","No"))</f>
        <v>Yes</v>
      </c>
      <c r="I319" s="8">
        <v>0.80500000000000005</v>
      </c>
      <c r="J319" s="8">
        <v>1.5109999999999999</v>
      </c>
      <c r="K319" s="25" t="s">
        <v>736</v>
      </c>
      <c r="L319" s="85" t="str">
        <f t="shared" si="92"/>
        <v>Yes</v>
      </c>
    </row>
    <row r="320" spans="1:12" x14ac:dyDescent="0.25">
      <c r="A320" s="134" t="s">
        <v>332</v>
      </c>
      <c r="B320" s="21" t="s">
        <v>278</v>
      </c>
      <c r="C320" s="4">
        <v>0.226062443</v>
      </c>
      <c r="D320" s="7" t="str">
        <f>IF($B320="N/A","N/A",IF(C320&gt;=5,"No",IF(C320&lt;0,"No","Yes")))</f>
        <v>Yes</v>
      </c>
      <c r="E320" s="4">
        <v>0.1938936201</v>
      </c>
      <c r="F320" s="7" t="str">
        <f>IF($B320="N/A","N/A",IF(E320&gt;=5,"No",IF(E320&lt;0,"No","Yes")))</f>
        <v>Yes</v>
      </c>
      <c r="G320" s="4">
        <v>0.15812922630000001</v>
      </c>
      <c r="H320" s="7" t="str">
        <f>IF($B320="N/A","N/A",IF(G320&gt;=5,"No",IF(G320&lt;0,"No","Yes")))</f>
        <v>Yes</v>
      </c>
      <c r="I320" s="8">
        <v>-14.2</v>
      </c>
      <c r="J320" s="8">
        <v>-18.399999999999999</v>
      </c>
      <c r="K320" s="25" t="s">
        <v>736</v>
      </c>
      <c r="L320" s="85" t="str">
        <f t="shared" si="92"/>
        <v>No</v>
      </c>
    </row>
    <row r="321" spans="1:12" x14ac:dyDescent="0.25">
      <c r="A321" s="134" t="s">
        <v>340</v>
      </c>
      <c r="B321" s="25" t="s">
        <v>278</v>
      </c>
      <c r="C321" s="4">
        <v>1.5271549659999999</v>
      </c>
      <c r="D321" s="7" t="str">
        <f>IF($B321="N/A","N/A",IF(C321&gt;=5,"No",IF(C321&lt;0,"No","Yes")))</f>
        <v>Yes</v>
      </c>
      <c r="E321" s="4">
        <v>1.583814021</v>
      </c>
      <c r="F321" s="7" t="str">
        <f>IF($B321="N/A","N/A",IF(E321&gt;=5,"No",IF(E321&lt;0,"No","Yes")))</f>
        <v>Yes</v>
      </c>
      <c r="G321" s="4">
        <v>1.2803220480999999</v>
      </c>
      <c r="H321" s="7" t="str">
        <f>IF($B321="N/A","N/A",IF(G321&gt;=5,"No",IF(G321&lt;0,"No","Yes")))</f>
        <v>Yes</v>
      </c>
      <c r="I321" s="8">
        <v>3.71</v>
      </c>
      <c r="J321" s="8">
        <v>-19.2</v>
      </c>
      <c r="K321" s="25" t="s">
        <v>736</v>
      </c>
      <c r="L321" s="85" t="str">
        <f t="shared" si="92"/>
        <v>No</v>
      </c>
    </row>
    <row r="322" spans="1:12" x14ac:dyDescent="0.25">
      <c r="A322" s="134" t="s">
        <v>333</v>
      </c>
      <c r="B322" s="25" t="s">
        <v>278</v>
      </c>
      <c r="C322" s="4">
        <v>3.364024E-4</v>
      </c>
      <c r="D322" s="7" t="str">
        <f>IF($B322="N/A","N/A",IF(C322&gt;=5,"No",IF(C322&lt;0,"No","Yes")))</f>
        <v>Yes</v>
      </c>
      <c r="E322" s="4">
        <v>8.8283950000000002E-4</v>
      </c>
      <c r="F322" s="7" t="str">
        <f>IF($B322="N/A","N/A",IF(E322&gt;=5,"No",IF(E322&lt;0,"No","Yes")))</f>
        <v>Yes</v>
      </c>
      <c r="G322" s="4">
        <v>6.3324059999999996E-4</v>
      </c>
      <c r="H322" s="7" t="str">
        <f>IF($B322="N/A","N/A",IF(G322&gt;=5,"No",IF(G322&lt;0,"No","Yes")))</f>
        <v>Yes</v>
      </c>
      <c r="I322" s="8">
        <v>162.4</v>
      </c>
      <c r="J322" s="8">
        <v>-28.3</v>
      </c>
      <c r="K322" s="25" t="s">
        <v>736</v>
      </c>
      <c r="L322" s="85" t="str">
        <f t="shared" si="92"/>
        <v>No</v>
      </c>
    </row>
    <row r="323" spans="1:12" x14ac:dyDescent="0.25">
      <c r="A323" s="134" t="s">
        <v>334</v>
      </c>
      <c r="B323" s="25" t="s">
        <v>292</v>
      </c>
      <c r="C323" s="4">
        <v>8.7472485083000002</v>
      </c>
      <c r="D323" s="7" t="str">
        <f>IF($B323="N/A","N/A",IF(C323&gt;0,"No",IF(C323&lt;0,"No","Yes")))</f>
        <v>No</v>
      </c>
      <c r="E323" s="4">
        <v>8.1833701735000002</v>
      </c>
      <c r="F323" s="7" t="str">
        <f>IF($B323="N/A","N/A",IF(E323&gt;0,"No",IF(E323&lt;0,"No","Yes")))</f>
        <v>No</v>
      </c>
      <c r="G323" s="4">
        <v>7.8498315127999998</v>
      </c>
      <c r="H323" s="7" t="str">
        <f>IF($B323="N/A","N/A",IF(G323&gt;0,"No",IF(G323&lt;0,"No","Yes")))</f>
        <v>No</v>
      </c>
      <c r="I323" s="8">
        <v>-6.45</v>
      </c>
      <c r="J323" s="8">
        <v>-4.08</v>
      </c>
      <c r="K323" s="25" t="s">
        <v>736</v>
      </c>
      <c r="L323" s="85" t="str">
        <f t="shared" si="92"/>
        <v>Yes</v>
      </c>
    </row>
    <row r="324" spans="1:12" x14ac:dyDescent="0.25">
      <c r="A324" s="134" t="s">
        <v>335</v>
      </c>
      <c r="B324" s="25" t="s">
        <v>278</v>
      </c>
      <c r="C324" s="4">
        <v>2.2425708323000002</v>
      </c>
      <c r="D324" s="7" t="str">
        <f>IF($B324="N/A","N/A",IF(C324&gt;=5,"No",IF(C324&lt;0,"No","Yes")))</f>
        <v>Yes</v>
      </c>
      <c r="E324" s="4">
        <v>2.0789766125</v>
      </c>
      <c r="F324" s="7" t="str">
        <f>IF($B324="N/A","N/A",IF(E324&gt;=5,"No",IF(E324&lt;0,"No","Yes")))</f>
        <v>Yes</v>
      </c>
      <c r="G324" s="4">
        <v>1.4233439627</v>
      </c>
      <c r="H324" s="7" t="str">
        <f>IF($B324="N/A","N/A",IF(G324&gt;=5,"No",IF(G324&lt;0,"No","Yes")))</f>
        <v>Yes</v>
      </c>
      <c r="I324" s="8">
        <v>-7.29</v>
      </c>
      <c r="J324" s="8">
        <v>-31.5</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1747</v>
      </c>
      <c r="J326" s="8" t="s">
        <v>1747</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10.313874695000001</v>
      </c>
      <c r="D334" s="7" t="str">
        <f>IF($B334="N/A","N/A",IF(C334&gt;15,"No",IF(C334&lt;2,"No","Yes")))</f>
        <v>Yes</v>
      </c>
      <c r="E334" s="4">
        <v>10.421809666</v>
      </c>
      <c r="F334" s="7" t="str">
        <f>IF($B334="N/A","N/A",IF(E334&gt;15,"No",IF(E334&lt;2,"No","Yes")))</f>
        <v>Yes</v>
      </c>
      <c r="G334" s="4">
        <v>11.178958318999999</v>
      </c>
      <c r="H334" s="7" t="str">
        <f>IF($B334="N/A","N/A",IF(G334&gt;15,"No",IF(G334&lt;2,"No","Yes")))</f>
        <v>Yes</v>
      </c>
      <c r="I334" s="8">
        <v>1.0469999999999999</v>
      </c>
      <c r="J334" s="8">
        <v>7.2649999999999997</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26</v>
      </c>
      <c r="D336" s="7" t="str">
        <f>IF($B336="N/A","N/A",IF(C336&gt;10,"No",IF(C336&lt;-10,"No","Yes")))</f>
        <v>N/A</v>
      </c>
      <c r="E336" s="22">
        <v>25</v>
      </c>
      <c r="F336" s="7" t="str">
        <f>IF($B336="N/A","N/A",IF(E336&gt;10,"No",IF(E336&lt;-10,"No","Yes")))</f>
        <v>N/A</v>
      </c>
      <c r="G336" s="22">
        <v>37</v>
      </c>
      <c r="H336" s="7" t="str">
        <f>IF($B336="N/A","N/A",IF(G336&gt;10,"No",IF(G336&lt;-10,"No","Yes")))</f>
        <v>N/A</v>
      </c>
      <c r="I336" s="8">
        <v>-3.85</v>
      </c>
      <c r="J336" s="8">
        <v>48</v>
      </c>
      <c r="K336" s="25" t="s">
        <v>736</v>
      </c>
      <c r="L336" s="85" t="str">
        <f t="shared" si="92"/>
        <v>No</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11</v>
      </c>
      <c r="D338" s="7" t="str">
        <f>IF($B338="N/A","N/A",IF(C338&gt;10,"No",IF(C338&lt;-10,"No","Yes")))</f>
        <v>N/A</v>
      </c>
      <c r="E338" s="22">
        <v>11</v>
      </c>
      <c r="F338" s="7" t="str">
        <f>IF($B338="N/A","N/A",IF(E338&gt;10,"No",IF(E338&lt;-10,"No","Yes")))</f>
        <v>N/A</v>
      </c>
      <c r="G338" s="22">
        <v>11</v>
      </c>
      <c r="H338" s="7" t="str">
        <f>IF($B338="N/A","N/A",IF(G338&gt;10,"No",IF(G338&lt;-10,"No","Yes")))</f>
        <v>N/A</v>
      </c>
      <c r="I338" s="8">
        <v>-16.7</v>
      </c>
      <c r="J338" s="8">
        <v>-40</v>
      </c>
      <c r="K338" s="25" t="s">
        <v>736</v>
      </c>
      <c r="L338" s="85" t="str">
        <f t="shared" si="92"/>
        <v>No</v>
      </c>
    </row>
    <row r="339" spans="1:12" x14ac:dyDescent="0.25">
      <c r="A339" s="136" t="s">
        <v>1661</v>
      </c>
      <c r="B339" s="93" t="s">
        <v>213</v>
      </c>
      <c r="C339" s="137">
        <v>148</v>
      </c>
      <c r="D339" s="124" t="str">
        <f>IF($B339="N/A","N/A",IF(C339&gt;10,"No",IF(C339&lt;-10,"No","Yes")))</f>
        <v>N/A</v>
      </c>
      <c r="E339" s="137">
        <v>131</v>
      </c>
      <c r="F339" s="124" t="str">
        <f>IF($B339="N/A","N/A",IF(E339&gt;10,"No",IF(E339&lt;-10,"No","Yes")))</f>
        <v>N/A</v>
      </c>
      <c r="G339" s="137">
        <v>212</v>
      </c>
      <c r="H339" s="124" t="str">
        <f>IF($B339="N/A","N/A",IF(G339&gt;10,"No",IF(G339&lt;-10,"No","Yes")))</f>
        <v>N/A</v>
      </c>
      <c r="I339" s="125">
        <v>-11.5</v>
      </c>
      <c r="J339" s="125">
        <v>61.83</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8543845043</v>
      </c>
      <c r="D6" s="7" t="str">
        <f t="shared" ref="D6:D12" si="0">IF($B6="N/A","N/A",IF(C6&gt;10,"No",IF(C6&lt;-10,"No","Yes")))</f>
        <v>N/A</v>
      </c>
      <c r="E6" s="10">
        <v>8877860922</v>
      </c>
      <c r="F6" s="7" t="str">
        <f t="shared" ref="F6:F12" si="1">IF($B6="N/A","N/A",IF(E6&gt;10,"No",IF(E6&lt;-10,"No","Yes")))</f>
        <v>N/A</v>
      </c>
      <c r="G6" s="10">
        <v>10032311290</v>
      </c>
      <c r="H6" s="7" t="str">
        <f t="shared" ref="H6:H12" si="2">IF($B6="N/A","N/A",IF(G6&gt;10,"No",IF(G6&lt;-10,"No","Yes")))</f>
        <v>N/A</v>
      </c>
      <c r="I6" s="8">
        <v>3.9089999999999998</v>
      </c>
      <c r="J6" s="8">
        <v>13</v>
      </c>
      <c r="K6" s="25" t="s">
        <v>734</v>
      </c>
      <c r="L6" s="85" t="str">
        <f t="shared" ref="L6:L13" si="3">IF(J6="Div by 0", "N/A", IF(K6="N/A","N/A", IF(J6&gt;VALUE(MID(K6,1,2)), "No", IF(J6&lt;-1*VALUE(MID(K6,1,2)), "No", "Yes"))))</f>
        <v>Yes</v>
      </c>
    </row>
    <row r="7" spans="1:12" x14ac:dyDescent="0.25">
      <c r="A7" s="116" t="s">
        <v>1106</v>
      </c>
      <c r="B7" s="25" t="s">
        <v>213</v>
      </c>
      <c r="C7" s="10">
        <v>7449.4662976</v>
      </c>
      <c r="D7" s="7" t="str">
        <f t="shared" si="0"/>
        <v>N/A</v>
      </c>
      <c r="E7" s="10">
        <v>7641.8063816000003</v>
      </c>
      <c r="F7" s="7" t="str">
        <f t="shared" si="1"/>
        <v>N/A</v>
      </c>
      <c r="G7" s="10">
        <v>7501.2477689999996</v>
      </c>
      <c r="H7" s="7" t="str">
        <f t="shared" si="2"/>
        <v>N/A</v>
      </c>
      <c r="I7" s="8">
        <v>2.5819999999999999</v>
      </c>
      <c r="J7" s="8">
        <v>-1.84</v>
      </c>
      <c r="K7" s="25" t="s">
        <v>734</v>
      </c>
      <c r="L7" s="85" t="str">
        <f t="shared" si="3"/>
        <v>Yes</v>
      </c>
    </row>
    <row r="8" spans="1:12" x14ac:dyDescent="0.25">
      <c r="A8" s="116" t="s">
        <v>719</v>
      </c>
      <c r="B8" s="25" t="s">
        <v>213</v>
      </c>
      <c r="C8" s="10">
        <v>1443</v>
      </c>
      <c r="D8" s="7" t="str">
        <f t="shared" si="0"/>
        <v>N/A</v>
      </c>
      <c r="E8" s="10">
        <v>1503</v>
      </c>
      <c r="F8" s="7" t="str">
        <f t="shared" si="1"/>
        <v>N/A</v>
      </c>
      <c r="G8" s="10">
        <v>1749</v>
      </c>
      <c r="H8" s="7" t="str">
        <f t="shared" si="2"/>
        <v>N/A</v>
      </c>
      <c r="I8" s="8">
        <v>4.1580000000000004</v>
      </c>
      <c r="J8" s="8">
        <v>16.37</v>
      </c>
      <c r="K8" s="25" t="s">
        <v>734</v>
      </c>
      <c r="L8" s="85" t="str">
        <f t="shared" si="3"/>
        <v>Yes</v>
      </c>
    </row>
    <row r="9" spans="1:12" x14ac:dyDescent="0.25">
      <c r="A9" s="116" t="s">
        <v>720</v>
      </c>
      <c r="B9" s="25" t="s">
        <v>213</v>
      </c>
      <c r="C9" s="10">
        <v>3039</v>
      </c>
      <c r="D9" s="7" t="str">
        <f t="shared" si="0"/>
        <v>N/A</v>
      </c>
      <c r="E9" s="10">
        <v>3126</v>
      </c>
      <c r="F9" s="7" t="str">
        <f t="shared" si="1"/>
        <v>N/A</v>
      </c>
      <c r="G9" s="10">
        <v>3436</v>
      </c>
      <c r="H9" s="7" t="str">
        <f t="shared" si="2"/>
        <v>N/A</v>
      </c>
      <c r="I9" s="8">
        <v>2.863</v>
      </c>
      <c r="J9" s="8">
        <v>9.9169999999999998</v>
      </c>
      <c r="K9" s="25" t="s">
        <v>734</v>
      </c>
      <c r="L9" s="85" t="str">
        <f t="shared" si="3"/>
        <v>Yes</v>
      </c>
    </row>
    <row r="10" spans="1:12" x14ac:dyDescent="0.25">
      <c r="A10" s="116" t="s">
        <v>721</v>
      </c>
      <c r="B10" s="25" t="s">
        <v>213</v>
      </c>
      <c r="C10" s="10">
        <v>5586</v>
      </c>
      <c r="D10" s="7" t="str">
        <f t="shared" si="0"/>
        <v>N/A</v>
      </c>
      <c r="E10" s="10">
        <v>5838</v>
      </c>
      <c r="F10" s="7" t="str">
        <f t="shared" si="1"/>
        <v>N/A</v>
      </c>
      <c r="G10" s="10">
        <v>6097</v>
      </c>
      <c r="H10" s="7" t="str">
        <f t="shared" si="2"/>
        <v>N/A</v>
      </c>
      <c r="I10" s="8">
        <v>4.5110000000000001</v>
      </c>
      <c r="J10" s="8">
        <v>4.4359999999999999</v>
      </c>
      <c r="K10" s="25" t="s">
        <v>734</v>
      </c>
      <c r="L10" s="85" t="str">
        <f t="shared" si="3"/>
        <v>Yes</v>
      </c>
    </row>
    <row r="11" spans="1:12" x14ac:dyDescent="0.25">
      <c r="A11" s="116" t="s">
        <v>722</v>
      </c>
      <c r="B11" s="25" t="s">
        <v>213</v>
      </c>
      <c r="C11" s="10">
        <v>30206</v>
      </c>
      <c r="D11" s="7" t="str">
        <f t="shared" si="0"/>
        <v>N/A</v>
      </c>
      <c r="E11" s="10">
        <v>30343</v>
      </c>
      <c r="F11" s="7" t="str">
        <f t="shared" si="1"/>
        <v>N/A</v>
      </c>
      <c r="G11" s="10">
        <v>28204</v>
      </c>
      <c r="H11" s="7" t="str">
        <f t="shared" si="2"/>
        <v>N/A</v>
      </c>
      <c r="I11" s="8">
        <v>0.4536</v>
      </c>
      <c r="J11" s="8">
        <v>-7.05</v>
      </c>
      <c r="K11" s="25" t="s">
        <v>734</v>
      </c>
      <c r="L11" s="85" t="str">
        <f t="shared" si="3"/>
        <v>Yes</v>
      </c>
    </row>
    <row r="12" spans="1:12" x14ac:dyDescent="0.25">
      <c r="A12" s="116" t="s">
        <v>723</v>
      </c>
      <c r="B12" s="25" t="s">
        <v>213</v>
      </c>
      <c r="C12" s="10">
        <v>88561</v>
      </c>
      <c r="D12" s="7" t="str">
        <f t="shared" si="0"/>
        <v>N/A</v>
      </c>
      <c r="E12" s="10">
        <v>89838</v>
      </c>
      <c r="F12" s="7" t="str">
        <f t="shared" si="1"/>
        <v>N/A</v>
      </c>
      <c r="G12" s="10">
        <v>89317</v>
      </c>
      <c r="H12" s="7" t="str">
        <f t="shared" si="2"/>
        <v>N/A</v>
      </c>
      <c r="I12" s="8">
        <v>1.4419999999999999</v>
      </c>
      <c r="J12" s="8">
        <v>-0.57999999999999996</v>
      </c>
      <c r="K12" s="25" t="s">
        <v>734</v>
      </c>
      <c r="L12" s="85" t="str">
        <f t="shared" si="3"/>
        <v>Yes</v>
      </c>
    </row>
    <row r="13" spans="1:12" x14ac:dyDescent="0.25">
      <c r="A13" s="116" t="s">
        <v>74</v>
      </c>
      <c r="B13" s="25" t="s">
        <v>213</v>
      </c>
      <c r="C13" s="10">
        <v>4265220</v>
      </c>
      <c r="D13" s="7" t="str">
        <f>IF($B13="N/A","N/A",IF(C13&gt;10,"No",IF(C13&lt;-10,"No","Yes")))</f>
        <v>N/A</v>
      </c>
      <c r="E13" s="10">
        <v>4385175</v>
      </c>
      <c r="F13" s="7" t="str">
        <f>IF($B13="N/A","N/A",IF(E13&gt;10,"No",IF(E13&lt;-10,"No","Yes")))</f>
        <v>N/A</v>
      </c>
      <c r="G13" s="10">
        <v>4635998</v>
      </c>
      <c r="H13" s="7" t="str">
        <f>IF($B13="N/A","N/A",IF(G13&gt;10,"No",IF(G13&lt;-10,"No","Yes")))</f>
        <v>N/A</v>
      </c>
      <c r="I13" s="8">
        <v>2.8119999999999998</v>
      </c>
      <c r="J13" s="8">
        <v>5.72</v>
      </c>
      <c r="K13" s="25" t="s">
        <v>734</v>
      </c>
      <c r="L13" s="85" t="str">
        <f t="shared" si="3"/>
        <v>Yes</v>
      </c>
    </row>
    <row r="14" spans="1:12" x14ac:dyDescent="0.25">
      <c r="A14" s="132" t="s">
        <v>157</v>
      </c>
      <c r="B14" s="21" t="s">
        <v>213</v>
      </c>
      <c r="C14" s="4">
        <v>7.1944804592000002</v>
      </c>
      <c r="D14" s="7" t="str">
        <f t="shared" ref="D14:D18" si="4">IF($B14="N/A","N/A",IF(C14&gt;10,"No",IF(C14&lt;-10,"No","Yes")))</f>
        <v>N/A</v>
      </c>
      <c r="E14" s="4">
        <v>7.6772177123000001</v>
      </c>
      <c r="F14" s="7" t="str">
        <f t="shared" ref="F14:F18" si="5">IF($B14="N/A","N/A",IF(E14&gt;10,"No",IF(E14&lt;-10,"No","Yes")))</f>
        <v>N/A</v>
      </c>
      <c r="G14" s="4">
        <v>9.7889292735000009</v>
      </c>
      <c r="H14" s="7" t="str">
        <f t="shared" ref="H14:H18" si="6">IF($B14="N/A","N/A",IF(G14&gt;10,"No",IF(G14&lt;-10,"No","Yes")))</f>
        <v>N/A</v>
      </c>
      <c r="I14" s="8">
        <v>6.71</v>
      </c>
      <c r="J14" s="8">
        <v>27.51</v>
      </c>
      <c r="K14" s="25" t="s">
        <v>734</v>
      </c>
      <c r="L14" s="85" t="str">
        <f t="shared" ref="L14:L18" si="7">IF(J14="Div by 0", "N/A", IF(K14="N/A","N/A", IF(J14&gt;VALUE(MID(K14,1,2)), "No", IF(J14&lt;-1*VALUE(MID(K14,1,2)), "No", "Yes"))))</f>
        <v>Yes</v>
      </c>
    </row>
    <row r="15" spans="1:12" x14ac:dyDescent="0.25">
      <c r="A15" s="116" t="s">
        <v>417</v>
      </c>
      <c r="B15" s="21" t="s">
        <v>213</v>
      </c>
      <c r="C15" s="4">
        <v>30.061475830999999</v>
      </c>
      <c r="D15" s="7" t="str">
        <f t="shared" si="4"/>
        <v>N/A</v>
      </c>
      <c r="E15" s="4">
        <v>31.981705562999998</v>
      </c>
      <c r="F15" s="7" t="str">
        <f t="shared" si="5"/>
        <v>N/A</v>
      </c>
      <c r="G15" s="4">
        <v>40.145126003999998</v>
      </c>
      <c r="H15" s="7" t="str">
        <f t="shared" si="6"/>
        <v>N/A</v>
      </c>
      <c r="I15" s="8">
        <v>6.3879999999999999</v>
      </c>
      <c r="J15" s="8">
        <v>25.53</v>
      </c>
      <c r="K15" s="25" t="s">
        <v>734</v>
      </c>
      <c r="L15" s="85" t="str">
        <f t="shared" si="7"/>
        <v>Yes</v>
      </c>
    </row>
    <row r="16" spans="1:12" x14ac:dyDescent="0.25">
      <c r="A16" s="116" t="s">
        <v>418</v>
      </c>
      <c r="B16" s="21" t="s">
        <v>213</v>
      </c>
      <c r="C16" s="4">
        <v>6.4633311443999997</v>
      </c>
      <c r="D16" s="7" t="str">
        <f t="shared" si="4"/>
        <v>N/A</v>
      </c>
      <c r="E16" s="4">
        <v>6.5289751699999998</v>
      </c>
      <c r="F16" s="7" t="str">
        <f t="shared" si="5"/>
        <v>N/A</v>
      </c>
      <c r="G16" s="4">
        <v>6.5120287253000004</v>
      </c>
      <c r="H16" s="7" t="str">
        <f t="shared" si="6"/>
        <v>N/A</v>
      </c>
      <c r="I16" s="8">
        <v>1.016</v>
      </c>
      <c r="J16" s="8">
        <v>-0.26</v>
      </c>
      <c r="K16" s="25" t="s">
        <v>734</v>
      </c>
      <c r="L16" s="85" t="str">
        <f t="shared" si="7"/>
        <v>Yes</v>
      </c>
    </row>
    <row r="17" spans="1:12" x14ac:dyDescent="0.25">
      <c r="A17" s="116" t="s">
        <v>419</v>
      </c>
      <c r="B17" s="21" t="s">
        <v>213</v>
      </c>
      <c r="C17" s="4">
        <v>4.1915203013999998</v>
      </c>
      <c r="D17" s="7" t="str">
        <f t="shared" si="4"/>
        <v>N/A</v>
      </c>
      <c r="E17" s="4">
        <v>4.1668255440999999</v>
      </c>
      <c r="F17" s="7" t="str">
        <f t="shared" si="5"/>
        <v>N/A</v>
      </c>
      <c r="G17" s="4">
        <v>5.8186606745000002</v>
      </c>
      <c r="H17" s="7" t="str">
        <f t="shared" si="6"/>
        <v>N/A</v>
      </c>
      <c r="I17" s="8">
        <v>-0.58899999999999997</v>
      </c>
      <c r="J17" s="8">
        <v>39.64</v>
      </c>
      <c r="K17" s="25" t="s">
        <v>734</v>
      </c>
      <c r="L17" s="85" t="str">
        <f t="shared" si="7"/>
        <v>No</v>
      </c>
    </row>
    <row r="18" spans="1:12" x14ac:dyDescent="0.25">
      <c r="A18" s="116" t="s">
        <v>420</v>
      </c>
      <c r="B18" s="21" t="s">
        <v>213</v>
      </c>
      <c r="C18" s="4">
        <v>5.5578234995000004</v>
      </c>
      <c r="D18" s="7" t="str">
        <f t="shared" si="4"/>
        <v>N/A</v>
      </c>
      <c r="E18" s="4">
        <v>6.0621959363000002</v>
      </c>
      <c r="F18" s="7" t="str">
        <f t="shared" si="5"/>
        <v>N/A</v>
      </c>
      <c r="G18" s="4">
        <v>7.8017246031000003</v>
      </c>
      <c r="H18" s="7" t="str">
        <f t="shared" si="6"/>
        <v>N/A</v>
      </c>
      <c r="I18" s="8">
        <v>9.0749999999999993</v>
      </c>
      <c r="J18" s="8">
        <v>28.69</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75</v>
      </c>
      <c r="J19" s="8">
        <v>14.29</v>
      </c>
      <c r="K19" s="25" t="s">
        <v>213</v>
      </c>
      <c r="L19" s="85" t="str">
        <f t="shared" ref="L19:L25" si="11">IF(J19="Div by 0", "N/A", IF(K19="N/A","N/A", IF(J19&gt;VALUE(MID(K19,1,2)), "No", IF(J19&lt;-1*VALUE(MID(K19,1,2)), "No", "Yes"))))</f>
        <v>N/A</v>
      </c>
    </row>
    <row r="20" spans="1:12" x14ac:dyDescent="0.25">
      <c r="A20" s="116" t="s">
        <v>76</v>
      </c>
      <c r="B20" s="25" t="s">
        <v>213</v>
      </c>
      <c r="C20" s="22">
        <v>30</v>
      </c>
      <c r="D20" s="7" t="str">
        <f t="shared" si="8"/>
        <v>N/A</v>
      </c>
      <c r="E20" s="22">
        <v>30</v>
      </c>
      <c r="F20" s="7" t="str">
        <f t="shared" si="9"/>
        <v>N/A</v>
      </c>
      <c r="G20" s="22">
        <v>39</v>
      </c>
      <c r="H20" s="7" t="str">
        <f t="shared" si="10"/>
        <v>N/A</v>
      </c>
      <c r="I20" s="8">
        <v>0</v>
      </c>
      <c r="J20" s="8">
        <v>30</v>
      </c>
      <c r="K20" s="25" t="s">
        <v>213</v>
      </c>
      <c r="L20" s="85" t="str">
        <f t="shared" si="11"/>
        <v>N/A</v>
      </c>
    </row>
    <row r="21" spans="1:12" x14ac:dyDescent="0.25">
      <c r="A21" s="132" t="s">
        <v>1106</v>
      </c>
      <c r="B21" s="25" t="s">
        <v>213</v>
      </c>
      <c r="C21" s="10">
        <v>7449.4662976</v>
      </c>
      <c r="D21" s="7" t="str">
        <f t="shared" si="8"/>
        <v>N/A</v>
      </c>
      <c r="E21" s="10">
        <v>7641.8063816000003</v>
      </c>
      <c r="F21" s="7" t="str">
        <f t="shared" si="9"/>
        <v>N/A</v>
      </c>
      <c r="G21" s="10">
        <v>7501.2477689999996</v>
      </c>
      <c r="H21" s="7" t="str">
        <f t="shared" si="10"/>
        <v>N/A</v>
      </c>
      <c r="I21" s="8">
        <v>2.5819999999999999</v>
      </c>
      <c r="J21" s="8">
        <v>-1.84</v>
      </c>
      <c r="K21" s="25" t="s">
        <v>734</v>
      </c>
      <c r="L21" s="85" t="str">
        <f t="shared" si="11"/>
        <v>Yes</v>
      </c>
    </row>
    <row r="22" spans="1:12" x14ac:dyDescent="0.25">
      <c r="A22" s="116" t="s">
        <v>1688</v>
      </c>
      <c r="B22" s="25" t="s">
        <v>213</v>
      </c>
      <c r="C22" s="10">
        <v>16177.285791</v>
      </c>
      <c r="D22" s="7" t="str">
        <f t="shared" si="8"/>
        <v>N/A</v>
      </c>
      <c r="E22" s="10">
        <v>15772.344852</v>
      </c>
      <c r="F22" s="7" t="str">
        <f t="shared" si="9"/>
        <v>N/A</v>
      </c>
      <c r="G22" s="10">
        <v>14500.900399</v>
      </c>
      <c r="H22" s="7" t="str">
        <f t="shared" si="10"/>
        <v>N/A</v>
      </c>
      <c r="I22" s="8">
        <v>-2.5</v>
      </c>
      <c r="J22" s="8">
        <v>-8.06</v>
      </c>
      <c r="K22" s="25" t="s">
        <v>734</v>
      </c>
      <c r="L22" s="85" t="str">
        <f t="shared" si="11"/>
        <v>Yes</v>
      </c>
    </row>
    <row r="23" spans="1:12" x14ac:dyDescent="0.25">
      <c r="A23" s="116" t="s">
        <v>1107</v>
      </c>
      <c r="B23" s="25" t="s">
        <v>213</v>
      </c>
      <c r="C23" s="10">
        <v>26087.860806000001</v>
      </c>
      <c r="D23" s="7" t="str">
        <f t="shared" si="8"/>
        <v>N/A</v>
      </c>
      <c r="E23" s="10">
        <v>26641.152467</v>
      </c>
      <c r="F23" s="7" t="str">
        <f t="shared" si="9"/>
        <v>N/A</v>
      </c>
      <c r="G23" s="10">
        <v>28800.370478000001</v>
      </c>
      <c r="H23" s="7" t="str">
        <f t="shared" si="10"/>
        <v>N/A</v>
      </c>
      <c r="I23" s="8">
        <v>2.121</v>
      </c>
      <c r="J23" s="8">
        <v>8.1050000000000004</v>
      </c>
      <c r="K23" s="25" t="s">
        <v>734</v>
      </c>
      <c r="L23" s="85" t="str">
        <f t="shared" si="11"/>
        <v>Yes</v>
      </c>
    </row>
    <row r="24" spans="1:12" x14ac:dyDescent="0.25">
      <c r="A24" s="116" t="s">
        <v>1108</v>
      </c>
      <c r="B24" s="25" t="s">
        <v>213</v>
      </c>
      <c r="C24" s="10">
        <v>2880.9604304</v>
      </c>
      <c r="D24" s="7" t="str">
        <f t="shared" si="8"/>
        <v>N/A</v>
      </c>
      <c r="E24" s="10">
        <v>2947.9913316000002</v>
      </c>
      <c r="F24" s="7" t="str">
        <f t="shared" si="9"/>
        <v>N/A</v>
      </c>
      <c r="G24" s="10">
        <v>3444.4160419</v>
      </c>
      <c r="H24" s="7" t="str">
        <f t="shared" si="10"/>
        <v>N/A</v>
      </c>
      <c r="I24" s="8">
        <v>2.327</v>
      </c>
      <c r="J24" s="8">
        <v>16.84</v>
      </c>
      <c r="K24" s="25" t="s">
        <v>734</v>
      </c>
      <c r="L24" s="85" t="str">
        <f t="shared" si="11"/>
        <v>Yes</v>
      </c>
    </row>
    <row r="25" spans="1:12" x14ac:dyDescent="0.25">
      <c r="A25" s="116" t="s">
        <v>1109</v>
      </c>
      <c r="B25" s="25" t="s">
        <v>213</v>
      </c>
      <c r="C25" s="10">
        <v>4296.8143664999998</v>
      </c>
      <c r="D25" s="7" t="str">
        <f t="shared" si="8"/>
        <v>N/A</v>
      </c>
      <c r="E25" s="10">
        <v>4486.7372412000004</v>
      </c>
      <c r="F25" s="7" t="str">
        <f t="shared" si="9"/>
        <v>N/A</v>
      </c>
      <c r="G25" s="10">
        <v>4471.0562367000002</v>
      </c>
      <c r="H25" s="7" t="str">
        <f t="shared" si="10"/>
        <v>N/A</v>
      </c>
      <c r="I25" s="8">
        <v>4.42</v>
      </c>
      <c r="J25" s="8">
        <v>-0.34899999999999998</v>
      </c>
      <c r="K25" s="25" t="s">
        <v>734</v>
      </c>
      <c r="L25" s="85" t="str">
        <f t="shared" si="11"/>
        <v>Yes</v>
      </c>
    </row>
    <row r="26" spans="1:12" x14ac:dyDescent="0.25">
      <c r="A26" s="108" t="s">
        <v>1110</v>
      </c>
      <c r="B26" s="25" t="s">
        <v>213</v>
      </c>
      <c r="C26" s="10">
        <v>7155.6975306000004</v>
      </c>
      <c r="D26" s="7" t="str">
        <f t="shared" si="8"/>
        <v>N/A</v>
      </c>
      <c r="E26" s="10">
        <v>7343.6162696000001</v>
      </c>
      <c r="F26" s="7" t="str">
        <f t="shared" si="9"/>
        <v>N/A</v>
      </c>
      <c r="G26" s="10">
        <v>7212.1732566000001</v>
      </c>
      <c r="H26" s="7" t="str">
        <f t="shared" si="10"/>
        <v>N/A</v>
      </c>
      <c r="I26" s="8">
        <v>2.6259999999999999</v>
      </c>
      <c r="J26" s="8">
        <v>-1.79</v>
      </c>
      <c r="K26" s="25" t="s">
        <v>734</v>
      </c>
      <c r="L26" s="85" t="str">
        <f>IF(J26="Div by 0", "N/A", IF(OR(J26="N/A",K26="N/A"),"N/A", IF(J26&gt;VALUE(MID(K26,1,2)), "No", IF(J26&lt;-1*VALUE(MID(K26,1,2)), "No", "Yes"))))</f>
        <v>Yes</v>
      </c>
    </row>
    <row r="27" spans="1:12" x14ac:dyDescent="0.25">
      <c r="A27" s="108" t="s">
        <v>1111</v>
      </c>
      <c r="B27" s="25" t="s">
        <v>213</v>
      </c>
      <c r="C27" s="10">
        <v>7818.8295748</v>
      </c>
      <c r="D27" s="7" t="str">
        <f t="shared" si="8"/>
        <v>N/A</v>
      </c>
      <c r="E27" s="10">
        <v>8014.8428744000003</v>
      </c>
      <c r="F27" s="7" t="str">
        <f t="shared" si="9"/>
        <v>N/A</v>
      </c>
      <c r="G27" s="10">
        <v>7854.9236940000001</v>
      </c>
      <c r="H27" s="7" t="str">
        <f t="shared" si="10"/>
        <v>N/A</v>
      </c>
      <c r="I27" s="8">
        <v>2.5070000000000001</v>
      </c>
      <c r="J27" s="8">
        <v>-2</v>
      </c>
      <c r="K27" s="25" t="s">
        <v>734</v>
      </c>
      <c r="L27" s="85" t="str">
        <f>IF(J27="Div by 0", "N/A", IF(OR(J27="N/A",K27="N/A"),"N/A", IF(J27&gt;VALUE(MID(K27,1,2)), "No", IF(J27&lt;-1*VALUE(MID(K27,1,2)), "No", "Yes"))))</f>
        <v>Yes</v>
      </c>
    </row>
    <row r="28" spans="1:12" x14ac:dyDescent="0.25">
      <c r="A28" s="132" t="s">
        <v>1112</v>
      </c>
      <c r="B28" s="25" t="s">
        <v>213</v>
      </c>
      <c r="C28" s="10">
        <v>19117.919617</v>
      </c>
      <c r="D28" s="7" t="str">
        <f t="shared" si="8"/>
        <v>N/A</v>
      </c>
      <c r="E28" s="10">
        <v>18737.546704</v>
      </c>
      <c r="F28" s="7" t="str">
        <f t="shared" si="9"/>
        <v>N/A</v>
      </c>
      <c r="G28" s="10">
        <v>18038.522746999999</v>
      </c>
      <c r="H28" s="7" t="str">
        <f t="shared" si="10"/>
        <v>N/A</v>
      </c>
      <c r="I28" s="8">
        <v>-1.99</v>
      </c>
      <c r="J28" s="8">
        <v>-3.73</v>
      </c>
      <c r="K28" s="25" t="s">
        <v>734</v>
      </c>
      <c r="L28" s="85" t="str">
        <f>IF(J28="Div by 0", "N/A", IF(K28="N/A","N/A", IF(J28&gt;VALUE(MID(K28,1,2)), "No", IF(J28&lt;-1*VALUE(MID(K28,1,2)), "No", "Yes"))))</f>
        <v>Yes</v>
      </c>
    </row>
    <row r="29" spans="1:12" x14ac:dyDescent="0.25">
      <c r="A29" s="108" t="s">
        <v>1113</v>
      </c>
      <c r="B29" s="25" t="s">
        <v>213</v>
      </c>
      <c r="C29" s="10">
        <v>16294.808444</v>
      </c>
      <c r="D29" s="7" t="str">
        <f t="shared" si="8"/>
        <v>N/A</v>
      </c>
      <c r="E29" s="10">
        <v>15867.531976</v>
      </c>
      <c r="F29" s="7" t="str">
        <f t="shared" si="9"/>
        <v>N/A</v>
      </c>
      <c r="G29" s="10">
        <v>14592.915471</v>
      </c>
      <c r="H29" s="7" t="str">
        <f t="shared" si="10"/>
        <v>N/A</v>
      </c>
      <c r="I29" s="8">
        <v>-2.62</v>
      </c>
      <c r="J29" s="8">
        <v>-8.0299999999999994</v>
      </c>
      <c r="K29" s="25" t="s">
        <v>734</v>
      </c>
      <c r="L29" s="85" t="str">
        <f>IF(J29="Div by 0", "N/A", IF(K29="N/A","N/A", IF(J29&gt;VALUE(MID(K29,1,2)), "No", IF(J29&lt;-1*VALUE(MID(K29,1,2)), "No", "Yes"))))</f>
        <v>Yes</v>
      </c>
    </row>
    <row r="30" spans="1:12" x14ac:dyDescent="0.25">
      <c r="A30" s="108" t="s">
        <v>1114</v>
      </c>
      <c r="B30" s="25" t="s">
        <v>213</v>
      </c>
      <c r="C30" s="10">
        <v>23774.694153</v>
      </c>
      <c r="D30" s="7" t="str">
        <f t="shared" si="8"/>
        <v>N/A</v>
      </c>
      <c r="E30" s="10">
        <v>23621.861029</v>
      </c>
      <c r="F30" s="7" t="str">
        <f t="shared" si="9"/>
        <v>N/A</v>
      </c>
      <c r="G30" s="10">
        <v>25125.209787</v>
      </c>
      <c r="H30" s="7" t="str">
        <f t="shared" si="10"/>
        <v>N/A</v>
      </c>
      <c r="I30" s="8">
        <v>-0.64300000000000002</v>
      </c>
      <c r="J30" s="8">
        <v>6.3639999999999999</v>
      </c>
      <c r="K30" s="25" t="s">
        <v>734</v>
      </c>
      <c r="L30" s="85" t="str">
        <f>IF(J30="Div by 0", "N/A", IF(K30="N/A","N/A", IF(J30&gt;VALUE(MID(K30,1,2)), "No", IF(J30&lt;-1*VALUE(MID(K30,1,2)), "No", "Yes"))))</f>
        <v>Yes</v>
      </c>
    </row>
    <row r="31" spans="1:12" x14ac:dyDescent="0.25">
      <c r="A31" s="108" t="s">
        <v>1115</v>
      </c>
      <c r="B31" s="25" t="s">
        <v>213</v>
      </c>
      <c r="C31" s="10">
        <v>18305.377338999999</v>
      </c>
      <c r="D31" s="7" t="str">
        <f t="shared" si="8"/>
        <v>N/A</v>
      </c>
      <c r="E31" s="10">
        <v>17962.337447000002</v>
      </c>
      <c r="F31" s="7" t="str">
        <f t="shared" si="9"/>
        <v>N/A</v>
      </c>
      <c r="G31" s="10">
        <v>17241.167031000001</v>
      </c>
      <c r="H31" s="7" t="str">
        <f t="shared" si="10"/>
        <v>N/A</v>
      </c>
      <c r="I31" s="8">
        <v>-1.87</v>
      </c>
      <c r="J31" s="8">
        <v>-4.01</v>
      </c>
      <c r="K31" s="25" t="s">
        <v>734</v>
      </c>
      <c r="L31" s="85" t="str">
        <f>IF(J31="Div by 0", "N/A", IF(OR(J31="N/A",K31="N/A"),"N/A", IF(J31&gt;VALUE(MID(K31,1,2)), "No", IF(J31&lt;-1*VALUE(MID(K31,1,2)), "No", "Yes"))))</f>
        <v>Yes</v>
      </c>
    </row>
    <row r="32" spans="1:12" x14ac:dyDescent="0.25">
      <c r="A32" s="108" t="s">
        <v>1116</v>
      </c>
      <c r="B32" s="25" t="s">
        <v>213</v>
      </c>
      <c r="C32" s="10">
        <v>20337.677081000002</v>
      </c>
      <c r="D32" s="7" t="str">
        <f t="shared" si="8"/>
        <v>N/A</v>
      </c>
      <c r="E32" s="10">
        <v>19894.787955</v>
      </c>
      <c r="F32" s="7" t="str">
        <f t="shared" si="9"/>
        <v>N/A</v>
      </c>
      <c r="G32" s="10">
        <v>19216.003836</v>
      </c>
      <c r="H32" s="7" t="str">
        <f t="shared" si="10"/>
        <v>N/A</v>
      </c>
      <c r="I32" s="8">
        <v>-2.1800000000000002</v>
      </c>
      <c r="J32" s="8">
        <v>-3.41</v>
      </c>
      <c r="K32" s="25" t="s">
        <v>734</v>
      </c>
      <c r="L32" s="85" t="str">
        <f>IF(J32="Div by 0", "N/A", IF(OR(J32="N/A",K32="N/A"),"N/A", IF(J32&gt;VALUE(MID(K32,1,2)), "No", IF(J32&lt;-1*VALUE(MID(K32,1,2)), "No", "Yes"))))</f>
        <v>Yes</v>
      </c>
    </row>
    <row r="33" spans="1:12" x14ac:dyDescent="0.25">
      <c r="A33" s="108" t="s">
        <v>1691</v>
      </c>
      <c r="B33" s="25" t="s">
        <v>213</v>
      </c>
      <c r="C33" s="10">
        <v>292.07954617000001</v>
      </c>
      <c r="D33" s="7" t="str">
        <f t="shared" si="8"/>
        <v>N/A</v>
      </c>
      <c r="E33" s="10">
        <v>319.81171389000002</v>
      </c>
      <c r="F33" s="7" t="str">
        <f t="shared" si="9"/>
        <v>N/A</v>
      </c>
      <c r="G33" s="10">
        <v>791.12154150000003</v>
      </c>
      <c r="H33" s="7" t="str">
        <f t="shared" si="10"/>
        <v>N/A</v>
      </c>
      <c r="I33" s="8">
        <v>9.4949999999999992</v>
      </c>
      <c r="J33" s="8">
        <v>147.4</v>
      </c>
      <c r="K33" s="25" t="s">
        <v>734</v>
      </c>
      <c r="L33" s="85" t="str">
        <f t="shared" ref="L33:L45" si="12">IF(J33="Div by 0", "N/A", IF(K33="N/A","N/A", IF(J33&gt;VALUE(MID(K33,1,2)), "No", IF(J33&lt;-1*VALUE(MID(K33,1,2)), "No", "Yes"))))</f>
        <v>No</v>
      </c>
    </row>
    <row r="34" spans="1:12" x14ac:dyDescent="0.25">
      <c r="A34" s="108" t="s">
        <v>1692</v>
      </c>
      <c r="B34" s="25" t="s">
        <v>213</v>
      </c>
      <c r="C34" s="10">
        <v>1844.6760095</v>
      </c>
      <c r="D34" s="7" t="str">
        <f t="shared" si="8"/>
        <v>N/A</v>
      </c>
      <c r="E34" s="10">
        <v>1276.6038206000001</v>
      </c>
      <c r="F34" s="7" t="str">
        <f t="shared" si="9"/>
        <v>N/A</v>
      </c>
      <c r="G34" s="10">
        <v>1414.5615551000001</v>
      </c>
      <c r="H34" s="7" t="str">
        <f t="shared" si="10"/>
        <v>N/A</v>
      </c>
      <c r="I34" s="8">
        <v>-30.8</v>
      </c>
      <c r="J34" s="8">
        <v>10.81</v>
      </c>
      <c r="K34" s="25" t="s">
        <v>734</v>
      </c>
      <c r="L34" s="85" t="str">
        <f t="shared" si="12"/>
        <v>Yes</v>
      </c>
    </row>
    <row r="35" spans="1:12" x14ac:dyDescent="0.25">
      <c r="A35" s="108" t="s">
        <v>1693</v>
      </c>
      <c r="B35" s="25" t="s">
        <v>213</v>
      </c>
      <c r="C35" s="10">
        <v>23432.723172000002</v>
      </c>
      <c r="D35" s="7" t="str">
        <f t="shared" si="8"/>
        <v>N/A</v>
      </c>
      <c r="E35" s="10">
        <v>23852.982886999998</v>
      </c>
      <c r="F35" s="7" t="str">
        <f t="shared" si="9"/>
        <v>N/A</v>
      </c>
      <c r="G35" s="10">
        <v>25329.571564999998</v>
      </c>
      <c r="H35" s="7" t="str">
        <f t="shared" si="10"/>
        <v>N/A</v>
      </c>
      <c r="I35" s="8">
        <v>1.7929999999999999</v>
      </c>
      <c r="J35" s="8">
        <v>6.19</v>
      </c>
      <c r="K35" s="25" t="s">
        <v>734</v>
      </c>
      <c r="L35" s="85" t="str">
        <f t="shared" si="12"/>
        <v>Yes</v>
      </c>
    </row>
    <row r="36" spans="1:12" x14ac:dyDescent="0.25">
      <c r="A36" s="108" t="s">
        <v>1694</v>
      </c>
      <c r="B36" s="25" t="s">
        <v>213</v>
      </c>
      <c r="C36" s="10">
        <v>529.78279672999997</v>
      </c>
      <c r="D36" s="7" t="str">
        <f t="shared" si="8"/>
        <v>N/A</v>
      </c>
      <c r="E36" s="10">
        <v>469.89075534</v>
      </c>
      <c r="F36" s="7" t="str">
        <f t="shared" si="9"/>
        <v>N/A</v>
      </c>
      <c r="G36" s="10">
        <v>496.05347531000001</v>
      </c>
      <c r="H36" s="7" t="str">
        <f t="shared" si="10"/>
        <v>N/A</v>
      </c>
      <c r="I36" s="8">
        <v>-11.3</v>
      </c>
      <c r="J36" s="8">
        <v>5.5679999999999996</v>
      </c>
      <c r="K36" s="25" t="s">
        <v>734</v>
      </c>
      <c r="L36" s="85" t="str">
        <f t="shared" si="12"/>
        <v>Yes</v>
      </c>
    </row>
    <row r="37" spans="1:12" x14ac:dyDescent="0.25">
      <c r="A37" s="108" t="s">
        <v>1695</v>
      </c>
      <c r="B37" s="25" t="s">
        <v>213</v>
      </c>
      <c r="C37" s="10">
        <v>24706.551263000001</v>
      </c>
      <c r="D37" s="7" t="str">
        <f t="shared" si="8"/>
        <v>N/A</v>
      </c>
      <c r="E37" s="10">
        <v>24540.881300000001</v>
      </c>
      <c r="F37" s="7" t="str">
        <f t="shared" si="9"/>
        <v>N/A</v>
      </c>
      <c r="G37" s="10">
        <v>25289.482602</v>
      </c>
      <c r="H37" s="7" t="str">
        <f t="shared" si="10"/>
        <v>N/A</v>
      </c>
      <c r="I37" s="8">
        <v>-0.67100000000000004</v>
      </c>
      <c r="J37" s="8">
        <v>3.05</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318.98362964</v>
      </c>
      <c r="D39" s="7" t="str">
        <f t="shared" si="8"/>
        <v>N/A</v>
      </c>
      <c r="E39" s="10">
        <v>420.11395140000002</v>
      </c>
      <c r="F39" s="7" t="str">
        <f t="shared" si="9"/>
        <v>N/A</v>
      </c>
      <c r="G39" s="10">
        <v>624.28214799</v>
      </c>
      <c r="H39" s="7" t="str">
        <f t="shared" si="10"/>
        <v>N/A</v>
      </c>
      <c r="I39" s="8">
        <v>31.7</v>
      </c>
      <c r="J39" s="8">
        <v>48.6</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23091.512650000001</v>
      </c>
      <c r="D41" s="7" t="str">
        <f t="shared" si="8"/>
        <v>N/A</v>
      </c>
      <c r="E41" s="10">
        <v>23083.011547999999</v>
      </c>
      <c r="F41" s="7" t="str">
        <f t="shared" si="9"/>
        <v>N/A</v>
      </c>
      <c r="G41" s="10">
        <v>21701.864857</v>
      </c>
      <c r="H41" s="7" t="str">
        <f t="shared" si="10"/>
        <v>N/A</v>
      </c>
      <c r="I41" s="8">
        <v>-3.6999999999999998E-2</v>
      </c>
      <c r="J41" s="8">
        <v>-5.98</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21066.393162</v>
      </c>
      <c r="D44" s="7" t="str">
        <f t="shared" si="8"/>
        <v>N/A</v>
      </c>
      <c r="E44" s="10">
        <v>20619.481237</v>
      </c>
      <c r="F44" s="7" t="str">
        <f t="shared" si="9"/>
        <v>N/A</v>
      </c>
      <c r="G44" s="10">
        <v>19619.526782000001</v>
      </c>
      <c r="H44" s="7" t="str">
        <f t="shared" si="10"/>
        <v>N/A</v>
      </c>
      <c r="I44" s="8">
        <v>-2.12</v>
      </c>
      <c r="J44" s="8">
        <v>-4.8499999999999996</v>
      </c>
      <c r="K44" s="25" t="s">
        <v>734</v>
      </c>
      <c r="L44" s="85" t="str">
        <f t="shared" si="12"/>
        <v>Yes</v>
      </c>
    </row>
    <row r="45" spans="1:12" ht="25" x14ac:dyDescent="0.25">
      <c r="A45" s="108" t="s">
        <v>1118</v>
      </c>
      <c r="B45" s="25" t="s">
        <v>213</v>
      </c>
      <c r="C45" s="10">
        <v>627.25642458000004</v>
      </c>
      <c r="D45" s="7" t="str">
        <f t="shared" si="8"/>
        <v>N/A</v>
      </c>
      <c r="E45" s="10">
        <v>569.57095847999994</v>
      </c>
      <c r="F45" s="7" t="str">
        <f t="shared" si="9"/>
        <v>N/A</v>
      </c>
      <c r="G45" s="10">
        <v>668.938219</v>
      </c>
      <c r="H45" s="7" t="str">
        <f t="shared" si="10"/>
        <v>N/A</v>
      </c>
      <c r="I45" s="8">
        <v>-9.1999999999999993</v>
      </c>
      <c r="J45" s="8">
        <v>17.45</v>
      </c>
      <c r="K45" s="25" t="s">
        <v>734</v>
      </c>
      <c r="L45" s="85" t="str">
        <f t="shared" si="12"/>
        <v>Yes</v>
      </c>
    </row>
    <row r="46" spans="1:12" x14ac:dyDescent="0.25">
      <c r="A46" s="108" t="s">
        <v>1119</v>
      </c>
      <c r="B46" s="21" t="s">
        <v>213</v>
      </c>
      <c r="C46" s="26">
        <v>46603.386502000001</v>
      </c>
      <c r="D46" s="7" t="str">
        <f t="shared" si="8"/>
        <v>N/A</v>
      </c>
      <c r="E46" s="26">
        <v>49144.240471999998</v>
      </c>
      <c r="F46" s="7" t="str">
        <f t="shared" si="9"/>
        <v>N/A</v>
      </c>
      <c r="G46" s="26">
        <v>49011.459762999999</v>
      </c>
      <c r="H46" s="7" t="str">
        <f t="shared" si="10"/>
        <v>N/A</v>
      </c>
      <c r="I46" s="8">
        <v>5.452</v>
      </c>
      <c r="J46" s="8">
        <v>-0.27</v>
      </c>
      <c r="K46" s="25" t="s">
        <v>734</v>
      </c>
      <c r="L46" s="85" t="str">
        <f>IF(J46="Div by 0", "N/A", IF(K46="N/A","N/A", IF(J46&gt;VALUE(MID(K46,1,2)), "No", IF(J46&lt;-1*VALUE(MID(K46,1,2)), "No", "Yes"))))</f>
        <v>Yes</v>
      </c>
    </row>
    <row r="47" spans="1:12" x14ac:dyDescent="0.25">
      <c r="A47" s="139" t="s">
        <v>1120</v>
      </c>
      <c r="B47" s="21" t="s">
        <v>213</v>
      </c>
      <c r="C47" s="26">
        <v>36419.255317000003</v>
      </c>
      <c r="D47" s="7" t="str">
        <f t="shared" si="8"/>
        <v>N/A</v>
      </c>
      <c r="E47" s="26">
        <v>37164.916282999999</v>
      </c>
      <c r="F47" s="7" t="str">
        <f t="shared" si="9"/>
        <v>N/A</v>
      </c>
      <c r="G47" s="26">
        <v>38126.342600000004</v>
      </c>
      <c r="H47" s="7" t="str">
        <f t="shared" si="10"/>
        <v>N/A</v>
      </c>
      <c r="I47" s="8">
        <v>2.0470000000000002</v>
      </c>
      <c r="J47" s="8">
        <v>2.5870000000000002</v>
      </c>
      <c r="K47" s="25" t="s">
        <v>734</v>
      </c>
      <c r="L47" s="85" t="str">
        <f>IF(J47="Div by 0", "N/A", IF(K47="N/A","N/A", IF(J47&gt;VALUE(MID(K47,1,2)), "No", IF(J47&lt;-1*VALUE(MID(K47,1,2)), "No", "Yes"))))</f>
        <v>Yes</v>
      </c>
    </row>
    <row r="48" spans="1:12" ht="25" x14ac:dyDescent="0.25">
      <c r="A48" s="108" t="s">
        <v>1121</v>
      </c>
      <c r="B48" s="21" t="s">
        <v>213</v>
      </c>
      <c r="C48" s="26">
        <v>58677.851317000001</v>
      </c>
      <c r="D48" s="7" t="str">
        <f t="shared" si="8"/>
        <v>N/A</v>
      </c>
      <c r="E48" s="26">
        <v>59592.852244000002</v>
      </c>
      <c r="F48" s="7" t="str">
        <f t="shared" si="9"/>
        <v>N/A</v>
      </c>
      <c r="G48" s="26">
        <v>58973.177413999998</v>
      </c>
      <c r="H48" s="7" t="str">
        <f t="shared" si="10"/>
        <v>N/A</v>
      </c>
      <c r="I48" s="8">
        <v>1.5589999999999999</v>
      </c>
      <c r="J48" s="8">
        <v>-1.04</v>
      </c>
      <c r="K48" s="25" t="s">
        <v>734</v>
      </c>
      <c r="L48" s="85" t="str">
        <f>IF(J48="Div by 0", "N/A", IF(K48="N/A","N/A", IF(J48&gt;VALUE(MID(K48,1,2)), "No", IF(J48&lt;-1*VALUE(MID(K48,1,2)), "No", "Yes"))))</f>
        <v>Yes</v>
      </c>
    </row>
    <row r="49" spans="1:12" x14ac:dyDescent="0.25">
      <c r="A49" s="130" t="s">
        <v>1122</v>
      </c>
      <c r="B49" s="21" t="s">
        <v>213</v>
      </c>
      <c r="C49" s="26">
        <v>44627.643074</v>
      </c>
      <c r="D49" s="7" t="str">
        <f t="shared" si="8"/>
        <v>N/A</v>
      </c>
      <c r="E49" s="26">
        <v>45345.755570000001</v>
      </c>
      <c r="F49" s="7" t="str">
        <f t="shared" si="9"/>
        <v>N/A</v>
      </c>
      <c r="G49" s="26">
        <v>47944.028315000003</v>
      </c>
      <c r="H49" s="7" t="str">
        <f t="shared" si="10"/>
        <v>N/A</v>
      </c>
      <c r="I49" s="8">
        <v>1.609</v>
      </c>
      <c r="J49" s="8">
        <v>5.73</v>
      </c>
      <c r="K49" s="25" t="s">
        <v>734</v>
      </c>
      <c r="L49" s="85" t="str">
        <f t="shared" ref="L49:L59" si="13">IF(J49="Div by 0", "N/A", IF(K49="N/A","N/A", IF(J49&gt;VALUE(MID(K49,1,2)), "No", IF(J49&lt;-1*VALUE(MID(K49,1,2)), "No", "Yes"))))</f>
        <v>Yes</v>
      </c>
    </row>
    <row r="50" spans="1:12" ht="25" x14ac:dyDescent="0.25">
      <c r="A50" s="108" t="s">
        <v>1123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3"/>
        <v>N/A</v>
      </c>
    </row>
    <row r="51" spans="1:12" x14ac:dyDescent="0.25">
      <c r="A51" s="108" t="s">
        <v>1124</v>
      </c>
      <c r="B51" s="21" t="s">
        <v>213</v>
      </c>
      <c r="C51" s="26">
        <v>19322.242788</v>
      </c>
      <c r="D51" s="7" t="str">
        <f t="shared" ref="D51:D82" si="14">IF($B51="N/A","N/A",IF(C51&gt;10,"No",IF(C51&lt;-10,"No","Yes")))</f>
        <v>N/A</v>
      </c>
      <c r="E51" s="26">
        <v>20467.683814</v>
      </c>
      <c r="F51" s="7" t="str">
        <f t="shared" ref="F51:F82" si="15">IF($B51="N/A","N/A",IF(E51&gt;10,"No",IF(E51&lt;-10,"No","Yes")))</f>
        <v>N/A</v>
      </c>
      <c r="G51" s="26">
        <v>22115.961450999999</v>
      </c>
      <c r="H51" s="7" t="str">
        <f t="shared" ref="H51:H82" si="16">IF($B51="N/A","N/A",IF(G51&gt;10,"No",IF(G51&lt;-10,"No","Yes")))</f>
        <v>N/A</v>
      </c>
      <c r="I51" s="8">
        <v>5.9279999999999999</v>
      </c>
      <c r="J51" s="8">
        <v>8.0530000000000008</v>
      </c>
      <c r="K51" s="25" t="s">
        <v>734</v>
      </c>
      <c r="L51" s="85" t="str">
        <f t="shared" si="13"/>
        <v>Yes</v>
      </c>
    </row>
    <row r="52" spans="1:12" ht="25" x14ac:dyDescent="0.25">
      <c r="A52" s="108" t="s">
        <v>1125</v>
      </c>
      <c r="B52" s="21" t="s">
        <v>213</v>
      </c>
      <c r="C52" s="26">
        <v>50343.324474000001</v>
      </c>
      <c r="D52" s="7" t="str">
        <f t="shared" si="14"/>
        <v>N/A</v>
      </c>
      <c r="E52" s="26">
        <v>50451.584340000001</v>
      </c>
      <c r="F52" s="7" t="str">
        <f t="shared" si="15"/>
        <v>N/A</v>
      </c>
      <c r="G52" s="26">
        <v>53125.717385000004</v>
      </c>
      <c r="H52" s="7" t="str">
        <f t="shared" si="16"/>
        <v>N/A</v>
      </c>
      <c r="I52" s="8">
        <v>0.215</v>
      </c>
      <c r="J52" s="8">
        <v>5.3</v>
      </c>
      <c r="K52" s="25" t="s">
        <v>734</v>
      </c>
      <c r="L52" s="85" t="str">
        <f t="shared" si="13"/>
        <v>Yes</v>
      </c>
    </row>
    <row r="53" spans="1:12" ht="25" x14ac:dyDescent="0.25">
      <c r="A53" s="108" t="s">
        <v>1126</v>
      </c>
      <c r="B53" s="21" t="s">
        <v>213</v>
      </c>
      <c r="C53" s="26">
        <v>84753.829505999995</v>
      </c>
      <c r="D53" s="7" t="str">
        <f t="shared" si="14"/>
        <v>N/A</v>
      </c>
      <c r="E53" s="26">
        <v>81642.327890999994</v>
      </c>
      <c r="F53" s="7" t="str">
        <f t="shared" si="15"/>
        <v>N/A</v>
      </c>
      <c r="G53" s="26">
        <v>82575.356748999999</v>
      </c>
      <c r="H53" s="7" t="str">
        <f t="shared" si="16"/>
        <v>N/A</v>
      </c>
      <c r="I53" s="8">
        <v>-3.67</v>
      </c>
      <c r="J53" s="8">
        <v>1.143</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73195.736483000001</v>
      </c>
      <c r="D55" s="7" t="str">
        <f t="shared" si="14"/>
        <v>N/A</v>
      </c>
      <c r="E55" s="26">
        <v>73825.803679999997</v>
      </c>
      <c r="F55" s="7" t="str">
        <f t="shared" si="15"/>
        <v>N/A</v>
      </c>
      <c r="G55" s="26">
        <v>77949.130894000002</v>
      </c>
      <c r="H55" s="7" t="str">
        <f t="shared" si="16"/>
        <v>N/A</v>
      </c>
      <c r="I55" s="8">
        <v>0.86080000000000001</v>
      </c>
      <c r="J55" s="8">
        <v>5.585</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1713752299</v>
      </c>
      <c r="D60" s="7" t="str">
        <f t="shared" si="14"/>
        <v>N/A</v>
      </c>
      <c r="E60" s="26">
        <v>1783580575</v>
      </c>
      <c r="F60" s="7" t="str">
        <f t="shared" si="15"/>
        <v>N/A</v>
      </c>
      <c r="G60" s="26">
        <v>1926061799</v>
      </c>
      <c r="H60" s="7" t="str">
        <f t="shared" si="16"/>
        <v>N/A</v>
      </c>
      <c r="I60" s="8">
        <v>4.0750000000000002</v>
      </c>
      <c r="J60" s="8">
        <v>7.9880000000000004</v>
      </c>
      <c r="K60" s="25" t="s">
        <v>734</v>
      </c>
      <c r="L60" s="85" t="str">
        <f t="shared" ref="L60:L70" si="17">IF(J60="Div by 0", "N/A", IF(K60="N/A","N/A", IF(J60&gt;VALUE(MID(K60,1,2)), "No", IF(J60&lt;-1*VALUE(MID(K60,1,2)), "No", "Yes"))))</f>
        <v>Yes</v>
      </c>
    </row>
    <row r="61" spans="1:12" ht="25" x14ac:dyDescent="0.25">
      <c r="A61" s="108" t="s">
        <v>1133</v>
      </c>
      <c r="B61" s="21" t="s">
        <v>213</v>
      </c>
      <c r="C61" s="26">
        <v>0</v>
      </c>
      <c r="D61" s="7" t="str">
        <f t="shared" si="14"/>
        <v>N/A</v>
      </c>
      <c r="E61" s="26">
        <v>0</v>
      </c>
      <c r="F61" s="7" t="str">
        <f t="shared" si="15"/>
        <v>N/A</v>
      </c>
      <c r="G61" s="26">
        <v>0</v>
      </c>
      <c r="H61" s="7" t="str">
        <f t="shared" si="16"/>
        <v>N/A</v>
      </c>
      <c r="I61" s="8" t="s">
        <v>1747</v>
      </c>
      <c r="J61" s="8" t="s">
        <v>1747</v>
      </c>
      <c r="K61" s="25" t="s">
        <v>734</v>
      </c>
      <c r="L61" s="85" t="str">
        <f t="shared" si="17"/>
        <v>N/A</v>
      </c>
    </row>
    <row r="62" spans="1:12" x14ac:dyDescent="0.25">
      <c r="A62" s="108" t="s">
        <v>1134</v>
      </c>
      <c r="B62" s="21" t="s">
        <v>213</v>
      </c>
      <c r="C62" s="26">
        <v>38673249</v>
      </c>
      <c r="D62" s="7" t="str">
        <f t="shared" si="14"/>
        <v>N/A</v>
      </c>
      <c r="E62" s="26">
        <v>38446873</v>
      </c>
      <c r="F62" s="7" t="str">
        <f t="shared" si="15"/>
        <v>N/A</v>
      </c>
      <c r="G62" s="26">
        <v>41404206</v>
      </c>
      <c r="H62" s="7" t="str">
        <f t="shared" si="16"/>
        <v>N/A</v>
      </c>
      <c r="I62" s="8">
        <v>-0.58499999999999996</v>
      </c>
      <c r="J62" s="8">
        <v>7.6920000000000002</v>
      </c>
      <c r="K62" s="25" t="s">
        <v>734</v>
      </c>
      <c r="L62" s="85" t="str">
        <f t="shared" si="17"/>
        <v>Yes</v>
      </c>
    </row>
    <row r="63" spans="1:12" ht="25" x14ac:dyDescent="0.25">
      <c r="A63" s="108" t="s">
        <v>1135</v>
      </c>
      <c r="B63" s="21" t="s">
        <v>213</v>
      </c>
      <c r="C63" s="26">
        <v>535588326</v>
      </c>
      <c r="D63" s="7" t="str">
        <f t="shared" si="14"/>
        <v>N/A</v>
      </c>
      <c r="E63" s="26">
        <v>579235060</v>
      </c>
      <c r="F63" s="7" t="str">
        <f t="shared" si="15"/>
        <v>N/A</v>
      </c>
      <c r="G63" s="26">
        <v>646291369</v>
      </c>
      <c r="H63" s="7" t="str">
        <f t="shared" si="16"/>
        <v>N/A</v>
      </c>
      <c r="I63" s="8">
        <v>8.1489999999999991</v>
      </c>
      <c r="J63" s="8">
        <v>11.58</v>
      </c>
      <c r="K63" s="25" t="s">
        <v>734</v>
      </c>
      <c r="L63" s="85" t="str">
        <f t="shared" si="17"/>
        <v>Yes</v>
      </c>
    </row>
    <row r="64" spans="1:12" ht="25" x14ac:dyDescent="0.25">
      <c r="A64" s="108" t="s">
        <v>1136</v>
      </c>
      <c r="B64" s="21" t="s">
        <v>213</v>
      </c>
      <c r="C64" s="26">
        <v>97486116</v>
      </c>
      <c r="D64" s="7" t="str">
        <f t="shared" si="14"/>
        <v>N/A</v>
      </c>
      <c r="E64" s="26">
        <v>97557798</v>
      </c>
      <c r="F64" s="7" t="str">
        <f t="shared" si="15"/>
        <v>N/A</v>
      </c>
      <c r="G64" s="26">
        <v>99347826</v>
      </c>
      <c r="H64" s="7" t="str">
        <f t="shared" si="16"/>
        <v>N/A</v>
      </c>
      <c r="I64" s="8">
        <v>7.3499999999999996E-2</v>
      </c>
      <c r="J64" s="8">
        <v>1.835</v>
      </c>
      <c r="K64" s="25" t="s">
        <v>734</v>
      </c>
      <c r="L64" s="85" t="str">
        <f t="shared" si="17"/>
        <v>Yes</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1042004608</v>
      </c>
      <c r="D66" s="7" t="str">
        <f t="shared" si="14"/>
        <v>N/A</v>
      </c>
      <c r="E66" s="26">
        <v>1068340844</v>
      </c>
      <c r="F66" s="7" t="str">
        <f t="shared" si="15"/>
        <v>N/A</v>
      </c>
      <c r="G66" s="26">
        <v>1139018398</v>
      </c>
      <c r="H66" s="7" t="str">
        <f t="shared" si="16"/>
        <v>N/A</v>
      </c>
      <c r="I66" s="8">
        <v>2.5270000000000001</v>
      </c>
      <c r="J66" s="8">
        <v>6.6159999999999997</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27832.85367</v>
      </c>
      <c r="D71" s="7" t="str">
        <f t="shared" si="14"/>
        <v>N/A</v>
      </c>
      <c r="E71" s="26">
        <v>28243.108977</v>
      </c>
      <c r="F71" s="7" t="str">
        <f t="shared" si="15"/>
        <v>N/A</v>
      </c>
      <c r="G71" s="26">
        <v>29915.688909</v>
      </c>
      <c r="H71" s="7" t="str">
        <f t="shared" si="16"/>
        <v>N/A</v>
      </c>
      <c r="I71" s="8">
        <v>1.474</v>
      </c>
      <c r="J71" s="8">
        <v>5.9219999999999997</v>
      </c>
      <c r="K71" s="25" t="s">
        <v>734</v>
      </c>
      <c r="L71" s="85" t="str">
        <f t="shared" ref="L71:L81" si="18">IF(J71="Div by 0", "N/A", IF(K71="N/A","N/A", IF(J71&gt;VALUE(MID(K71,1,2)), "No", IF(J71&lt;-1*VALUE(MID(K71,1,2)), "No", "Yes"))))</f>
        <v>Yes</v>
      </c>
    </row>
    <row r="72" spans="1:12" ht="25" x14ac:dyDescent="0.25">
      <c r="A72" s="108" t="s">
        <v>1144</v>
      </c>
      <c r="B72" s="21" t="s">
        <v>213</v>
      </c>
      <c r="C72" s="26" t="s">
        <v>1747</v>
      </c>
      <c r="D72" s="7" t="str">
        <f t="shared" si="14"/>
        <v>N/A</v>
      </c>
      <c r="E72" s="26" t="s">
        <v>1747</v>
      </c>
      <c r="F72" s="7" t="str">
        <f t="shared" si="15"/>
        <v>N/A</v>
      </c>
      <c r="G72" s="26" t="s">
        <v>1747</v>
      </c>
      <c r="H72" s="7" t="str">
        <f t="shared" si="16"/>
        <v>N/A</v>
      </c>
      <c r="I72" s="8" t="s">
        <v>1747</v>
      </c>
      <c r="J72" s="8" t="s">
        <v>1747</v>
      </c>
      <c r="K72" s="25" t="s">
        <v>734</v>
      </c>
      <c r="L72" s="85" t="str">
        <f t="shared" si="18"/>
        <v>N/A</v>
      </c>
    </row>
    <row r="73" spans="1:12" ht="25" x14ac:dyDescent="0.25">
      <c r="A73" s="108" t="s">
        <v>1145</v>
      </c>
      <c r="B73" s="21" t="s">
        <v>213</v>
      </c>
      <c r="C73" s="26">
        <v>1558.1486301</v>
      </c>
      <c r="D73" s="7" t="str">
        <f t="shared" si="14"/>
        <v>N/A</v>
      </c>
      <c r="E73" s="26">
        <v>1533.1528092999999</v>
      </c>
      <c r="F73" s="7" t="str">
        <f t="shared" si="15"/>
        <v>N/A</v>
      </c>
      <c r="G73" s="26">
        <v>1630.3435973999999</v>
      </c>
      <c r="H73" s="7" t="str">
        <f t="shared" si="16"/>
        <v>N/A</v>
      </c>
      <c r="I73" s="8">
        <v>-1.6</v>
      </c>
      <c r="J73" s="8">
        <v>6.3390000000000004</v>
      </c>
      <c r="K73" s="25" t="s">
        <v>734</v>
      </c>
      <c r="L73" s="85" t="str">
        <f t="shared" si="18"/>
        <v>Yes</v>
      </c>
    </row>
    <row r="74" spans="1:12" ht="25" x14ac:dyDescent="0.25">
      <c r="A74" s="108" t="s">
        <v>1146</v>
      </c>
      <c r="B74" s="21" t="s">
        <v>213</v>
      </c>
      <c r="C74" s="26">
        <v>27912.670731999999</v>
      </c>
      <c r="D74" s="7" t="str">
        <f t="shared" si="14"/>
        <v>N/A</v>
      </c>
      <c r="E74" s="26">
        <v>28686.363905999999</v>
      </c>
      <c r="F74" s="7" t="str">
        <f t="shared" si="15"/>
        <v>N/A</v>
      </c>
      <c r="G74" s="26">
        <v>30816.868633999999</v>
      </c>
      <c r="H74" s="7" t="str">
        <f t="shared" si="16"/>
        <v>N/A</v>
      </c>
      <c r="I74" s="8">
        <v>2.7719999999999998</v>
      </c>
      <c r="J74" s="8">
        <v>7.4269999999999996</v>
      </c>
      <c r="K74" s="25" t="s">
        <v>734</v>
      </c>
      <c r="L74" s="85" t="str">
        <f t="shared" si="18"/>
        <v>Yes</v>
      </c>
    </row>
    <row r="75" spans="1:12" ht="25" x14ac:dyDescent="0.25">
      <c r="A75" s="108" t="s">
        <v>1147</v>
      </c>
      <c r="B75" s="21" t="s">
        <v>213</v>
      </c>
      <c r="C75" s="26">
        <v>67840.025051999997</v>
      </c>
      <c r="D75" s="7" t="str">
        <f t="shared" si="14"/>
        <v>N/A</v>
      </c>
      <c r="E75" s="26">
        <v>66365.848979999995</v>
      </c>
      <c r="F75" s="7" t="str">
        <f t="shared" si="15"/>
        <v>N/A</v>
      </c>
      <c r="G75" s="26">
        <v>68421.367769000004</v>
      </c>
      <c r="H75" s="7" t="str">
        <f t="shared" si="16"/>
        <v>N/A</v>
      </c>
      <c r="I75" s="8">
        <v>-2.17</v>
      </c>
      <c r="J75" s="8">
        <v>3.097</v>
      </c>
      <c r="K75" s="25" t="s">
        <v>734</v>
      </c>
      <c r="L75" s="85" t="str">
        <f t="shared" si="18"/>
        <v>Yes</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64608.420635000002</v>
      </c>
      <c r="D77" s="7" t="str">
        <f t="shared" si="14"/>
        <v>N/A</v>
      </c>
      <c r="E77" s="26">
        <v>65095.103825999999</v>
      </c>
      <c r="F77" s="7" t="str">
        <f t="shared" si="15"/>
        <v>N/A</v>
      </c>
      <c r="G77" s="26">
        <v>68768.846103000003</v>
      </c>
      <c r="H77" s="7" t="str">
        <f t="shared" si="16"/>
        <v>N/A</v>
      </c>
      <c r="I77" s="8">
        <v>0.75329999999999997</v>
      </c>
      <c r="J77" s="8">
        <v>5.6440000000000001</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1714530468</v>
      </c>
      <c r="D82" s="7" t="str">
        <f t="shared" si="14"/>
        <v>N/A</v>
      </c>
      <c r="E82" s="26">
        <v>1784346182</v>
      </c>
      <c r="F82" s="7" t="str">
        <f t="shared" si="15"/>
        <v>N/A</v>
      </c>
      <c r="G82" s="26">
        <v>1927600507</v>
      </c>
      <c r="H82" s="7" t="str">
        <f t="shared" si="16"/>
        <v>N/A</v>
      </c>
      <c r="I82" s="8">
        <v>4.0720000000000001</v>
      </c>
      <c r="J82" s="8">
        <v>8.0280000000000005</v>
      </c>
      <c r="K82" s="25" t="s">
        <v>734</v>
      </c>
      <c r="L82" s="85" t="str">
        <f t="shared" ref="L82:L138" si="19">IF(J82="Div by 0", "N/A", IF(K82="N/A","N/A", IF(J82&gt;VALUE(MID(K82,1,2)), "No", IF(J82&lt;-1*VALUE(MID(K82,1,2)), "No", "Yes"))))</f>
        <v>Yes</v>
      </c>
    </row>
    <row r="83" spans="1:12" x14ac:dyDescent="0.25">
      <c r="A83" s="108" t="s">
        <v>363</v>
      </c>
      <c r="B83" s="21" t="s">
        <v>213</v>
      </c>
      <c r="C83" s="22">
        <v>42215</v>
      </c>
      <c r="D83" s="7" t="str">
        <f t="shared" ref="D83:D114" si="20">IF($B83="N/A","N/A",IF(C83&gt;10,"No",IF(C83&lt;-10,"No","Yes")))</f>
        <v>N/A</v>
      </c>
      <c r="E83" s="22">
        <v>43489</v>
      </c>
      <c r="F83" s="7" t="str">
        <f t="shared" ref="F83:F114" si="21">IF($B83="N/A","N/A",IF(E83&gt;10,"No",IF(E83&lt;-10,"No","Yes")))</f>
        <v>N/A</v>
      </c>
      <c r="G83" s="22">
        <v>44435</v>
      </c>
      <c r="H83" s="7" t="str">
        <f t="shared" ref="H83:H114" si="22">IF($B83="N/A","N/A",IF(G83&gt;10,"No",IF(G83&lt;-10,"No","Yes")))</f>
        <v>N/A</v>
      </c>
      <c r="I83" s="8">
        <v>3.0179999999999998</v>
      </c>
      <c r="J83" s="8">
        <v>2.1749999999999998</v>
      </c>
      <c r="K83" s="25" t="s">
        <v>734</v>
      </c>
      <c r="L83" s="85" t="str">
        <f t="shared" si="19"/>
        <v>Yes</v>
      </c>
    </row>
    <row r="84" spans="1:12" x14ac:dyDescent="0.25">
      <c r="A84" s="108" t="s">
        <v>358</v>
      </c>
      <c r="B84" s="21" t="s">
        <v>213</v>
      </c>
      <c r="C84" s="26">
        <v>40614.247732000003</v>
      </c>
      <c r="D84" s="7" t="str">
        <f t="shared" si="20"/>
        <v>N/A</v>
      </c>
      <c r="E84" s="26">
        <v>41029.827818999998</v>
      </c>
      <c r="F84" s="7" t="str">
        <f t="shared" si="21"/>
        <v>N/A</v>
      </c>
      <c r="G84" s="26">
        <v>43380.229705999998</v>
      </c>
      <c r="H84" s="7" t="str">
        <f t="shared" si="22"/>
        <v>N/A</v>
      </c>
      <c r="I84" s="8">
        <v>1.0229999999999999</v>
      </c>
      <c r="J84" s="8">
        <v>5.7290000000000001</v>
      </c>
      <c r="K84" s="25" t="s">
        <v>734</v>
      </c>
      <c r="L84" s="85" t="str">
        <f t="shared" si="19"/>
        <v>Yes</v>
      </c>
    </row>
    <row r="85" spans="1:12" ht="25" x14ac:dyDescent="0.25">
      <c r="A85" s="108" t="s">
        <v>1154</v>
      </c>
      <c r="B85" s="21" t="s">
        <v>213</v>
      </c>
      <c r="C85" s="26">
        <v>64947719</v>
      </c>
      <c r="D85" s="7" t="str">
        <f t="shared" si="20"/>
        <v>N/A</v>
      </c>
      <c r="E85" s="26">
        <v>66576507</v>
      </c>
      <c r="F85" s="7" t="str">
        <f t="shared" si="21"/>
        <v>N/A</v>
      </c>
      <c r="G85" s="26">
        <v>72342350</v>
      </c>
      <c r="H85" s="7" t="str">
        <f t="shared" si="22"/>
        <v>N/A</v>
      </c>
      <c r="I85" s="8">
        <v>2.508</v>
      </c>
      <c r="J85" s="8">
        <v>8.66</v>
      </c>
      <c r="K85" s="25" t="s">
        <v>734</v>
      </c>
      <c r="L85" s="85" t="str">
        <f t="shared" si="19"/>
        <v>Yes</v>
      </c>
    </row>
    <row r="86" spans="1:12" x14ac:dyDescent="0.25">
      <c r="A86" s="108" t="s">
        <v>724</v>
      </c>
      <c r="B86" s="21" t="s">
        <v>213</v>
      </c>
      <c r="C86" s="22">
        <v>41160</v>
      </c>
      <c r="D86" s="7" t="str">
        <f t="shared" si="20"/>
        <v>N/A</v>
      </c>
      <c r="E86" s="22">
        <v>42409</v>
      </c>
      <c r="F86" s="7" t="str">
        <f t="shared" si="21"/>
        <v>N/A</v>
      </c>
      <c r="G86" s="22">
        <v>43050</v>
      </c>
      <c r="H86" s="7" t="str">
        <f t="shared" si="22"/>
        <v>N/A</v>
      </c>
      <c r="I86" s="8">
        <v>3.0339999999999998</v>
      </c>
      <c r="J86" s="8">
        <v>1.5109999999999999</v>
      </c>
      <c r="K86" s="25" t="s">
        <v>734</v>
      </c>
      <c r="L86" s="85" t="str">
        <f t="shared" si="19"/>
        <v>Yes</v>
      </c>
    </row>
    <row r="87" spans="1:12" ht="25" x14ac:dyDescent="0.25">
      <c r="A87" s="108" t="s">
        <v>1155</v>
      </c>
      <c r="B87" s="21" t="s">
        <v>213</v>
      </c>
      <c r="C87" s="26">
        <v>1577.9329203</v>
      </c>
      <c r="D87" s="7" t="str">
        <f t="shared" si="20"/>
        <v>N/A</v>
      </c>
      <c r="E87" s="26">
        <v>1569.8674102</v>
      </c>
      <c r="F87" s="7" t="str">
        <f t="shared" si="21"/>
        <v>N/A</v>
      </c>
      <c r="G87" s="26">
        <v>1680.4262484999999</v>
      </c>
      <c r="H87" s="7" t="str">
        <f t="shared" si="22"/>
        <v>N/A</v>
      </c>
      <c r="I87" s="8">
        <v>-0.51100000000000001</v>
      </c>
      <c r="J87" s="8">
        <v>7.0430000000000001</v>
      </c>
      <c r="K87" s="25" t="s">
        <v>734</v>
      </c>
      <c r="L87" s="85" t="str">
        <f t="shared" si="19"/>
        <v>Yes</v>
      </c>
    </row>
    <row r="88" spans="1:12" ht="25" x14ac:dyDescent="0.25">
      <c r="A88" s="108" t="s">
        <v>1156</v>
      </c>
      <c r="B88" s="21" t="s">
        <v>213</v>
      </c>
      <c r="C88" s="26">
        <v>1111816498</v>
      </c>
      <c r="D88" s="7" t="str">
        <f t="shared" si="20"/>
        <v>N/A</v>
      </c>
      <c r="E88" s="26">
        <v>1160226844</v>
      </c>
      <c r="F88" s="7" t="str">
        <f t="shared" si="21"/>
        <v>N/A</v>
      </c>
      <c r="G88" s="26">
        <v>1256214669</v>
      </c>
      <c r="H88" s="7" t="str">
        <f t="shared" si="22"/>
        <v>N/A</v>
      </c>
      <c r="I88" s="8">
        <v>4.3540000000000001</v>
      </c>
      <c r="J88" s="8">
        <v>8.2729999999999997</v>
      </c>
      <c r="K88" s="25" t="s">
        <v>734</v>
      </c>
      <c r="L88" s="85" t="str">
        <f t="shared" si="19"/>
        <v>Yes</v>
      </c>
    </row>
    <row r="89" spans="1:12" x14ac:dyDescent="0.25">
      <c r="A89" s="108" t="s">
        <v>725</v>
      </c>
      <c r="B89" s="21" t="s">
        <v>213</v>
      </c>
      <c r="C89" s="22">
        <v>21969</v>
      </c>
      <c r="D89" s="7" t="str">
        <f t="shared" si="20"/>
        <v>N/A</v>
      </c>
      <c r="E89" s="22">
        <v>22687</v>
      </c>
      <c r="F89" s="7" t="str">
        <f t="shared" si="21"/>
        <v>N/A</v>
      </c>
      <c r="G89" s="22">
        <v>23155</v>
      </c>
      <c r="H89" s="7" t="str">
        <f t="shared" si="22"/>
        <v>N/A</v>
      </c>
      <c r="I89" s="8">
        <v>3.2679999999999998</v>
      </c>
      <c r="J89" s="8">
        <v>2.0630000000000002</v>
      </c>
      <c r="K89" s="25" t="s">
        <v>734</v>
      </c>
      <c r="L89" s="85" t="str">
        <f t="shared" si="19"/>
        <v>Yes</v>
      </c>
    </row>
    <row r="90" spans="1:12" ht="25" x14ac:dyDescent="0.25">
      <c r="A90" s="108" t="s">
        <v>1157</v>
      </c>
      <c r="B90" s="21" t="s">
        <v>213</v>
      </c>
      <c r="C90" s="26">
        <v>50608.425417999999</v>
      </c>
      <c r="D90" s="7" t="str">
        <f t="shared" si="20"/>
        <v>N/A</v>
      </c>
      <c r="E90" s="26">
        <v>51140.602283</v>
      </c>
      <c r="F90" s="7" t="str">
        <f t="shared" si="21"/>
        <v>N/A</v>
      </c>
      <c r="G90" s="26">
        <v>54252.414986000003</v>
      </c>
      <c r="H90" s="7" t="str">
        <f t="shared" si="22"/>
        <v>N/A</v>
      </c>
      <c r="I90" s="8">
        <v>1.052</v>
      </c>
      <c r="J90" s="8">
        <v>6.085</v>
      </c>
      <c r="K90" s="25" t="s">
        <v>734</v>
      </c>
      <c r="L90" s="85" t="str">
        <f t="shared" si="19"/>
        <v>Yes</v>
      </c>
    </row>
    <row r="91" spans="1:12" ht="25" x14ac:dyDescent="0.25">
      <c r="A91" s="108" t="s">
        <v>1158</v>
      </c>
      <c r="B91" s="21" t="s">
        <v>213</v>
      </c>
      <c r="C91" s="26">
        <v>19844200</v>
      </c>
      <c r="D91" s="7" t="str">
        <f t="shared" si="20"/>
        <v>N/A</v>
      </c>
      <c r="E91" s="26">
        <v>20468118</v>
      </c>
      <c r="F91" s="7" t="str">
        <f t="shared" si="21"/>
        <v>N/A</v>
      </c>
      <c r="G91" s="26">
        <v>14397917</v>
      </c>
      <c r="H91" s="7" t="str">
        <f t="shared" si="22"/>
        <v>N/A</v>
      </c>
      <c r="I91" s="8">
        <v>3.1440000000000001</v>
      </c>
      <c r="J91" s="8">
        <v>-29.7</v>
      </c>
      <c r="K91" s="25" t="s">
        <v>734</v>
      </c>
      <c r="L91" s="85" t="str">
        <f t="shared" si="19"/>
        <v>Yes</v>
      </c>
    </row>
    <row r="92" spans="1:12" x14ac:dyDescent="0.25">
      <c r="A92" s="108" t="s">
        <v>726</v>
      </c>
      <c r="B92" s="21" t="s">
        <v>213</v>
      </c>
      <c r="C92" s="22">
        <v>2787</v>
      </c>
      <c r="D92" s="7" t="str">
        <f t="shared" si="20"/>
        <v>N/A</v>
      </c>
      <c r="E92" s="22">
        <v>2907</v>
      </c>
      <c r="F92" s="7" t="str">
        <f t="shared" si="21"/>
        <v>N/A</v>
      </c>
      <c r="G92" s="22">
        <v>2167</v>
      </c>
      <c r="H92" s="7" t="str">
        <f t="shared" si="22"/>
        <v>N/A</v>
      </c>
      <c r="I92" s="8">
        <v>4.306</v>
      </c>
      <c r="J92" s="8">
        <v>-25.5</v>
      </c>
      <c r="K92" s="25" t="s">
        <v>734</v>
      </c>
      <c r="L92" s="85" t="str">
        <f t="shared" si="19"/>
        <v>Yes</v>
      </c>
    </row>
    <row r="93" spans="1:12" ht="25" x14ac:dyDescent="0.25">
      <c r="A93" s="108" t="s">
        <v>1159</v>
      </c>
      <c r="B93" s="21" t="s">
        <v>213</v>
      </c>
      <c r="C93" s="26">
        <v>7120.2726947000001</v>
      </c>
      <c r="D93" s="7" t="str">
        <f t="shared" si="20"/>
        <v>N/A</v>
      </c>
      <c r="E93" s="26">
        <v>7040.9762641999996</v>
      </c>
      <c r="F93" s="7" t="str">
        <f t="shared" si="21"/>
        <v>N/A</v>
      </c>
      <c r="G93" s="26">
        <v>6644.1702814999999</v>
      </c>
      <c r="H93" s="7" t="str">
        <f t="shared" si="22"/>
        <v>N/A</v>
      </c>
      <c r="I93" s="8">
        <v>-1.1100000000000001</v>
      </c>
      <c r="J93" s="8">
        <v>-5.64</v>
      </c>
      <c r="K93" s="25" t="s">
        <v>734</v>
      </c>
      <c r="L93" s="85" t="str">
        <f t="shared" si="19"/>
        <v>Yes</v>
      </c>
    </row>
    <row r="94" spans="1:12" x14ac:dyDescent="0.25">
      <c r="A94" s="108" t="s">
        <v>1160</v>
      </c>
      <c r="B94" s="21" t="s">
        <v>213</v>
      </c>
      <c r="C94" s="26">
        <v>174110940</v>
      </c>
      <c r="D94" s="7" t="str">
        <f t="shared" si="20"/>
        <v>N/A</v>
      </c>
      <c r="E94" s="26">
        <v>177830898</v>
      </c>
      <c r="F94" s="7" t="str">
        <f t="shared" si="21"/>
        <v>N/A</v>
      </c>
      <c r="G94" s="26">
        <v>205946073</v>
      </c>
      <c r="H94" s="7" t="str">
        <f t="shared" si="22"/>
        <v>N/A</v>
      </c>
      <c r="I94" s="8">
        <v>2.137</v>
      </c>
      <c r="J94" s="8">
        <v>15.81</v>
      </c>
      <c r="K94" s="25" t="s">
        <v>734</v>
      </c>
      <c r="L94" s="85" t="str">
        <f t="shared" si="19"/>
        <v>Yes</v>
      </c>
    </row>
    <row r="95" spans="1:12" x14ac:dyDescent="0.25">
      <c r="A95" s="108" t="s">
        <v>727</v>
      </c>
      <c r="B95" s="21" t="s">
        <v>213</v>
      </c>
      <c r="C95" s="22">
        <v>13533</v>
      </c>
      <c r="D95" s="7" t="str">
        <f t="shared" si="20"/>
        <v>N/A</v>
      </c>
      <c r="E95" s="22">
        <v>14429</v>
      </c>
      <c r="F95" s="7" t="str">
        <f t="shared" si="21"/>
        <v>N/A</v>
      </c>
      <c r="G95" s="22">
        <v>14982</v>
      </c>
      <c r="H95" s="7" t="str">
        <f t="shared" si="22"/>
        <v>N/A</v>
      </c>
      <c r="I95" s="8">
        <v>6.6210000000000004</v>
      </c>
      <c r="J95" s="8">
        <v>3.8330000000000002</v>
      </c>
      <c r="K95" s="25" t="s">
        <v>734</v>
      </c>
      <c r="L95" s="85" t="str">
        <f t="shared" si="19"/>
        <v>Yes</v>
      </c>
    </row>
    <row r="96" spans="1:12" x14ac:dyDescent="0.25">
      <c r="A96" s="108" t="s">
        <v>1161</v>
      </c>
      <c r="B96" s="21" t="s">
        <v>213</v>
      </c>
      <c r="C96" s="26">
        <v>12865.657282</v>
      </c>
      <c r="D96" s="7" t="str">
        <f t="shared" si="20"/>
        <v>N/A</v>
      </c>
      <c r="E96" s="26">
        <v>12324.547646999999</v>
      </c>
      <c r="F96" s="7" t="str">
        <f t="shared" si="21"/>
        <v>N/A</v>
      </c>
      <c r="G96" s="26">
        <v>13746.233679999999</v>
      </c>
      <c r="H96" s="7" t="str">
        <f t="shared" si="22"/>
        <v>N/A</v>
      </c>
      <c r="I96" s="8">
        <v>-4.21</v>
      </c>
      <c r="J96" s="8">
        <v>11.54</v>
      </c>
      <c r="K96" s="25" t="s">
        <v>734</v>
      </c>
      <c r="L96" s="85" t="str">
        <f t="shared" si="19"/>
        <v>Yes</v>
      </c>
    </row>
    <row r="97" spans="1:12" x14ac:dyDescent="0.25">
      <c r="A97" s="108" t="s">
        <v>1162</v>
      </c>
      <c r="B97" s="21" t="s">
        <v>213</v>
      </c>
      <c r="C97" s="26">
        <v>1553204</v>
      </c>
      <c r="D97" s="7" t="str">
        <f t="shared" si="20"/>
        <v>N/A</v>
      </c>
      <c r="E97" s="26">
        <v>1956768</v>
      </c>
      <c r="F97" s="7" t="str">
        <f t="shared" si="21"/>
        <v>N/A</v>
      </c>
      <c r="G97" s="26">
        <v>1851236</v>
      </c>
      <c r="H97" s="7" t="str">
        <f t="shared" si="22"/>
        <v>N/A</v>
      </c>
      <c r="I97" s="8">
        <v>25.98</v>
      </c>
      <c r="J97" s="8">
        <v>-5.39</v>
      </c>
      <c r="K97" s="25" t="s">
        <v>734</v>
      </c>
      <c r="L97" s="85" t="str">
        <f t="shared" si="19"/>
        <v>Yes</v>
      </c>
    </row>
    <row r="98" spans="1:12" x14ac:dyDescent="0.25">
      <c r="A98" s="108" t="s">
        <v>517</v>
      </c>
      <c r="B98" s="21" t="s">
        <v>213</v>
      </c>
      <c r="C98" s="22">
        <v>44</v>
      </c>
      <c r="D98" s="7" t="str">
        <f t="shared" si="20"/>
        <v>N/A</v>
      </c>
      <c r="E98" s="22">
        <v>50</v>
      </c>
      <c r="F98" s="7" t="str">
        <f t="shared" si="21"/>
        <v>N/A</v>
      </c>
      <c r="G98" s="22">
        <v>49</v>
      </c>
      <c r="H98" s="7" t="str">
        <f t="shared" si="22"/>
        <v>N/A</v>
      </c>
      <c r="I98" s="8">
        <v>13.64</v>
      </c>
      <c r="J98" s="8">
        <v>-2</v>
      </c>
      <c r="K98" s="25" t="s">
        <v>734</v>
      </c>
      <c r="L98" s="85" t="str">
        <f t="shared" si="19"/>
        <v>Yes</v>
      </c>
    </row>
    <row r="99" spans="1:12" x14ac:dyDescent="0.25">
      <c r="A99" s="108" t="s">
        <v>1163</v>
      </c>
      <c r="B99" s="21" t="s">
        <v>213</v>
      </c>
      <c r="C99" s="26">
        <v>35300.090908999999</v>
      </c>
      <c r="D99" s="7" t="str">
        <f t="shared" si="20"/>
        <v>N/A</v>
      </c>
      <c r="E99" s="26">
        <v>39135.360000000001</v>
      </c>
      <c r="F99" s="7" t="str">
        <f t="shared" si="21"/>
        <v>N/A</v>
      </c>
      <c r="G99" s="26">
        <v>37780.326530999999</v>
      </c>
      <c r="H99" s="7" t="str">
        <f t="shared" si="22"/>
        <v>N/A</v>
      </c>
      <c r="I99" s="8">
        <v>10.86</v>
      </c>
      <c r="J99" s="8">
        <v>-3.46</v>
      </c>
      <c r="K99" s="25" t="s">
        <v>734</v>
      </c>
      <c r="L99" s="85" t="str">
        <f t="shared" si="19"/>
        <v>Yes</v>
      </c>
    </row>
    <row r="100" spans="1:12" ht="25" x14ac:dyDescent="0.25">
      <c r="A100" s="108" t="s">
        <v>1164</v>
      </c>
      <c r="B100" s="21" t="s">
        <v>213</v>
      </c>
      <c r="C100" s="26">
        <v>6126286</v>
      </c>
      <c r="D100" s="7" t="str">
        <f t="shared" si="20"/>
        <v>N/A</v>
      </c>
      <c r="E100" s="26">
        <v>6111645</v>
      </c>
      <c r="F100" s="7" t="str">
        <f t="shared" si="21"/>
        <v>N/A</v>
      </c>
      <c r="G100" s="26">
        <v>6704932</v>
      </c>
      <c r="H100" s="7" t="str">
        <f t="shared" si="22"/>
        <v>N/A</v>
      </c>
      <c r="I100" s="8">
        <v>-0.23899999999999999</v>
      </c>
      <c r="J100" s="8">
        <v>9.7070000000000007</v>
      </c>
      <c r="K100" s="25" t="s">
        <v>734</v>
      </c>
      <c r="L100" s="85" t="str">
        <f t="shared" si="19"/>
        <v>Yes</v>
      </c>
    </row>
    <row r="101" spans="1:12" x14ac:dyDescent="0.25">
      <c r="A101" s="108" t="s">
        <v>518</v>
      </c>
      <c r="B101" s="21" t="s">
        <v>213</v>
      </c>
      <c r="C101" s="22">
        <v>5134</v>
      </c>
      <c r="D101" s="7" t="str">
        <f t="shared" si="20"/>
        <v>N/A</v>
      </c>
      <c r="E101" s="22">
        <v>5243</v>
      </c>
      <c r="F101" s="7" t="str">
        <f t="shared" si="21"/>
        <v>N/A</v>
      </c>
      <c r="G101" s="22">
        <v>5369</v>
      </c>
      <c r="H101" s="7" t="str">
        <f t="shared" si="22"/>
        <v>N/A</v>
      </c>
      <c r="I101" s="8">
        <v>2.1230000000000002</v>
      </c>
      <c r="J101" s="8">
        <v>2.403</v>
      </c>
      <c r="K101" s="25" t="s">
        <v>734</v>
      </c>
      <c r="L101" s="85" t="str">
        <f t="shared" si="19"/>
        <v>Yes</v>
      </c>
    </row>
    <row r="102" spans="1:12" ht="25" x14ac:dyDescent="0.25">
      <c r="A102" s="108" t="s">
        <v>1165</v>
      </c>
      <c r="B102" s="21" t="s">
        <v>213</v>
      </c>
      <c r="C102" s="26">
        <v>1193.2773666000001</v>
      </c>
      <c r="D102" s="7" t="str">
        <f t="shared" si="20"/>
        <v>N/A</v>
      </c>
      <c r="E102" s="26">
        <v>1165.6770933</v>
      </c>
      <c r="F102" s="7" t="str">
        <f t="shared" si="21"/>
        <v>N/A</v>
      </c>
      <c r="G102" s="26">
        <v>1248.8232446</v>
      </c>
      <c r="H102" s="7" t="str">
        <f t="shared" si="22"/>
        <v>N/A</v>
      </c>
      <c r="I102" s="8">
        <v>-2.31</v>
      </c>
      <c r="J102" s="8">
        <v>7.133</v>
      </c>
      <c r="K102" s="25" t="s">
        <v>734</v>
      </c>
      <c r="L102" s="85" t="str">
        <f t="shared" si="19"/>
        <v>Yes</v>
      </c>
    </row>
    <row r="103" spans="1:12" ht="25" x14ac:dyDescent="0.25">
      <c r="A103" s="108" t="s">
        <v>1166</v>
      </c>
      <c r="B103" s="21" t="s">
        <v>213</v>
      </c>
      <c r="C103" s="26">
        <v>314963</v>
      </c>
      <c r="D103" s="7" t="str">
        <f t="shared" si="20"/>
        <v>N/A</v>
      </c>
      <c r="E103" s="26">
        <v>293683</v>
      </c>
      <c r="F103" s="7" t="str">
        <f t="shared" si="21"/>
        <v>N/A</v>
      </c>
      <c r="G103" s="26">
        <v>41983</v>
      </c>
      <c r="H103" s="7" t="str">
        <f t="shared" si="22"/>
        <v>N/A</v>
      </c>
      <c r="I103" s="8">
        <v>-6.76</v>
      </c>
      <c r="J103" s="8">
        <v>-85.7</v>
      </c>
      <c r="K103" s="25" t="s">
        <v>734</v>
      </c>
      <c r="L103" s="85" t="str">
        <f t="shared" si="19"/>
        <v>No</v>
      </c>
    </row>
    <row r="104" spans="1:12" ht="25" x14ac:dyDescent="0.25">
      <c r="A104" s="108" t="s">
        <v>519</v>
      </c>
      <c r="B104" s="21" t="s">
        <v>213</v>
      </c>
      <c r="C104" s="22">
        <v>11</v>
      </c>
      <c r="D104" s="7" t="str">
        <f t="shared" si="20"/>
        <v>N/A</v>
      </c>
      <c r="E104" s="22">
        <v>19</v>
      </c>
      <c r="F104" s="7" t="str">
        <f t="shared" si="21"/>
        <v>N/A</v>
      </c>
      <c r="G104" s="22">
        <v>13</v>
      </c>
      <c r="H104" s="7" t="str">
        <f t="shared" si="22"/>
        <v>N/A</v>
      </c>
      <c r="I104" s="8">
        <v>90</v>
      </c>
      <c r="J104" s="8">
        <v>-31.6</v>
      </c>
      <c r="K104" s="25" t="s">
        <v>734</v>
      </c>
      <c r="L104" s="85" t="str">
        <f t="shared" si="19"/>
        <v>No</v>
      </c>
    </row>
    <row r="105" spans="1:12" ht="25" x14ac:dyDescent="0.25">
      <c r="A105" s="108" t="s">
        <v>1167</v>
      </c>
      <c r="B105" s="21" t="s">
        <v>213</v>
      </c>
      <c r="C105" s="26">
        <v>31496.3</v>
      </c>
      <c r="D105" s="7" t="str">
        <f t="shared" si="20"/>
        <v>N/A</v>
      </c>
      <c r="E105" s="26">
        <v>15457</v>
      </c>
      <c r="F105" s="7" t="str">
        <f t="shared" si="21"/>
        <v>N/A</v>
      </c>
      <c r="G105" s="26">
        <v>3229.4615385000002</v>
      </c>
      <c r="H105" s="7" t="str">
        <f t="shared" si="22"/>
        <v>N/A</v>
      </c>
      <c r="I105" s="8">
        <v>-50.9</v>
      </c>
      <c r="J105" s="8">
        <v>-79.099999999999994</v>
      </c>
      <c r="K105" s="25" t="s">
        <v>734</v>
      </c>
      <c r="L105" s="85" t="str">
        <f t="shared" si="19"/>
        <v>No</v>
      </c>
    </row>
    <row r="106" spans="1:12" ht="25" x14ac:dyDescent="0.25">
      <c r="A106" s="108" t="s">
        <v>1168</v>
      </c>
      <c r="B106" s="21" t="s">
        <v>213</v>
      </c>
      <c r="C106" s="26">
        <v>172881987</v>
      </c>
      <c r="D106" s="7" t="str">
        <f t="shared" si="20"/>
        <v>N/A</v>
      </c>
      <c r="E106" s="26">
        <v>179305212</v>
      </c>
      <c r="F106" s="7" t="str">
        <f t="shared" si="21"/>
        <v>N/A</v>
      </c>
      <c r="G106" s="26">
        <v>191374977</v>
      </c>
      <c r="H106" s="7" t="str">
        <f t="shared" si="22"/>
        <v>N/A</v>
      </c>
      <c r="I106" s="8">
        <v>3.7149999999999999</v>
      </c>
      <c r="J106" s="8">
        <v>6.7309999999999999</v>
      </c>
      <c r="K106" s="25" t="s">
        <v>734</v>
      </c>
      <c r="L106" s="85" t="str">
        <f t="shared" si="19"/>
        <v>Yes</v>
      </c>
    </row>
    <row r="107" spans="1:12" x14ac:dyDescent="0.25">
      <c r="A107" s="108" t="s">
        <v>520</v>
      </c>
      <c r="B107" s="21" t="s">
        <v>213</v>
      </c>
      <c r="C107" s="22">
        <v>14700</v>
      </c>
      <c r="D107" s="7" t="str">
        <f t="shared" si="20"/>
        <v>N/A</v>
      </c>
      <c r="E107" s="22">
        <v>15205</v>
      </c>
      <c r="F107" s="7" t="str">
        <f t="shared" si="21"/>
        <v>N/A</v>
      </c>
      <c r="G107" s="22">
        <v>15262</v>
      </c>
      <c r="H107" s="7" t="str">
        <f t="shared" si="22"/>
        <v>N/A</v>
      </c>
      <c r="I107" s="8">
        <v>3.4350000000000001</v>
      </c>
      <c r="J107" s="8">
        <v>0.37490000000000001</v>
      </c>
      <c r="K107" s="25" t="s">
        <v>734</v>
      </c>
      <c r="L107" s="85" t="str">
        <f t="shared" si="19"/>
        <v>Yes</v>
      </c>
    </row>
    <row r="108" spans="1:12" ht="25" x14ac:dyDescent="0.25">
      <c r="A108" s="108" t="s">
        <v>1169</v>
      </c>
      <c r="B108" s="21" t="s">
        <v>213</v>
      </c>
      <c r="C108" s="26">
        <v>11760.679388</v>
      </c>
      <c r="D108" s="7" t="str">
        <f t="shared" si="20"/>
        <v>N/A</v>
      </c>
      <c r="E108" s="26">
        <v>11792.516409</v>
      </c>
      <c r="F108" s="7" t="str">
        <f t="shared" si="21"/>
        <v>N/A</v>
      </c>
      <c r="G108" s="26">
        <v>12539.311820000001</v>
      </c>
      <c r="H108" s="7" t="str">
        <f t="shared" si="22"/>
        <v>N/A</v>
      </c>
      <c r="I108" s="8">
        <v>0.2707</v>
      </c>
      <c r="J108" s="8">
        <v>6.3330000000000002</v>
      </c>
      <c r="K108" s="25" t="s">
        <v>734</v>
      </c>
      <c r="L108" s="85" t="str">
        <f t="shared" si="19"/>
        <v>Yes</v>
      </c>
    </row>
    <row r="109" spans="1:12" ht="25" x14ac:dyDescent="0.25">
      <c r="A109" s="108" t="s">
        <v>1170</v>
      </c>
      <c r="B109" s="21" t="s">
        <v>213</v>
      </c>
      <c r="C109" s="26">
        <v>32101671</v>
      </c>
      <c r="D109" s="7" t="str">
        <f t="shared" si="20"/>
        <v>N/A</v>
      </c>
      <c r="E109" s="26">
        <v>32648073</v>
      </c>
      <c r="F109" s="7" t="str">
        <f t="shared" si="21"/>
        <v>N/A</v>
      </c>
      <c r="G109" s="26">
        <v>31443106</v>
      </c>
      <c r="H109" s="7" t="str">
        <f t="shared" si="22"/>
        <v>N/A</v>
      </c>
      <c r="I109" s="8">
        <v>1.702</v>
      </c>
      <c r="J109" s="8">
        <v>-3.69</v>
      </c>
      <c r="K109" s="25" t="s">
        <v>734</v>
      </c>
      <c r="L109" s="85" t="str">
        <f t="shared" si="19"/>
        <v>Yes</v>
      </c>
    </row>
    <row r="110" spans="1:12" x14ac:dyDescent="0.25">
      <c r="A110" s="108" t="s">
        <v>521</v>
      </c>
      <c r="B110" s="21" t="s">
        <v>213</v>
      </c>
      <c r="C110" s="22">
        <v>3816</v>
      </c>
      <c r="D110" s="7" t="str">
        <f t="shared" si="20"/>
        <v>N/A</v>
      </c>
      <c r="E110" s="22">
        <v>3790</v>
      </c>
      <c r="F110" s="7" t="str">
        <f t="shared" si="21"/>
        <v>N/A</v>
      </c>
      <c r="G110" s="22">
        <v>3285</v>
      </c>
      <c r="H110" s="7" t="str">
        <f t="shared" si="22"/>
        <v>N/A</v>
      </c>
      <c r="I110" s="8">
        <v>-0.68100000000000005</v>
      </c>
      <c r="J110" s="8">
        <v>-13.3</v>
      </c>
      <c r="K110" s="25" t="s">
        <v>734</v>
      </c>
      <c r="L110" s="85" t="str">
        <f t="shared" si="19"/>
        <v>Yes</v>
      </c>
    </row>
    <row r="111" spans="1:12" ht="25" x14ac:dyDescent="0.25">
      <c r="A111" s="108" t="s">
        <v>1171</v>
      </c>
      <c r="B111" s="21" t="s">
        <v>213</v>
      </c>
      <c r="C111" s="26">
        <v>8412.3875786000008</v>
      </c>
      <c r="D111" s="7" t="str">
        <f t="shared" si="20"/>
        <v>N/A</v>
      </c>
      <c r="E111" s="26">
        <v>8614.2672822999994</v>
      </c>
      <c r="F111" s="7" t="str">
        <f t="shared" si="21"/>
        <v>N/A</v>
      </c>
      <c r="G111" s="26">
        <v>9571.7217655999993</v>
      </c>
      <c r="H111" s="7" t="str">
        <f t="shared" si="22"/>
        <v>N/A</v>
      </c>
      <c r="I111" s="8">
        <v>2.4</v>
      </c>
      <c r="J111" s="8">
        <v>11.11</v>
      </c>
      <c r="K111" s="25" t="s">
        <v>734</v>
      </c>
      <c r="L111" s="85" t="str">
        <f t="shared" si="19"/>
        <v>Yes</v>
      </c>
    </row>
    <row r="112" spans="1:12" ht="25" x14ac:dyDescent="0.25">
      <c r="A112" s="108" t="s">
        <v>1172</v>
      </c>
      <c r="B112" s="21" t="s">
        <v>213</v>
      </c>
      <c r="C112" s="26">
        <v>43295966</v>
      </c>
      <c r="D112" s="7" t="str">
        <f t="shared" si="20"/>
        <v>N/A</v>
      </c>
      <c r="E112" s="26">
        <v>46356897</v>
      </c>
      <c r="F112" s="7" t="str">
        <f t="shared" si="21"/>
        <v>N/A</v>
      </c>
      <c r="G112" s="26">
        <v>58362363</v>
      </c>
      <c r="H112" s="7" t="str">
        <f t="shared" si="22"/>
        <v>N/A</v>
      </c>
      <c r="I112" s="8">
        <v>7.07</v>
      </c>
      <c r="J112" s="8">
        <v>25.9</v>
      </c>
      <c r="K112" s="25" t="s">
        <v>734</v>
      </c>
      <c r="L112" s="85" t="str">
        <f t="shared" si="19"/>
        <v>Yes</v>
      </c>
    </row>
    <row r="113" spans="1:12" x14ac:dyDescent="0.25">
      <c r="A113" s="108" t="s">
        <v>522</v>
      </c>
      <c r="B113" s="21" t="s">
        <v>213</v>
      </c>
      <c r="C113" s="22">
        <v>6186</v>
      </c>
      <c r="D113" s="7" t="str">
        <f t="shared" si="20"/>
        <v>N/A</v>
      </c>
      <c r="E113" s="22">
        <v>6447</v>
      </c>
      <c r="F113" s="7" t="str">
        <f t="shared" si="21"/>
        <v>N/A</v>
      </c>
      <c r="G113" s="22">
        <v>6852</v>
      </c>
      <c r="H113" s="7" t="str">
        <f t="shared" si="22"/>
        <v>N/A</v>
      </c>
      <c r="I113" s="8">
        <v>4.2190000000000003</v>
      </c>
      <c r="J113" s="8">
        <v>6.282</v>
      </c>
      <c r="K113" s="25" t="s">
        <v>734</v>
      </c>
      <c r="L113" s="85" t="str">
        <f t="shared" si="19"/>
        <v>Yes</v>
      </c>
    </row>
    <row r="114" spans="1:12" ht="25" x14ac:dyDescent="0.25">
      <c r="A114" s="108" t="s">
        <v>1173</v>
      </c>
      <c r="B114" s="21" t="s">
        <v>213</v>
      </c>
      <c r="C114" s="26">
        <v>6999.0245715999999</v>
      </c>
      <c r="D114" s="7" t="str">
        <f t="shared" si="20"/>
        <v>N/A</v>
      </c>
      <c r="E114" s="26">
        <v>7190.4602140999996</v>
      </c>
      <c r="F114" s="7" t="str">
        <f t="shared" si="21"/>
        <v>N/A</v>
      </c>
      <c r="G114" s="26">
        <v>8517.5661120999994</v>
      </c>
      <c r="H114" s="7" t="str">
        <f t="shared" si="22"/>
        <v>N/A</v>
      </c>
      <c r="I114" s="8">
        <v>2.7349999999999999</v>
      </c>
      <c r="J114" s="8">
        <v>18.46</v>
      </c>
      <c r="K114" s="25" t="s">
        <v>734</v>
      </c>
      <c r="L114" s="85" t="str">
        <f t="shared" si="19"/>
        <v>Yes</v>
      </c>
    </row>
    <row r="115" spans="1:12" ht="25" x14ac:dyDescent="0.25">
      <c r="A115" s="108" t="s">
        <v>1174</v>
      </c>
      <c r="B115" s="21" t="s">
        <v>213</v>
      </c>
      <c r="C115" s="26">
        <v>148608</v>
      </c>
      <c r="D115" s="7" t="str">
        <f t="shared" ref="D115:D146" si="23">IF($B115="N/A","N/A",IF(C115&gt;10,"No",IF(C115&lt;-10,"No","Yes")))</f>
        <v>N/A</v>
      </c>
      <c r="E115" s="26">
        <v>90921</v>
      </c>
      <c r="F115" s="7" t="str">
        <f t="shared" ref="F115:F146" si="24">IF($B115="N/A","N/A",IF(E115&gt;10,"No",IF(E115&lt;-10,"No","Yes")))</f>
        <v>N/A</v>
      </c>
      <c r="G115" s="26">
        <v>113868</v>
      </c>
      <c r="H115" s="7" t="str">
        <f t="shared" ref="H115:H146" si="25">IF($B115="N/A","N/A",IF(G115&gt;10,"No",IF(G115&lt;-10,"No","Yes")))</f>
        <v>N/A</v>
      </c>
      <c r="I115" s="8">
        <v>-38.799999999999997</v>
      </c>
      <c r="J115" s="8">
        <v>25.24</v>
      </c>
      <c r="K115" s="25" t="s">
        <v>734</v>
      </c>
      <c r="L115" s="85" t="str">
        <f t="shared" si="19"/>
        <v>Yes</v>
      </c>
    </row>
    <row r="116" spans="1:12" ht="25" x14ac:dyDescent="0.25">
      <c r="A116" s="108" t="s">
        <v>523</v>
      </c>
      <c r="B116" s="21" t="s">
        <v>213</v>
      </c>
      <c r="C116" s="22">
        <v>11</v>
      </c>
      <c r="D116" s="7" t="str">
        <f t="shared" si="23"/>
        <v>N/A</v>
      </c>
      <c r="E116" s="22">
        <v>11</v>
      </c>
      <c r="F116" s="7" t="str">
        <f t="shared" si="24"/>
        <v>N/A</v>
      </c>
      <c r="G116" s="22">
        <v>11</v>
      </c>
      <c r="H116" s="7" t="str">
        <f t="shared" si="25"/>
        <v>N/A</v>
      </c>
      <c r="I116" s="8">
        <v>14.29</v>
      </c>
      <c r="J116" s="8">
        <v>-37.5</v>
      </c>
      <c r="K116" s="25" t="s">
        <v>734</v>
      </c>
      <c r="L116" s="85" t="str">
        <f t="shared" si="19"/>
        <v>No</v>
      </c>
    </row>
    <row r="117" spans="1:12" ht="25" x14ac:dyDescent="0.25">
      <c r="A117" s="108" t="s">
        <v>1175</v>
      </c>
      <c r="B117" s="21" t="s">
        <v>213</v>
      </c>
      <c r="C117" s="26">
        <v>21229.714285999999</v>
      </c>
      <c r="D117" s="7" t="str">
        <f t="shared" si="23"/>
        <v>N/A</v>
      </c>
      <c r="E117" s="26">
        <v>11365.125</v>
      </c>
      <c r="F117" s="7" t="str">
        <f t="shared" si="24"/>
        <v>N/A</v>
      </c>
      <c r="G117" s="26">
        <v>22773.599999999999</v>
      </c>
      <c r="H117" s="7" t="str">
        <f t="shared" si="25"/>
        <v>N/A</v>
      </c>
      <c r="I117" s="8">
        <v>-46.5</v>
      </c>
      <c r="J117" s="8">
        <v>100.4</v>
      </c>
      <c r="K117" s="25" t="s">
        <v>734</v>
      </c>
      <c r="L117" s="85" t="str">
        <f t="shared" si="19"/>
        <v>No</v>
      </c>
    </row>
    <row r="118" spans="1:12" ht="25" x14ac:dyDescent="0.25">
      <c r="A118" s="108" t="s">
        <v>1176</v>
      </c>
      <c r="B118" s="21" t="s">
        <v>213</v>
      </c>
      <c r="C118" s="26">
        <v>42324824</v>
      </c>
      <c r="D118" s="7" t="str">
        <f t="shared" si="23"/>
        <v>N/A</v>
      </c>
      <c r="E118" s="26">
        <v>46256259</v>
      </c>
      <c r="F118" s="7" t="str">
        <f t="shared" si="24"/>
        <v>N/A</v>
      </c>
      <c r="G118" s="26">
        <v>53014792</v>
      </c>
      <c r="H118" s="7" t="str">
        <f t="shared" si="25"/>
        <v>N/A</v>
      </c>
      <c r="I118" s="8">
        <v>9.2889999999999997</v>
      </c>
      <c r="J118" s="8">
        <v>14.61</v>
      </c>
      <c r="K118" s="25" t="s">
        <v>734</v>
      </c>
      <c r="L118" s="85" t="str">
        <f t="shared" si="19"/>
        <v>Yes</v>
      </c>
    </row>
    <row r="119" spans="1:12" ht="25" x14ac:dyDescent="0.25">
      <c r="A119" s="108" t="s">
        <v>524</v>
      </c>
      <c r="B119" s="21" t="s">
        <v>213</v>
      </c>
      <c r="C119" s="22">
        <v>3337</v>
      </c>
      <c r="D119" s="7" t="str">
        <f t="shared" si="23"/>
        <v>N/A</v>
      </c>
      <c r="E119" s="22">
        <v>3525</v>
      </c>
      <c r="F119" s="7" t="str">
        <f t="shared" si="24"/>
        <v>N/A</v>
      </c>
      <c r="G119" s="22">
        <v>3825</v>
      </c>
      <c r="H119" s="7" t="str">
        <f t="shared" si="25"/>
        <v>N/A</v>
      </c>
      <c r="I119" s="8">
        <v>5.6340000000000003</v>
      </c>
      <c r="J119" s="8">
        <v>8.5109999999999992</v>
      </c>
      <c r="K119" s="25" t="s">
        <v>734</v>
      </c>
      <c r="L119" s="85" t="str">
        <f t="shared" si="19"/>
        <v>Yes</v>
      </c>
    </row>
    <row r="120" spans="1:12" ht="25" x14ac:dyDescent="0.25">
      <c r="A120" s="108" t="s">
        <v>1177</v>
      </c>
      <c r="B120" s="21" t="s">
        <v>213</v>
      </c>
      <c r="C120" s="26">
        <v>12683.495354999999</v>
      </c>
      <c r="D120" s="7" t="str">
        <f t="shared" si="23"/>
        <v>N/A</v>
      </c>
      <c r="E120" s="26">
        <v>13122.342978999999</v>
      </c>
      <c r="F120" s="7" t="str">
        <f t="shared" si="24"/>
        <v>N/A</v>
      </c>
      <c r="G120" s="26">
        <v>13860.07634</v>
      </c>
      <c r="H120" s="7" t="str">
        <f t="shared" si="25"/>
        <v>N/A</v>
      </c>
      <c r="I120" s="8">
        <v>3.46</v>
      </c>
      <c r="J120" s="8">
        <v>5.6219999999999999</v>
      </c>
      <c r="K120" s="25" t="s">
        <v>734</v>
      </c>
      <c r="L120" s="85" t="str">
        <f t="shared" si="19"/>
        <v>Yes</v>
      </c>
    </row>
    <row r="121" spans="1:12" ht="25" x14ac:dyDescent="0.25">
      <c r="A121" s="108" t="s">
        <v>1178</v>
      </c>
      <c r="B121" s="21" t="s">
        <v>213</v>
      </c>
      <c r="C121" s="26">
        <v>25952</v>
      </c>
      <c r="D121" s="7" t="str">
        <f t="shared" si="23"/>
        <v>N/A</v>
      </c>
      <c r="E121" s="26">
        <v>32307</v>
      </c>
      <c r="F121" s="7" t="str">
        <f t="shared" si="24"/>
        <v>N/A</v>
      </c>
      <c r="G121" s="26">
        <v>77925</v>
      </c>
      <c r="H121" s="7" t="str">
        <f t="shared" si="25"/>
        <v>N/A</v>
      </c>
      <c r="I121" s="8">
        <v>24.49</v>
      </c>
      <c r="J121" s="8">
        <v>141.19999999999999</v>
      </c>
      <c r="K121" s="25" t="s">
        <v>734</v>
      </c>
      <c r="L121" s="85" t="str">
        <f t="shared" si="19"/>
        <v>No</v>
      </c>
    </row>
    <row r="122" spans="1:12" x14ac:dyDescent="0.25">
      <c r="A122" s="108" t="s">
        <v>525</v>
      </c>
      <c r="B122" s="21" t="s">
        <v>213</v>
      </c>
      <c r="C122" s="22">
        <v>47</v>
      </c>
      <c r="D122" s="7" t="str">
        <f t="shared" si="23"/>
        <v>N/A</v>
      </c>
      <c r="E122" s="22">
        <v>44</v>
      </c>
      <c r="F122" s="7" t="str">
        <f t="shared" si="24"/>
        <v>N/A</v>
      </c>
      <c r="G122" s="22">
        <v>37</v>
      </c>
      <c r="H122" s="7" t="str">
        <f t="shared" si="25"/>
        <v>N/A</v>
      </c>
      <c r="I122" s="8">
        <v>-6.38</v>
      </c>
      <c r="J122" s="8">
        <v>-15.9</v>
      </c>
      <c r="K122" s="25" t="s">
        <v>734</v>
      </c>
      <c r="L122" s="85" t="str">
        <f t="shared" si="19"/>
        <v>Yes</v>
      </c>
    </row>
    <row r="123" spans="1:12" ht="25" x14ac:dyDescent="0.25">
      <c r="A123" s="108" t="s">
        <v>1179</v>
      </c>
      <c r="B123" s="21" t="s">
        <v>213</v>
      </c>
      <c r="C123" s="26">
        <v>552.17021277000003</v>
      </c>
      <c r="D123" s="7" t="str">
        <f t="shared" si="23"/>
        <v>N/A</v>
      </c>
      <c r="E123" s="26">
        <v>734.25</v>
      </c>
      <c r="F123" s="7" t="str">
        <f t="shared" si="24"/>
        <v>N/A</v>
      </c>
      <c r="G123" s="26">
        <v>2106.0810811000001</v>
      </c>
      <c r="H123" s="7" t="str">
        <f t="shared" si="25"/>
        <v>N/A</v>
      </c>
      <c r="I123" s="8">
        <v>32.979999999999997</v>
      </c>
      <c r="J123" s="8">
        <v>186.8</v>
      </c>
      <c r="K123" s="25" t="s">
        <v>734</v>
      </c>
      <c r="L123" s="85" t="str">
        <f t="shared" si="19"/>
        <v>No</v>
      </c>
    </row>
    <row r="124" spans="1:12" ht="25" x14ac:dyDescent="0.25">
      <c r="A124" s="108" t="s">
        <v>1180</v>
      </c>
      <c r="B124" s="21" t="s">
        <v>213</v>
      </c>
      <c r="C124" s="26">
        <v>13275800</v>
      </c>
      <c r="D124" s="7" t="str">
        <f t="shared" si="23"/>
        <v>N/A</v>
      </c>
      <c r="E124" s="26">
        <v>13748906</v>
      </c>
      <c r="F124" s="7" t="str">
        <f t="shared" si="24"/>
        <v>N/A</v>
      </c>
      <c r="G124" s="26">
        <v>15078401</v>
      </c>
      <c r="H124" s="7" t="str">
        <f t="shared" si="25"/>
        <v>N/A</v>
      </c>
      <c r="I124" s="8">
        <v>3.5640000000000001</v>
      </c>
      <c r="J124" s="8">
        <v>9.67</v>
      </c>
      <c r="K124" s="25" t="s">
        <v>734</v>
      </c>
      <c r="L124" s="85" t="str">
        <f t="shared" si="19"/>
        <v>Yes</v>
      </c>
    </row>
    <row r="125" spans="1:12" ht="25" x14ac:dyDescent="0.25">
      <c r="A125" s="108" t="s">
        <v>526</v>
      </c>
      <c r="B125" s="21" t="s">
        <v>213</v>
      </c>
      <c r="C125" s="22">
        <v>7604</v>
      </c>
      <c r="D125" s="7" t="str">
        <f t="shared" si="23"/>
        <v>N/A</v>
      </c>
      <c r="E125" s="22">
        <v>7806</v>
      </c>
      <c r="F125" s="7" t="str">
        <f t="shared" si="24"/>
        <v>N/A</v>
      </c>
      <c r="G125" s="22">
        <v>7853</v>
      </c>
      <c r="H125" s="7" t="str">
        <f t="shared" si="25"/>
        <v>N/A</v>
      </c>
      <c r="I125" s="8">
        <v>2.6560000000000001</v>
      </c>
      <c r="J125" s="8">
        <v>0.60209999999999997</v>
      </c>
      <c r="K125" s="25" t="s">
        <v>734</v>
      </c>
      <c r="L125" s="85" t="str">
        <f t="shared" si="19"/>
        <v>Yes</v>
      </c>
    </row>
    <row r="126" spans="1:12" ht="25" x14ac:dyDescent="0.25">
      <c r="A126" s="108" t="s">
        <v>1181</v>
      </c>
      <c r="B126" s="21" t="s">
        <v>213</v>
      </c>
      <c r="C126" s="26">
        <v>1745.8968964000001</v>
      </c>
      <c r="D126" s="7" t="str">
        <f t="shared" si="23"/>
        <v>N/A</v>
      </c>
      <c r="E126" s="26">
        <v>1761.3253907000001</v>
      </c>
      <c r="F126" s="7" t="str">
        <f t="shared" si="24"/>
        <v>N/A</v>
      </c>
      <c r="G126" s="26">
        <v>1920.0816249</v>
      </c>
      <c r="H126" s="7" t="str">
        <f t="shared" si="25"/>
        <v>N/A</v>
      </c>
      <c r="I126" s="8">
        <v>0.88370000000000004</v>
      </c>
      <c r="J126" s="8">
        <v>9.0129999999999999</v>
      </c>
      <c r="K126" s="25" t="s">
        <v>734</v>
      </c>
      <c r="L126" s="85" t="str">
        <f t="shared" si="19"/>
        <v>Yes</v>
      </c>
    </row>
    <row r="127" spans="1:12" ht="25" x14ac:dyDescent="0.25">
      <c r="A127" s="108" t="s">
        <v>1182</v>
      </c>
      <c r="B127" s="21" t="s">
        <v>213</v>
      </c>
      <c r="C127" s="26">
        <v>31751888</v>
      </c>
      <c r="D127" s="7" t="str">
        <f t="shared" si="23"/>
        <v>N/A</v>
      </c>
      <c r="E127" s="26">
        <v>32443144</v>
      </c>
      <c r="F127" s="7" t="str">
        <f t="shared" si="24"/>
        <v>N/A</v>
      </c>
      <c r="G127" s="26">
        <v>20634621</v>
      </c>
      <c r="H127" s="7" t="str">
        <f t="shared" si="25"/>
        <v>N/A</v>
      </c>
      <c r="I127" s="8">
        <v>2.177</v>
      </c>
      <c r="J127" s="8">
        <v>-36.4</v>
      </c>
      <c r="K127" s="25" t="s">
        <v>734</v>
      </c>
      <c r="L127" s="85" t="str">
        <f t="shared" si="19"/>
        <v>No</v>
      </c>
    </row>
    <row r="128" spans="1:12" x14ac:dyDescent="0.25">
      <c r="A128" s="108" t="s">
        <v>527</v>
      </c>
      <c r="B128" s="21" t="s">
        <v>213</v>
      </c>
      <c r="C128" s="22">
        <v>17119</v>
      </c>
      <c r="D128" s="7" t="str">
        <f t="shared" si="23"/>
        <v>N/A</v>
      </c>
      <c r="E128" s="22">
        <v>17799</v>
      </c>
      <c r="F128" s="7" t="str">
        <f t="shared" si="24"/>
        <v>N/A</v>
      </c>
      <c r="G128" s="22">
        <v>17560</v>
      </c>
      <c r="H128" s="7" t="str">
        <f t="shared" si="25"/>
        <v>N/A</v>
      </c>
      <c r="I128" s="8">
        <v>3.972</v>
      </c>
      <c r="J128" s="8">
        <v>-1.34</v>
      </c>
      <c r="K128" s="25" t="s">
        <v>734</v>
      </c>
      <c r="L128" s="85" t="str">
        <f t="shared" si="19"/>
        <v>Yes</v>
      </c>
    </row>
    <row r="129" spans="1:12" ht="25" x14ac:dyDescent="0.25">
      <c r="A129" s="108" t="s">
        <v>1183</v>
      </c>
      <c r="B129" s="21" t="s">
        <v>213</v>
      </c>
      <c r="C129" s="26">
        <v>1854.7746947999999</v>
      </c>
      <c r="D129" s="7" t="str">
        <f t="shared" si="23"/>
        <v>N/A</v>
      </c>
      <c r="E129" s="26">
        <v>1822.7509411000001</v>
      </c>
      <c r="F129" s="7" t="str">
        <f t="shared" si="24"/>
        <v>N/A</v>
      </c>
      <c r="G129" s="26">
        <v>1175.0923121000001</v>
      </c>
      <c r="H129" s="7" t="str">
        <f t="shared" si="25"/>
        <v>N/A</v>
      </c>
      <c r="I129" s="8">
        <v>-1.73</v>
      </c>
      <c r="J129" s="8">
        <v>-35.5</v>
      </c>
      <c r="K129" s="25" t="s">
        <v>734</v>
      </c>
      <c r="L129" s="85" t="str">
        <f t="shared" si="19"/>
        <v>No</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9962</v>
      </c>
      <c r="D136" s="7" t="str">
        <f t="shared" si="23"/>
        <v>N/A</v>
      </c>
      <c r="E136" s="26">
        <v>0</v>
      </c>
      <c r="F136" s="7" t="str">
        <f t="shared" si="24"/>
        <v>N/A</v>
      </c>
      <c r="G136" s="26">
        <v>1294</v>
      </c>
      <c r="H136" s="7" t="str">
        <f t="shared" si="25"/>
        <v>N/A</v>
      </c>
      <c r="I136" s="8">
        <v>-100</v>
      </c>
      <c r="J136" s="8" t="s">
        <v>1747</v>
      </c>
      <c r="K136" s="25" t="s">
        <v>734</v>
      </c>
      <c r="L136" s="85" t="str">
        <f t="shared" si="19"/>
        <v>N/A</v>
      </c>
    </row>
    <row r="137" spans="1:12" x14ac:dyDescent="0.25">
      <c r="A137" s="108" t="s">
        <v>530</v>
      </c>
      <c r="B137" s="21" t="s">
        <v>213</v>
      </c>
      <c r="C137" s="22">
        <v>11</v>
      </c>
      <c r="D137" s="7" t="str">
        <f t="shared" si="23"/>
        <v>N/A</v>
      </c>
      <c r="E137" s="22">
        <v>0</v>
      </c>
      <c r="F137" s="7" t="str">
        <f t="shared" si="24"/>
        <v>N/A</v>
      </c>
      <c r="G137" s="22">
        <v>11</v>
      </c>
      <c r="H137" s="7" t="str">
        <f t="shared" si="25"/>
        <v>N/A</v>
      </c>
      <c r="I137" s="8">
        <v>-100</v>
      </c>
      <c r="J137" s="8" t="s">
        <v>1747</v>
      </c>
      <c r="K137" s="25" t="s">
        <v>734</v>
      </c>
      <c r="L137" s="85" t="str">
        <f t="shared" si="19"/>
        <v>N/A</v>
      </c>
    </row>
    <row r="138" spans="1:12" x14ac:dyDescent="0.25">
      <c r="A138" s="108" t="s">
        <v>1189</v>
      </c>
      <c r="B138" s="21" t="s">
        <v>213</v>
      </c>
      <c r="C138" s="26">
        <v>4981</v>
      </c>
      <c r="D138" s="7" t="str">
        <f t="shared" si="23"/>
        <v>N/A</v>
      </c>
      <c r="E138" s="26" t="s">
        <v>1747</v>
      </c>
      <c r="F138" s="7" t="str">
        <f t="shared" si="24"/>
        <v>N/A</v>
      </c>
      <c r="G138" s="26">
        <v>647</v>
      </c>
      <c r="H138" s="7" t="str">
        <f t="shared" si="25"/>
        <v>N/A</v>
      </c>
      <c r="I138" s="8" t="s">
        <v>1747</v>
      </c>
      <c r="J138" s="8" t="s">
        <v>1747</v>
      </c>
      <c r="K138" s="25" t="s">
        <v>734</v>
      </c>
      <c r="L138" s="85" t="str">
        <f t="shared" si="19"/>
        <v>N/A</v>
      </c>
    </row>
    <row r="139" spans="1:12" x14ac:dyDescent="0.25">
      <c r="A139" s="134" t="s">
        <v>404</v>
      </c>
      <c r="B139" s="10" t="s">
        <v>213</v>
      </c>
      <c r="C139" s="10">
        <v>8192343976</v>
      </c>
      <c r="D139" s="7" t="str">
        <f t="shared" si="23"/>
        <v>N/A</v>
      </c>
      <c r="E139" s="10">
        <v>8481081777</v>
      </c>
      <c r="F139" s="7" t="str">
        <f t="shared" si="24"/>
        <v>N/A</v>
      </c>
      <c r="G139" s="10">
        <v>9696417250</v>
      </c>
      <c r="H139" s="7" t="str">
        <f t="shared" si="25"/>
        <v>N/A</v>
      </c>
      <c r="I139" s="8">
        <v>3.524</v>
      </c>
      <c r="J139" s="8">
        <v>14.33</v>
      </c>
      <c r="K139" s="10" t="s">
        <v>213</v>
      </c>
      <c r="L139" s="85" t="str">
        <f t="shared" ref="L139:L158" si="26">IF(J139="Div by 0", "N/A", IF(K139="N/A","N/A", IF(J139&gt;VALUE(MID(K139,1,2)), "No", IF(J139&lt;-1*VALUE(MID(K139,1,2)), "No", "Yes"))))</f>
        <v>N/A</v>
      </c>
    </row>
    <row r="140" spans="1:12" x14ac:dyDescent="0.25">
      <c r="A140" s="134" t="s">
        <v>1190</v>
      </c>
      <c r="B140" s="10" t="s">
        <v>213</v>
      </c>
      <c r="C140" s="10">
        <v>8336.7956338999993</v>
      </c>
      <c r="D140" s="7" t="str">
        <f t="shared" si="23"/>
        <v>N/A</v>
      </c>
      <c r="E140" s="10">
        <v>8530.2758780000004</v>
      </c>
      <c r="F140" s="7" t="str">
        <f t="shared" si="24"/>
        <v>N/A</v>
      </c>
      <c r="G140" s="10">
        <v>8348.2284454000001</v>
      </c>
      <c r="H140" s="7" t="str">
        <f t="shared" si="25"/>
        <v>N/A</v>
      </c>
      <c r="I140" s="8">
        <v>2.3210000000000002</v>
      </c>
      <c r="J140" s="8">
        <v>-2.13</v>
      </c>
      <c r="K140" s="10" t="s">
        <v>213</v>
      </c>
      <c r="L140" s="85" t="str">
        <f t="shared" si="26"/>
        <v>N/A</v>
      </c>
    </row>
    <row r="141" spans="1:12" x14ac:dyDescent="0.25">
      <c r="A141" s="134" t="s">
        <v>405</v>
      </c>
      <c r="B141" s="10" t="s">
        <v>213</v>
      </c>
      <c r="C141" s="10">
        <v>26310643</v>
      </c>
      <c r="D141" s="7" t="str">
        <f t="shared" si="23"/>
        <v>N/A</v>
      </c>
      <c r="E141" s="10">
        <v>24964684</v>
      </c>
      <c r="F141" s="7" t="str">
        <f t="shared" si="24"/>
        <v>N/A</v>
      </c>
      <c r="G141" s="10">
        <v>26415559</v>
      </c>
      <c r="H141" s="7" t="str">
        <f t="shared" si="25"/>
        <v>N/A</v>
      </c>
      <c r="I141" s="8">
        <v>-5.12</v>
      </c>
      <c r="J141" s="8">
        <v>5.8120000000000003</v>
      </c>
      <c r="K141" s="10" t="s">
        <v>213</v>
      </c>
      <c r="L141" s="85" t="str">
        <f t="shared" si="26"/>
        <v>N/A</v>
      </c>
    </row>
    <row r="142" spans="1:12" x14ac:dyDescent="0.25">
      <c r="A142" s="134" t="s">
        <v>1191</v>
      </c>
      <c r="B142" s="10" t="s">
        <v>213</v>
      </c>
      <c r="C142" s="10">
        <v>6954.9677505</v>
      </c>
      <c r="D142" s="7" t="str">
        <f t="shared" si="23"/>
        <v>N/A</v>
      </c>
      <c r="E142" s="10">
        <v>7416.7213309999997</v>
      </c>
      <c r="F142" s="7" t="str">
        <f t="shared" si="24"/>
        <v>N/A</v>
      </c>
      <c r="G142" s="10">
        <v>8007.1412548999997</v>
      </c>
      <c r="H142" s="7" t="str">
        <f t="shared" si="25"/>
        <v>N/A</v>
      </c>
      <c r="I142" s="8">
        <v>6.6390000000000002</v>
      </c>
      <c r="J142" s="8">
        <v>7.9610000000000003</v>
      </c>
      <c r="K142" s="10" t="s">
        <v>213</v>
      </c>
      <c r="L142" s="85" t="str">
        <f t="shared" si="26"/>
        <v>N/A</v>
      </c>
    </row>
    <row r="143" spans="1:12" x14ac:dyDescent="0.25">
      <c r="A143" s="134" t="s">
        <v>406</v>
      </c>
      <c r="B143" s="10" t="s">
        <v>213</v>
      </c>
      <c r="C143" s="10">
        <v>1842098</v>
      </c>
      <c r="D143" s="7" t="str">
        <f t="shared" si="23"/>
        <v>N/A</v>
      </c>
      <c r="E143" s="10">
        <v>1610191</v>
      </c>
      <c r="F143" s="7" t="str">
        <f t="shared" si="24"/>
        <v>N/A</v>
      </c>
      <c r="G143" s="10">
        <v>3543717</v>
      </c>
      <c r="H143" s="7" t="str">
        <f t="shared" si="25"/>
        <v>N/A</v>
      </c>
      <c r="I143" s="8">
        <v>-12.6</v>
      </c>
      <c r="J143" s="8">
        <v>120.1</v>
      </c>
      <c r="K143" s="10" t="s">
        <v>213</v>
      </c>
      <c r="L143" s="85" t="str">
        <f t="shared" si="26"/>
        <v>N/A</v>
      </c>
    </row>
    <row r="144" spans="1:12" x14ac:dyDescent="0.25">
      <c r="A144" s="134" t="s">
        <v>1192</v>
      </c>
      <c r="B144" s="10" t="s">
        <v>213</v>
      </c>
      <c r="C144" s="10">
        <v>136.23977515999999</v>
      </c>
      <c r="D144" s="7" t="str">
        <f t="shared" si="23"/>
        <v>N/A</v>
      </c>
      <c r="E144" s="10">
        <v>113.61776743</v>
      </c>
      <c r="F144" s="7" t="str">
        <f t="shared" si="24"/>
        <v>N/A</v>
      </c>
      <c r="G144" s="10">
        <v>248.96143038</v>
      </c>
      <c r="H144" s="7" t="str">
        <f t="shared" si="25"/>
        <v>N/A</v>
      </c>
      <c r="I144" s="8">
        <v>-16.600000000000001</v>
      </c>
      <c r="J144" s="8">
        <v>119.1</v>
      </c>
      <c r="K144" s="10" t="s">
        <v>213</v>
      </c>
      <c r="L144" s="85" t="str">
        <f t="shared" si="26"/>
        <v>N/A</v>
      </c>
    </row>
    <row r="145" spans="1:13" x14ac:dyDescent="0.25">
      <c r="A145" s="134" t="s">
        <v>407</v>
      </c>
      <c r="B145" s="10" t="s">
        <v>213</v>
      </c>
      <c r="C145" s="10">
        <v>25399</v>
      </c>
      <c r="D145" s="7" t="str">
        <f t="shared" si="23"/>
        <v>N/A</v>
      </c>
      <c r="E145" s="10">
        <v>28252</v>
      </c>
      <c r="F145" s="7" t="str">
        <f t="shared" si="24"/>
        <v>N/A</v>
      </c>
      <c r="G145" s="10">
        <v>65986</v>
      </c>
      <c r="H145" s="7" t="str">
        <f t="shared" si="25"/>
        <v>N/A</v>
      </c>
      <c r="I145" s="8">
        <v>11.23</v>
      </c>
      <c r="J145" s="8">
        <v>133.6</v>
      </c>
      <c r="K145" s="10" t="s">
        <v>213</v>
      </c>
      <c r="L145" s="85" t="str">
        <f t="shared" si="26"/>
        <v>N/A</v>
      </c>
    </row>
    <row r="146" spans="1:13" x14ac:dyDescent="0.25">
      <c r="A146" s="134" t="s">
        <v>1193</v>
      </c>
      <c r="B146" s="10" t="s">
        <v>213</v>
      </c>
      <c r="C146" s="10">
        <v>1269.95</v>
      </c>
      <c r="D146" s="7" t="str">
        <f t="shared" si="23"/>
        <v>N/A</v>
      </c>
      <c r="E146" s="10">
        <v>1412.6</v>
      </c>
      <c r="F146" s="7" t="str">
        <f t="shared" si="24"/>
        <v>N/A</v>
      </c>
      <c r="G146" s="10">
        <v>2199.5333332999999</v>
      </c>
      <c r="H146" s="7" t="str">
        <f t="shared" si="25"/>
        <v>N/A</v>
      </c>
      <c r="I146" s="8">
        <v>11.23</v>
      </c>
      <c r="J146" s="8">
        <v>55.71</v>
      </c>
      <c r="K146" s="10" t="s">
        <v>213</v>
      </c>
      <c r="L146" s="85" t="str">
        <f t="shared" si="26"/>
        <v>N/A</v>
      </c>
    </row>
    <row r="147" spans="1:13" x14ac:dyDescent="0.25">
      <c r="A147" s="134" t="s">
        <v>408</v>
      </c>
      <c r="B147" s="10" t="s">
        <v>213</v>
      </c>
      <c r="C147" s="10">
        <v>461188773</v>
      </c>
      <c r="D147" s="7" t="str">
        <f t="shared" ref="D147:D160" si="27">IF($B147="N/A","N/A",IF(C147&gt;10,"No",IF(C147&lt;-10,"No","Yes")))</f>
        <v>N/A</v>
      </c>
      <c r="E147" s="10">
        <v>507225295</v>
      </c>
      <c r="F147" s="7" t="str">
        <f t="shared" ref="F147:F160" si="28">IF($B147="N/A","N/A",IF(E147&gt;10,"No",IF(E147&lt;-10,"No","Yes")))</f>
        <v>N/A</v>
      </c>
      <c r="G147" s="10">
        <v>416430970</v>
      </c>
      <c r="H147" s="7" t="str">
        <f t="shared" ref="H147:H160" si="29">IF($B147="N/A","N/A",IF(G147&gt;10,"No",IF(G147&lt;-10,"No","Yes")))</f>
        <v>N/A</v>
      </c>
      <c r="I147" s="8">
        <v>9.9819999999999993</v>
      </c>
      <c r="J147" s="8">
        <v>-17.899999999999999</v>
      </c>
      <c r="K147" s="10" t="s">
        <v>213</v>
      </c>
      <c r="L147" s="85" t="str">
        <f t="shared" si="26"/>
        <v>N/A</v>
      </c>
    </row>
    <row r="148" spans="1:13" x14ac:dyDescent="0.25">
      <c r="A148" s="134" t="s">
        <v>1194</v>
      </c>
      <c r="B148" s="10" t="s">
        <v>213</v>
      </c>
      <c r="C148" s="10">
        <v>3500.2980714</v>
      </c>
      <c r="D148" s="7" t="str">
        <f t="shared" si="27"/>
        <v>N/A</v>
      </c>
      <c r="E148" s="10">
        <v>3742.1725578</v>
      </c>
      <c r="F148" s="7" t="str">
        <f t="shared" si="28"/>
        <v>N/A</v>
      </c>
      <c r="G148" s="10">
        <v>2820.1252166999998</v>
      </c>
      <c r="H148" s="7" t="str">
        <f t="shared" si="29"/>
        <v>N/A</v>
      </c>
      <c r="I148" s="8">
        <v>6.91</v>
      </c>
      <c r="J148" s="8">
        <v>-24.6</v>
      </c>
      <c r="K148" s="10" t="s">
        <v>213</v>
      </c>
      <c r="L148" s="85" t="str">
        <f t="shared" si="26"/>
        <v>N/A</v>
      </c>
    </row>
    <row r="149" spans="1:13" x14ac:dyDescent="0.25">
      <c r="A149" s="134" t="s">
        <v>409</v>
      </c>
      <c r="B149" s="10" t="s">
        <v>213</v>
      </c>
      <c r="C149" s="10">
        <v>13344816</v>
      </c>
      <c r="D149" s="7" t="str">
        <f t="shared" si="27"/>
        <v>N/A</v>
      </c>
      <c r="E149" s="10">
        <v>14252874</v>
      </c>
      <c r="F149" s="7" t="str">
        <f t="shared" si="28"/>
        <v>N/A</v>
      </c>
      <c r="G149" s="10">
        <v>11849592</v>
      </c>
      <c r="H149" s="7" t="str">
        <f t="shared" si="29"/>
        <v>N/A</v>
      </c>
      <c r="I149" s="8">
        <v>6.8049999999999997</v>
      </c>
      <c r="J149" s="8">
        <v>-16.899999999999999</v>
      </c>
      <c r="K149" s="10" t="s">
        <v>213</v>
      </c>
      <c r="L149" s="85" t="str">
        <f t="shared" si="26"/>
        <v>N/A</v>
      </c>
    </row>
    <row r="150" spans="1:13" x14ac:dyDescent="0.25">
      <c r="A150" s="134" t="s">
        <v>1195</v>
      </c>
      <c r="B150" s="10" t="s">
        <v>213</v>
      </c>
      <c r="C150" s="10">
        <v>350.86543619000003</v>
      </c>
      <c r="D150" s="7" t="str">
        <f t="shared" si="27"/>
        <v>N/A</v>
      </c>
      <c r="E150" s="10">
        <v>392.41414057999998</v>
      </c>
      <c r="F150" s="7" t="str">
        <f t="shared" si="28"/>
        <v>N/A</v>
      </c>
      <c r="G150" s="10">
        <v>406.53190612999998</v>
      </c>
      <c r="H150" s="7" t="str">
        <f t="shared" si="29"/>
        <v>N/A</v>
      </c>
      <c r="I150" s="8">
        <v>11.84</v>
      </c>
      <c r="J150" s="8">
        <v>3.5979999999999999</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85" t="str">
        <f t="shared" si="26"/>
        <v>N/A</v>
      </c>
      <c r="M153" s="31"/>
    </row>
    <row r="154" spans="1:13" x14ac:dyDescent="0.25">
      <c r="A154" s="134" t="s">
        <v>1197</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2285.2372881000001</v>
      </c>
      <c r="D164" s="72" t="str">
        <f t="shared" ref="D164" si="31">IF($B164="N/A","N/A",IF(C164&gt;10,"No",IF(C164&lt;-10,"No","Yes")))</f>
        <v>N/A</v>
      </c>
      <c r="E164" s="71">
        <v>2358.6136363999999</v>
      </c>
      <c r="F164" s="72" t="str">
        <f t="shared" ref="F164" si="32">IF($B164="N/A","N/A",IF(E164&gt;10,"No",IF(E164&lt;-10,"No","Yes")))</f>
        <v>N/A</v>
      </c>
      <c r="G164" s="71">
        <v>2816.6465517000001</v>
      </c>
      <c r="H164" s="72" t="str">
        <f t="shared" ref="H164" si="33">IF($B164="N/A","N/A",IF(G164&gt;10,"No",IF(G164&lt;-10,"No","Yes")))</f>
        <v>N/A</v>
      </c>
      <c r="I164" s="73">
        <v>3.2109999999999999</v>
      </c>
      <c r="J164" s="73">
        <v>19.420000000000002</v>
      </c>
      <c r="K164" s="74" t="s">
        <v>734</v>
      </c>
      <c r="L164" s="87" t="str">
        <f>IF(J164="Div by 0", "N/A", IF(OR(J164="N/A",K164="N/A"),"N/A", IF(J164&gt;VALUE(MID(K164,1,2)), "No", IF(J164&lt;-1*VALUE(MID(K164,1,2)), "No", "Yes"))))</f>
        <v>Yes</v>
      </c>
      <c r="N164" s="32"/>
    </row>
    <row r="165" spans="1:16" x14ac:dyDescent="0.25">
      <c r="A165" s="134" t="s">
        <v>1202</v>
      </c>
      <c r="B165" s="10" t="s">
        <v>213</v>
      </c>
      <c r="C165" s="10">
        <v>2285.2372881000001</v>
      </c>
      <c r="D165" s="7" t="str">
        <f t="shared" ref="D165:D171" si="34">IF($B165="N/A","N/A",IF(C165&gt;10,"No",IF(C165&lt;-10,"No","Yes")))</f>
        <v>N/A</v>
      </c>
      <c r="E165" s="10">
        <v>2358.6136363999999</v>
      </c>
      <c r="F165" s="7" t="str">
        <f t="shared" ref="F165:F171" si="35">IF($B165="N/A","N/A",IF(E165&gt;10,"No",IF(E165&lt;-10,"No","Yes")))</f>
        <v>N/A</v>
      </c>
      <c r="G165" s="10">
        <v>2816.6465517000001</v>
      </c>
      <c r="H165" s="7" t="str">
        <f t="shared" ref="H165:H171" si="36">IF($B165="N/A","N/A",IF(G165&gt;10,"No",IF(G165&lt;-10,"No","Yes")))</f>
        <v>N/A</v>
      </c>
      <c r="I165" s="8">
        <v>3.2109999999999999</v>
      </c>
      <c r="J165" s="8">
        <v>19.420000000000002</v>
      </c>
      <c r="K165" s="25" t="s">
        <v>734</v>
      </c>
      <c r="L165" s="85" t="str">
        <f>IF(J165="Div by 0", "N/A", IF(OR(J165="N/A",K165="N/A"),"N/A", IF(J165&gt;VALUE(MID(K165,1,2)), "No", IF(J165&lt;-1*VALUE(MID(K165,1,2)), "No", "Yes"))))</f>
        <v>Yes</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1091458</v>
      </c>
      <c r="D6" s="7" t="str">
        <f t="shared" ref="D6:D11" si="0">IF($B6="N/A","N/A",IF(C6&gt;10,"No",IF(C6&lt;-10,"No","Yes")))</f>
        <v>N/A</v>
      </c>
      <c r="E6" s="1">
        <v>1107772</v>
      </c>
      <c r="F6" s="7" t="str">
        <f t="shared" ref="F6:F11" si="1">IF($B6="N/A","N/A",IF(E6&gt;10,"No",IF(E6&lt;-10,"No","Yes")))</f>
        <v>N/A</v>
      </c>
      <c r="G6" s="1">
        <v>1290639</v>
      </c>
      <c r="H6" s="7" t="str">
        <f t="shared" ref="H6:H11" si="2">IF($B6="N/A","N/A",IF(G6&gt;10,"No",IF(G6&lt;-10,"No","Yes")))</f>
        <v>N/A</v>
      </c>
      <c r="I6" s="8">
        <v>1.4950000000000001</v>
      </c>
      <c r="J6" s="8">
        <v>16.510000000000002</v>
      </c>
      <c r="K6" s="1" t="s">
        <v>734</v>
      </c>
      <c r="L6" s="85" t="str">
        <f t="shared" ref="L6:L14" si="3">IF(J6="Div by 0", "N/A", IF(K6="N/A","N/A", IF(J6&gt;VALUE(MID(K6,1,2)), "No", IF(J6&lt;-1*VALUE(MID(K6,1,2)), "No", "Yes"))))</f>
        <v>Yes</v>
      </c>
    </row>
    <row r="7" spans="1:12" x14ac:dyDescent="0.25">
      <c r="A7" s="117" t="s">
        <v>100</v>
      </c>
      <c r="B7" s="25" t="s">
        <v>213</v>
      </c>
      <c r="C7" s="1">
        <v>88144</v>
      </c>
      <c r="D7" s="7" t="str">
        <f t="shared" si="0"/>
        <v>N/A</v>
      </c>
      <c r="E7" s="1">
        <v>95188</v>
      </c>
      <c r="F7" s="7" t="str">
        <f t="shared" si="1"/>
        <v>N/A</v>
      </c>
      <c r="G7" s="1">
        <v>110846</v>
      </c>
      <c r="H7" s="7" t="str">
        <f t="shared" si="2"/>
        <v>N/A</v>
      </c>
      <c r="I7" s="8">
        <v>7.9909999999999997</v>
      </c>
      <c r="J7" s="8">
        <v>16.45</v>
      </c>
      <c r="K7" s="25" t="s">
        <v>734</v>
      </c>
      <c r="L7" s="85" t="str">
        <f t="shared" si="3"/>
        <v>Yes</v>
      </c>
    </row>
    <row r="8" spans="1:12" x14ac:dyDescent="0.25">
      <c r="A8" s="117" t="s">
        <v>101</v>
      </c>
      <c r="B8" s="25" t="s">
        <v>213</v>
      </c>
      <c r="C8" s="1">
        <v>137684</v>
      </c>
      <c r="D8" s="7" t="str">
        <f t="shared" si="0"/>
        <v>N/A</v>
      </c>
      <c r="E8" s="1">
        <v>139257</v>
      </c>
      <c r="F8" s="7" t="str">
        <f t="shared" si="1"/>
        <v>N/A</v>
      </c>
      <c r="G8" s="1">
        <v>133294</v>
      </c>
      <c r="H8" s="7" t="str">
        <f t="shared" si="2"/>
        <v>N/A</v>
      </c>
      <c r="I8" s="8">
        <v>1.1419999999999999</v>
      </c>
      <c r="J8" s="8">
        <v>-4.28</v>
      </c>
      <c r="K8" s="25" t="s">
        <v>734</v>
      </c>
      <c r="L8" s="85" t="str">
        <f t="shared" si="3"/>
        <v>Yes</v>
      </c>
    </row>
    <row r="9" spans="1:12" x14ac:dyDescent="0.25">
      <c r="A9" s="117" t="s">
        <v>104</v>
      </c>
      <c r="B9" s="25" t="s">
        <v>213</v>
      </c>
      <c r="C9" s="1">
        <v>461989</v>
      </c>
      <c r="D9" s="7" t="str">
        <f t="shared" si="0"/>
        <v>N/A</v>
      </c>
      <c r="E9" s="1">
        <v>469094</v>
      </c>
      <c r="F9" s="7" t="str">
        <f t="shared" si="1"/>
        <v>N/A</v>
      </c>
      <c r="G9" s="1">
        <v>519839</v>
      </c>
      <c r="H9" s="7" t="str">
        <f t="shared" si="2"/>
        <v>N/A</v>
      </c>
      <c r="I9" s="8">
        <v>1.538</v>
      </c>
      <c r="J9" s="8">
        <v>10.82</v>
      </c>
      <c r="K9" s="25" t="s">
        <v>734</v>
      </c>
      <c r="L9" s="85" t="str">
        <f t="shared" si="3"/>
        <v>Yes</v>
      </c>
    </row>
    <row r="10" spans="1:12" x14ac:dyDescent="0.25">
      <c r="A10" s="117" t="s">
        <v>105</v>
      </c>
      <c r="B10" s="25" t="s">
        <v>213</v>
      </c>
      <c r="C10" s="1">
        <v>403641</v>
      </c>
      <c r="D10" s="7" t="str">
        <f t="shared" si="0"/>
        <v>N/A</v>
      </c>
      <c r="E10" s="1">
        <v>404233</v>
      </c>
      <c r="F10" s="7" t="str">
        <f t="shared" si="1"/>
        <v>N/A</v>
      </c>
      <c r="G10" s="1">
        <v>526660</v>
      </c>
      <c r="H10" s="7" t="str">
        <f t="shared" si="2"/>
        <v>N/A</v>
      </c>
      <c r="I10" s="8">
        <v>0.1467</v>
      </c>
      <c r="J10" s="8">
        <v>30.29</v>
      </c>
      <c r="K10" s="25" t="s">
        <v>734</v>
      </c>
      <c r="L10" s="85" t="str">
        <f t="shared" si="3"/>
        <v>No</v>
      </c>
    </row>
    <row r="11" spans="1:12" x14ac:dyDescent="0.25">
      <c r="A11" s="117" t="s">
        <v>77</v>
      </c>
      <c r="B11" s="1" t="s">
        <v>213</v>
      </c>
      <c r="C11" s="1">
        <v>859086.84</v>
      </c>
      <c r="D11" s="7" t="str">
        <f t="shared" si="0"/>
        <v>N/A</v>
      </c>
      <c r="E11" s="1">
        <v>874228.65</v>
      </c>
      <c r="F11" s="7" t="str">
        <f t="shared" si="1"/>
        <v>N/A</v>
      </c>
      <c r="G11" s="1">
        <v>1069930.55</v>
      </c>
      <c r="H11" s="7" t="str">
        <f t="shared" si="2"/>
        <v>N/A</v>
      </c>
      <c r="I11" s="8">
        <v>1.7629999999999999</v>
      </c>
      <c r="J11" s="8">
        <v>22.39</v>
      </c>
      <c r="K11" s="1" t="s">
        <v>735</v>
      </c>
      <c r="L11" s="85" t="str">
        <f t="shared" si="3"/>
        <v>No</v>
      </c>
    </row>
    <row r="12" spans="1:12" x14ac:dyDescent="0.25">
      <c r="A12" s="117" t="s">
        <v>115</v>
      </c>
      <c r="B12" s="1" t="s">
        <v>213</v>
      </c>
      <c r="C12" s="1">
        <v>155417</v>
      </c>
      <c r="D12" s="1" t="s">
        <v>213</v>
      </c>
      <c r="E12" s="1">
        <v>163841</v>
      </c>
      <c r="F12" s="1" t="s">
        <v>213</v>
      </c>
      <c r="G12" s="1">
        <v>182637</v>
      </c>
      <c r="H12" s="1" t="s">
        <v>213</v>
      </c>
      <c r="I12" s="8">
        <v>5.42</v>
      </c>
      <c r="J12" s="8">
        <v>11.47</v>
      </c>
      <c r="K12" s="1" t="s">
        <v>735</v>
      </c>
      <c r="L12" s="85" t="str">
        <f t="shared" si="3"/>
        <v>No</v>
      </c>
    </row>
    <row r="13" spans="1:12" x14ac:dyDescent="0.25">
      <c r="A13" s="117" t="s">
        <v>446</v>
      </c>
      <c r="B13" s="1" t="s">
        <v>213</v>
      </c>
      <c r="C13" s="1">
        <v>84366</v>
      </c>
      <c r="D13" s="1" t="s">
        <v>213</v>
      </c>
      <c r="E13" s="1">
        <v>90843</v>
      </c>
      <c r="F13" s="1" t="s">
        <v>213</v>
      </c>
      <c r="G13" s="1">
        <v>104904</v>
      </c>
      <c r="H13" s="1" t="s">
        <v>213</v>
      </c>
      <c r="I13" s="8">
        <v>7.6769999999999996</v>
      </c>
      <c r="J13" s="8">
        <v>15.48</v>
      </c>
      <c r="K13" s="1" t="s">
        <v>735</v>
      </c>
      <c r="L13" s="85" t="str">
        <f t="shared" si="3"/>
        <v>No</v>
      </c>
    </row>
    <row r="14" spans="1:12" x14ac:dyDescent="0.25">
      <c r="A14" s="117" t="s">
        <v>447</v>
      </c>
      <c r="B14" s="1" t="s">
        <v>213</v>
      </c>
      <c r="C14" s="1">
        <v>66150</v>
      </c>
      <c r="D14" s="1" t="s">
        <v>213</v>
      </c>
      <c r="E14" s="1">
        <v>67786</v>
      </c>
      <c r="F14" s="1" t="s">
        <v>213</v>
      </c>
      <c r="G14" s="1">
        <v>68378</v>
      </c>
      <c r="H14" s="1" t="s">
        <v>213</v>
      </c>
      <c r="I14" s="8">
        <v>2.4729999999999999</v>
      </c>
      <c r="J14" s="8">
        <v>0.87329999999999997</v>
      </c>
      <c r="K14" s="1" t="s">
        <v>735</v>
      </c>
      <c r="L14" s="85" t="str">
        <f t="shared" si="3"/>
        <v>Yes</v>
      </c>
    </row>
    <row r="15" spans="1:12" x14ac:dyDescent="0.25">
      <c r="A15" s="116" t="s">
        <v>58</v>
      </c>
      <c r="B15" s="25" t="s">
        <v>213</v>
      </c>
      <c r="C15" s="10">
        <v>8502218653</v>
      </c>
      <c r="D15" s="7" t="str">
        <f t="shared" ref="D15:D20" si="4">IF($B15="N/A","N/A",IF(C15&gt;10,"No",IF(C15&lt;-10,"No","Yes")))</f>
        <v>N/A</v>
      </c>
      <c r="E15" s="10">
        <v>8836868451</v>
      </c>
      <c r="F15" s="7" t="str">
        <f t="shared" ref="F15:F20" si="5">IF($B15="N/A","N/A",IF(E15&gt;10,"No",IF(E15&lt;-10,"No","Yes")))</f>
        <v>N/A</v>
      </c>
      <c r="G15" s="10">
        <v>9990290272</v>
      </c>
      <c r="H15" s="7" t="str">
        <f t="shared" ref="H15:H20" si="6">IF($B15="N/A","N/A",IF(G15&gt;10,"No",IF(G15&lt;-10,"No","Yes")))</f>
        <v>N/A</v>
      </c>
      <c r="I15" s="8">
        <v>3.9359999999999999</v>
      </c>
      <c r="J15" s="8">
        <v>13.05</v>
      </c>
      <c r="K15" s="25" t="s">
        <v>734</v>
      </c>
      <c r="L15" s="85" t="str">
        <f t="shared" ref="L15:L20" si="7">IF(J15="Div by 0", "N/A", IF(K15="N/A","N/A", IF(J15&gt;VALUE(MID(K15,1,2)), "No", IF(J15&lt;-1*VALUE(MID(K15,1,2)), "No", "Yes"))))</f>
        <v>Yes</v>
      </c>
    </row>
    <row r="16" spans="1:12" x14ac:dyDescent="0.25">
      <c r="A16" s="116" t="s">
        <v>1106</v>
      </c>
      <c r="B16" s="25" t="s">
        <v>213</v>
      </c>
      <c r="C16" s="10">
        <v>7789.7808738000003</v>
      </c>
      <c r="D16" s="7" t="str">
        <f t="shared" si="4"/>
        <v>N/A</v>
      </c>
      <c r="E16" s="10">
        <v>7977.1545507999999</v>
      </c>
      <c r="F16" s="7" t="str">
        <f t="shared" si="5"/>
        <v>N/A</v>
      </c>
      <c r="G16" s="10">
        <v>7740.5767778999998</v>
      </c>
      <c r="H16" s="7" t="str">
        <f t="shared" si="6"/>
        <v>N/A</v>
      </c>
      <c r="I16" s="8">
        <v>2.4049999999999998</v>
      </c>
      <c r="J16" s="8">
        <v>-2.97</v>
      </c>
      <c r="K16" s="25" t="s">
        <v>734</v>
      </c>
      <c r="L16" s="85" t="str">
        <f t="shared" si="7"/>
        <v>Yes</v>
      </c>
    </row>
    <row r="17" spans="1:12" x14ac:dyDescent="0.25">
      <c r="A17" s="116" t="s">
        <v>1206</v>
      </c>
      <c r="B17" s="25" t="s">
        <v>213</v>
      </c>
      <c r="C17" s="10">
        <v>17759.630956000001</v>
      </c>
      <c r="D17" s="7" t="str">
        <f t="shared" si="4"/>
        <v>N/A</v>
      </c>
      <c r="E17" s="10">
        <v>17206.378346000001</v>
      </c>
      <c r="F17" s="7" t="str">
        <f t="shared" si="5"/>
        <v>N/A</v>
      </c>
      <c r="G17" s="10">
        <v>15586.354203000001</v>
      </c>
      <c r="H17" s="7" t="str">
        <f t="shared" si="6"/>
        <v>N/A</v>
      </c>
      <c r="I17" s="8">
        <v>-3.12</v>
      </c>
      <c r="J17" s="8">
        <v>-9.42</v>
      </c>
      <c r="K17" s="25" t="s">
        <v>734</v>
      </c>
      <c r="L17" s="85" t="str">
        <f t="shared" si="7"/>
        <v>Yes</v>
      </c>
    </row>
    <row r="18" spans="1:12" x14ac:dyDescent="0.25">
      <c r="A18" s="116" t="s">
        <v>1207</v>
      </c>
      <c r="B18" s="25" t="s">
        <v>213</v>
      </c>
      <c r="C18" s="10">
        <v>27076.658864000001</v>
      </c>
      <c r="D18" s="7" t="str">
        <f t="shared" si="4"/>
        <v>N/A</v>
      </c>
      <c r="E18" s="10">
        <v>27724.622640000001</v>
      </c>
      <c r="F18" s="7" t="str">
        <f t="shared" si="5"/>
        <v>N/A</v>
      </c>
      <c r="G18" s="10">
        <v>30051.483623</v>
      </c>
      <c r="H18" s="7" t="str">
        <f t="shared" si="6"/>
        <v>N/A</v>
      </c>
      <c r="I18" s="8">
        <v>2.3929999999999998</v>
      </c>
      <c r="J18" s="8">
        <v>8.3930000000000007</v>
      </c>
      <c r="K18" s="25" t="s">
        <v>734</v>
      </c>
      <c r="L18" s="85" t="str">
        <f t="shared" si="7"/>
        <v>Yes</v>
      </c>
    </row>
    <row r="19" spans="1:12" x14ac:dyDescent="0.25">
      <c r="A19" s="116" t="s">
        <v>1208</v>
      </c>
      <c r="B19" s="25" t="s">
        <v>213</v>
      </c>
      <c r="C19" s="10">
        <v>2897.8671895000002</v>
      </c>
      <c r="D19" s="7" t="str">
        <f t="shared" si="4"/>
        <v>N/A</v>
      </c>
      <c r="E19" s="10">
        <v>2962.2343922999999</v>
      </c>
      <c r="F19" s="7" t="str">
        <f t="shared" si="5"/>
        <v>N/A</v>
      </c>
      <c r="G19" s="10">
        <v>3457.9033181</v>
      </c>
      <c r="H19" s="7" t="str">
        <f t="shared" si="6"/>
        <v>N/A</v>
      </c>
      <c r="I19" s="8">
        <v>2.2210000000000001</v>
      </c>
      <c r="J19" s="8">
        <v>16.73</v>
      </c>
      <c r="K19" s="25" t="s">
        <v>734</v>
      </c>
      <c r="L19" s="85" t="str">
        <f t="shared" si="7"/>
        <v>Yes</v>
      </c>
    </row>
    <row r="20" spans="1:12" x14ac:dyDescent="0.25">
      <c r="A20" s="116" t="s">
        <v>1209</v>
      </c>
      <c r="B20" s="25" t="s">
        <v>213</v>
      </c>
      <c r="C20" s="10">
        <v>4632.8501763000004</v>
      </c>
      <c r="D20" s="7" t="str">
        <f t="shared" si="4"/>
        <v>N/A</v>
      </c>
      <c r="E20" s="10">
        <v>4820.5207244000003</v>
      </c>
      <c r="F20" s="7" t="str">
        <f t="shared" si="5"/>
        <v>N/A</v>
      </c>
      <c r="G20" s="10">
        <v>4669.7485911000003</v>
      </c>
      <c r="H20" s="7" t="str">
        <f t="shared" si="6"/>
        <v>N/A</v>
      </c>
      <c r="I20" s="8">
        <v>4.0510000000000002</v>
      </c>
      <c r="J20" s="8">
        <v>-3.13</v>
      </c>
      <c r="K20" s="25" t="s">
        <v>734</v>
      </c>
      <c r="L20" s="85" t="str">
        <f t="shared" si="7"/>
        <v>Yes</v>
      </c>
    </row>
    <row r="21" spans="1:12" x14ac:dyDescent="0.25">
      <c r="A21" s="108" t="s">
        <v>1110</v>
      </c>
      <c r="B21" s="25" t="s">
        <v>213</v>
      </c>
      <c r="C21" s="10">
        <v>7686.2556832999999</v>
      </c>
      <c r="D21" s="7" t="str">
        <f t="shared" ref="D21:D22" si="8">IF($B21="N/A","N/A",IF(C21&gt;10,"No",IF(C21&lt;-10,"No","Yes")))</f>
        <v>N/A</v>
      </c>
      <c r="E21" s="10">
        <v>7858.8954628000001</v>
      </c>
      <c r="F21" s="7" t="str">
        <f t="shared" ref="F21:F22" si="9">IF($B21="N/A","N/A",IF(E21&gt;10,"No",IF(E21&lt;-10,"No","Yes")))</f>
        <v>N/A</v>
      </c>
      <c r="G21" s="10">
        <v>7570.8662523000003</v>
      </c>
      <c r="H21" s="7" t="str">
        <f t="shared" ref="H21:H22" si="10">IF($B21="N/A","N/A",IF(G21&gt;10,"No",IF(G21&lt;-10,"No","Yes")))</f>
        <v>N/A</v>
      </c>
      <c r="I21" s="8">
        <v>2.246</v>
      </c>
      <c r="J21" s="8">
        <v>-3.67</v>
      </c>
      <c r="K21" s="25" t="s">
        <v>734</v>
      </c>
      <c r="L21" s="85" t="str">
        <f>IF(J21="Div by 0", "N/A", IF(OR(J21="N/A",K21="N/A"),"N/A", IF(J21&gt;VALUE(MID(K21,1,2)), "No", IF(J21&lt;-1*VALUE(MID(K21,1,2)), "No", "Yes"))))</f>
        <v>Yes</v>
      </c>
    </row>
    <row r="22" spans="1:12" x14ac:dyDescent="0.25">
      <c r="A22" s="108" t="s">
        <v>1111</v>
      </c>
      <c r="B22" s="25" t="s">
        <v>213</v>
      </c>
      <c r="C22" s="10">
        <v>7912.1101275000001</v>
      </c>
      <c r="D22" s="7" t="str">
        <f t="shared" si="8"/>
        <v>N/A</v>
      </c>
      <c r="E22" s="10">
        <v>8116.8334146999996</v>
      </c>
      <c r="F22" s="7" t="str">
        <f t="shared" si="9"/>
        <v>N/A</v>
      </c>
      <c r="G22" s="10">
        <v>7940.1703906000002</v>
      </c>
      <c r="H22" s="7" t="str">
        <f t="shared" si="10"/>
        <v>N/A</v>
      </c>
      <c r="I22" s="8">
        <v>2.5870000000000002</v>
      </c>
      <c r="J22" s="8">
        <v>-2.1800000000000002</v>
      </c>
      <c r="K22" s="25" t="s">
        <v>734</v>
      </c>
      <c r="L22" s="85" t="str">
        <f>IF(J22="Div by 0", "N/A", IF(OR(J22="N/A",K22="N/A"),"N/A", IF(J22&gt;VALUE(MID(K22,1,2)), "No", IF(J22&lt;-1*VALUE(MID(K22,1,2)), "No", "Yes"))))</f>
        <v>Yes</v>
      </c>
    </row>
    <row r="23" spans="1:12" x14ac:dyDescent="0.25">
      <c r="A23" s="116" t="s">
        <v>1210</v>
      </c>
      <c r="B23" s="25" t="s">
        <v>213</v>
      </c>
      <c r="C23" s="10">
        <v>20773.418068999999</v>
      </c>
      <c r="D23" s="7" t="str">
        <f>IF($B23="N/A","N/A",IF(C23&gt;10,"No",IF(C23&lt;-10,"No","Yes")))</f>
        <v>N/A</v>
      </c>
      <c r="E23" s="10">
        <v>20352.530269999999</v>
      </c>
      <c r="F23" s="7" t="str">
        <f>IF($B23="N/A","N/A",IF(E23&gt;10,"No",IF(E23&lt;-10,"No","Yes")))</f>
        <v>N/A</v>
      </c>
      <c r="G23" s="10">
        <v>19428.386176</v>
      </c>
      <c r="H23" s="7" t="str">
        <f>IF($B23="N/A","N/A",IF(G23&gt;10,"No",IF(G23&lt;-10,"No","Yes")))</f>
        <v>N/A</v>
      </c>
      <c r="I23" s="8">
        <v>-2.0299999999999998</v>
      </c>
      <c r="J23" s="8">
        <v>-4.54</v>
      </c>
      <c r="K23" s="25" t="s">
        <v>734</v>
      </c>
      <c r="L23" s="85" t="str">
        <f>IF(J23="Div by 0", "N/A", IF(K23="N/A","N/A", IF(J23&gt;VALUE(MID(K23,1,2)), "No", IF(J23&lt;-1*VALUE(MID(K23,1,2)), "No", "Yes"))))</f>
        <v>Yes</v>
      </c>
    </row>
    <row r="24" spans="1:12" x14ac:dyDescent="0.25">
      <c r="A24" s="116" t="s">
        <v>1211</v>
      </c>
      <c r="B24" s="25" t="s">
        <v>213</v>
      </c>
      <c r="C24" s="10">
        <v>17887.065535999998</v>
      </c>
      <c r="D24" s="7" t="str">
        <f>IF($B24="N/A","N/A",IF(C24&gt;10,"No",IF(C24&lt;-10,"No","Yes")))</f>
        <v>N/A</v>
      </c>
      <c r="E24" s="10">
        <v>17339.200069999999</v>
      </c>
      <c r="F24" s="7" t="str">
        <f>IF($B24="N/A","N/A",IF(E24&gt;10,"No",IF(E24&lt;-10,"No","Yes")))</f>
        <v>N/A</v>
      </c>
      <c r="G24" s="10">
        <v>15734.754833000001</v>
      </c>
      <c r="H24" s="7" t="str">
        <f>IF($B24="N/A","N/A",IF(G24&gt;10,"No",IF(G24&lt;-10,"No","Yes")))</f>
        <v>N/A</v>
      </c>
      <c r="I24" s="8">
        <v>-3.06</v>
      </c>
      <c r="J24" s="8">
        <v>-9.25</v>
      </c>
      <c r="K24" s="25" t="s">
        <v>734</v>
      </c>
      <c r="L24" s="85" t="str">
        <f>IF(J24="Div by 0", "N/A", IF(K24="N/A","N/A", IF(J24&gt;VALUE(MID(K24,1,2)), "No", IF(J24&lt;-1*VALUE(MID(K24,1,2)), "No", "Yes"))))</f>
        <v>Yes</v>
      </c>
    </row>
    <row r="25" spans="1:12" x14ac:dyDescent="0.25">
      <c r="A25" s="116" t="s">
        <v>1212</v>
      </c>
      <c r="B25" s="25" t="s">
        <v>213</v>
      </c>
      <c r="C25" s="10">
        <v>25639.229447999998</v>
      </c>
      <c r="D25" s="7" t="str">
        <f>IF($B25="N/A","N/A",IF(C25&gt;10,"No",IF(C25&lt;-10,"No","Yes")))</f>
        <v>N/A</v>
      </c>
      <c r="E25" s="10">
        <v>25596.971543</v>
      </c>
      <c r="F25" s="7" t="str">
        <f>IF($B25="N/A","N/A",IF(E25&gt;10,"No",IF(E25&lt;-10,"No","Yes")))</f>
        <v>N/A</v>
      </c>
      <c r="G25" s="10">
        <v>27261.178712000001</v>
      </c>
      <c r="H25" s="7" t="str">
        <f>IF($B25="N/A","N/A",IF(G25&gt;10,"No",IF(G25&lt;-10,"No","Yes")))</f>
        <v>N/A</v>
      </c>
      <c r="I25" s="8">
        <v>-0.16500000000000001</v>
      </c>
      <c r="J25" s="8">
        <v>6.5019999999999998</v>
      </c>
      <c r="K25" s="25" t="s">
        <v>734</v>
      </c>
      <c r="L25" s="85" t="str">
        <f>IF(J25="Div by 0", "N/A", IF(K25="N/A","N/A", IF(J25&gt;VALUE(MID(K25,1,2)), "No", IF(J25&lt;-1*VALUE(MID(K25,1,2)), "No", "Yes"))))</f>
        <v>Yes</v>
      </c>
    </row>
    <row r="26" spans="1:12" x14ac:dyDescent="0.25">
      <c r="A26" s="116" t="s">
        <v>1213</v>
      </c>
      <c r="B26" s="25" t="s">
        <v>213</v>
      </c>
      <c r="C26" s="10">
        <v>19854.552584000001</v>
      </c>
      <c r="D26" s="7" t="str">
        <f t="shared" ref="D26:D27" si="11">IF($B26="N/A","N/A",IF(C26&gt;10,"No",IF(C26&lt;-10,"No","Yes")))</f>
        <v>N/A</v>
      </c>
      <c r="E26" s="10">
        <v>19455.435225000001</v>
      </c>
      <c r="F26" s="7" t="str">
        <f t="shared" ref="F26:F30" si="12">IF($B26="N/A","N/A",IF(E26&gt;10,"No",IF(E26&lt;-10,"No","Yes")))</f>
        <v>N/A</v>
      </c>
      <c r="G26" s="10">
        <v>18533.807603000001</v>
      </c>
      <c r="H26" s="7" t="str">
        <f t="shared" ref="H26:H27" si="13">IF($B26="N/A","N/A",IF(G26&gt;10,"No",IF(G26&lt;-10,"No","Yes")))</f>
        <v>N/A</v>
      </c>
      <c r="I26" s="8">
        <v>-2.0099999999999998</v>
      </c>
      <c r="J26" s="8">
        <v>-4.74</v>
      </c>
      <c r="K26" s="25" t="s">
        <v>734</v>
      </c>
      <c r="L26" s="85" t="str">
        <f>IF(J26="Div by 0", "N/A", IF(OR(J26="N/A",K26="N/A"),"N/A", IF(J26&gt;VALUE(MID(K26,1,2)), "No", IF(J26&lt;-1*VALUE(MID(K26,1,2)), "No", "Yes"))))</f>
        <v>Yes</v>
      </c>
    </row>
    <row r="27" spans="1:12" x14ac:dyDescent="0.25">
      <c r="A27" s="116" t="s">
        <v>1214</v>
      </c>
      <c r="B27" s="25" t="s">
        <v>213</v>
      </c>
      <c r="C27" s="10">
        <v>22159.123033</v>
      </c>
      <c r="D27" s="7" t="str">
        <f t="shared" si="11"/>
        <v>N/A</v>
      </c>
      <c r="E27" s="10">
        <v>21701.270712000001</v>
      </c>
      <c r="F27" s="7" t="str">
        <f t="shared" si="12"/>
        <v>N/A</v>
      </c>
      <c r="G27" s="10">
        <v>20755.045408000002</v>
      </c>
      <c r="H27" s="7" t="str">
        <f t="shared" si="13"/>
        <v>N/A</v>
      </c>
      <c r="I27" s="8">
        <v>-2.0699999999999998</v>
      </c>
      <c r="J27" s="8">
        <v>-4.3600000000000003</v>
      </c>
      <c r="K27" s="25" t="s">
        <v>734</v>
      </c>
      <c r="L27" s="85" t="str">
        <f>IF(J27="Div by 0", "N/A", IF(OR(J27="N/A",K27="N/A"),"N/A", IF(J27&gt;VALUE(MID(K27,1,2)), "No", IF(J27&lt;-1*VALUE(MID(K27,1,2)), "No", "Yes"))))</f>
        <v>Yes</v>
      </c>
    </row>
    <row r="28" spans="1:12" x14ac:dyDescent="0.25">
      <c r="A28" s="134" t="s">
        <v>1215</v>
      </c>
      <c r="B28" s="10" t="s">
        <v>213</v>
      </c>
      <c r="C28" s="10">
        <v>2285.2372881000001</v>
      </c>
      <c r="D28" s="7" t="str">
        <f t="shared" ref="D28:D30" si="14">IF($B28="N/A","N/A",IF(C28&gt;10,"No",IF(C28&lt;-10,"No","Yes")))</f>
        <v>N/A</v>
      </c>
      <c r="E28" s="10">
        <v>2358.6136363999999</v>
      </c>
      <c r="F28" s="7" t="str">
        <f t="shared" si="12"/>
        <v>N/A</v>
      </c>
      <c r="G28" s="10">
        <v>2816.6465517000001</v>
      </c>
      <c r="H28" s="7" t="str">
        <f t="shared" ref="H28:H30" si="15">IF($B28="N/A","N/A",IF(G28&gt;10,"No",IF(G28&lt;-10,"No","Yes")))</f>
        <v>N/A</v>
      </c>
      <c r="I28" s="8">
        <v>3.2109999999999999</v>
      </c>
      <c r="J28" s="8">
        <v>19.420000000000002</v>
      </c>
      <c r="K28" s="25" t="s">
        <v>734</v>
      </c>
      <c r="L28" s="85" t="str">
        <f>IF(J28="Div by 0", "N/A", IF(OR(J28="N/A",K28="N/A"),"N/A", IF(J28&gt;VALUE(MID(K28,1,2)), "No", IF(J28&lt;-1*VALUE(MID(K28,1,2)), "No", "Yes"))))</f>
        <v>Yes</v>
      </c>
    </row>
    <row r="29" spans="1:12" x14ac:dyDescent="0.25">
      <c r="A29" s="134" t="s">
        <v>1216</v>
      </c>
      <c r="B29" s="10" t="s">
        <v>213</v>
      </c>
      <c r="C29" s="10">
        <v>2285.2372881000001</v>
      </c>
      <c r="D29" s="7" t="str">
        <f t="shared" si="14"/>
        <v>N/A</v>
      </c>
      <c r="E29" s="10">
        <v>2358.6136363999999</v>
      </c>
      <c r="F29" s="7" t="str">
        <f t="shared" si="12"/>
        <v>N/A</v>
      </c>
      <c r="G29" s="10">
        <v>2816.6465517000001</v>
      </c>
      <c r="H29" s="7" t="str">
        <f t="shared" si="15"/>
        <v>N/A</v>
      </c>
      <c r="I29" s="8">
        <v>3.2109999999999999</v>
      </c>
      <c r="J29" s="8">
        <v>19.420000000000002</v>
      </c>
      <c r="K29" s="25" t="s">
        <v>734</v>
      </c>
      <c r="L29" s="85" t="str">
        <f t="shared" ref="L29:L30" si="16">IF(J29="Div by 0", "N/A", IF(OR(J29="N/A",K29="N/A"),"N/A", IF(J29&gt;VALUE(MID(K29,1,2)), "No", IF(J29&lt;-1*VALUE(MID(K29,1,2)), "No", "Yes"))))</f>
        <v>Yes</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80.456142150999995</v>
      </c>
      <c r="D31" s="7" t="str">
        <f t="shared" ref="D31:D69" si="17">IF($B31="N/A","N/A",IF(C31&gt;10,"No",IF(C31&lt;-10,"No","Yes")))</f>
        <v>N/A</v>
      </c>
      <c r="E31" s="9">
        <v>79.754137133</v>
      </c>
      <c r="F31" s="7" t="str">
        <f t="shared" ref="F31:F69" si="18">IF($B31="N/A","N/A",IF(E31&gt;10,"No",IF(E31&lt;-10,"No","Yes")))</f>
        <v>N/A</v>
      </c>
      <c r="G31" s="9">
        <v>78.839009204000007</v>
      </c>
      <c r="H31" s="7" t="str">
        <f t="shared" ref="H31:H69" si="19">IF($B31="N/A","N/A",IF(G31&gt;10,"No",IF(G31&lt;-10,"No","Yes")))</f>
        <v>N/A</v>
      </c>
      <c r="I31" s="8">
        <v>-0.873</v>
      </c>
      <c r="J31" s="8">
        <v>-1.1499999999999999</v>
      </c>
      <c r="K31" s="25" t="s">
        <v>734</v>
      </c>
      <c r="L31" s="85" t="str">
        <f t="shared" ref="L31:L99" si="20">IF(J31="Div by 0", "N/A", IF(K31="N/A","N/A", IF(J31&gt;VALUE(MID(K31,1,2)), "No", IF(J31&lt;-1*VALUE(MID(K31,1,2)), "No", "Yes"))))</f>
        <v>Yes</v>
      </c>
    </row>
    <row r="32" spans="1:12" x14ac:dyDescent="0.25">
      <c r="A32" s="142" t="s">
        <v>22</v>
      </c>
      <c r="B32" s="21" t="s">
        <v>213</v>
      </c>
      <c r="C32" s="1">
        <v>878145</v>
      </c>
      <c r="D32" s="7" t="str">
        <f t="shared" si="17"/>
        <v>N/A</v>
      </c>
      <c r="E32" s="1">
        <v>883494</v>
      </c>
      <c r="F32" s="7" t="str">
        <f t="shared" si="18"/>
        <v>N/A</v>
      </c>
      <c r="G32" s="1">
        <v>1017527</v>
      </c>
      <c r="H32" s="7" t="str">
        <f t="shared" si="19"/>
        <v>N/A</v>
      </c>
      <c r="I32" s="8">
        <v>0.60909999999999997</v>
      </c>
      <c r="J32" s="8">
        <v>15.17</v>
      </c>
      <c r="K32" s="25" t="s">
        <v>734</v>
      </c>
      <c r="L32" s="85" t="str">
        <f t="shared" si="20"/>
        <v>Yes</v>
      </c>
    </row>
    <row r="33" spans="1:12" x14ac:dyDescent="0.25">
      <c r="A33" s="142" t="s">
        <v>448</v>
      </c>
      <c r="B33" s="25" t="s">
        <v>213</v>
      </c>
      <c r="C33" s="1">
        <v>57956</v>
      </c>
      <c r="D33" s="1" t="str">
        <f t="shared" si="17"/>
        <v>N/A</v>
      </c>
      <c r="E33" s="1">
        <v>58306</v>
      </c>
      <c r="F33" s="1" t="str">
        <f t="shared" si="18"/>
        <v>N/A</v>
      </c>
      <c r="G33" s="1">
        <v>58178</v>
      </c>
      <c r="H33" s="7" t="str">
        <f t="shared" si="19"/>
        <v>N/A</v>
      </c>
      <c r="I33" s="8">
        <v>0.60389999999999999</v>
      </c>
      <c r="J33" s="8">
        <v>-0.22</v>
      </c>
      <c r="K33" s="25" t="s">
        <v>734</v>
      </c>
      <c r="L33" s="85" t="str">
        <f t="shared" si="20"/>
        <v>Yes</v>
      </c>
    </row>
    <row r="34" spans="1:12" x14ac:dyDescent="0.25">
      <c r="A34" s="142" t="s">
        <v>1218</v>
      </c>
      <c r="B34" s="3" t="s">
        <v>213</v>
      </c>
      <c r="C34" s="1">
        <v>20311</v>
      </c>
      <c r="D34" s="5" t="str">
        <f t="shared" ref="D34:D38" si="21">IF($B34="N/A","N/A",IF(C34&lt;0,"No","Yes"))</f>
        <v>N/A</v>
      </c>
      <c r="E34" s="1">
        <v>20742</v>
      </c>
      <c r="F34" s="5" t="str">
        <f t="shared" ref="F34:F38" si="22">IF($B34="N/A","N/A",IF(E34&lt;0,"No","Yes"))</f>
        <v>N/A</v>
      </c>
      <c r="G34" s="1">
        <v>20811</v>
      </c>
      <c r="H34" s="5" t="str">
        <f t="shared" ref="H34:H38" si="23">IF($B34="N/A","N/A",IF(G34&lt;0,"No","Yes"))</f>
        <v>N/A</v>
      </c>
      <c r="I34" s="8">
        <v>2.1219999999999999</v>
      </c>
      <c r="J34" s="8">
        <v>0.3327</v>
      </c>
      <c r="K34" s="1" t="s">
        <v>734</v>
      </c>
      <c r="L34" s="85" t="str">
        <f t="shared" si="20"/>
        <v>Yes</v>
      </c>
    </row>
    <row r="35" spans="1:12" x14ac:dyDescent="0.25">
      <c r="A35" s="142" t="s">
        <v>1219</v>
      </c>
      <c r="B35" s="3" t="s">
        <v>213</v>
      </c>
      <c r="C35" s="1">
        <v>9559</v>
      </c>
      <c r="D35" s="5" t="str">
        <f t="shared" si="21"/>
        <v>N/A</v>
      </c>
      <c r="E35" s="1">
        <v>9034</v>
      </c>
      <c r="F35" s="5" t="str">
        <f t="shared" si="22"/>
        <v>N/A</v>
      </c>
      <c r="G35" s="1">
        <v>8744</v>
      </c>
      <c r="H35" s="5" t="str">
        <f t="shared" si="23"/>
        <v>N/A</v>
      </c>
      <c r="I35" s="8">
        <v>-5.49</v>
      </c>
      <c r="J35" s="8">
        <v>-3.21</v>
      </c>
      <c r="K35" s="1" t="s">
        <v>734</v>
      </c>
      <c r="L35" s="85" t="str">
        <f t="shared" si="20"/>
        <v>Yes</v>
      </c>
    </row>
    <row r="36" spans="1:12" x14ac:dyDescent="0.25">
      <c r="A36" s="142" t="s">
        <v>1220</v>
      </c>
      <c r="B36" s="3" t="s">
        <v>213</v>
      </c>
      <c r="C36" s="1">
        <v>11666</v>
      </c>
      <c r="D36" s="5" t="str">
        <f t="shared" si="21"/>
        <v>N/A</v>
      </c>
      <c r="E36" s="1">
        <v>12066</v>
      </c>
      <c r="F36" s="5" t="str">
        <f t="shared" si="22"/>
        <v>N/A</v>
      </c>
      <c r="G36" s="1">
        <v>12052</v>
      </c>
      <c r="H36" s="5" t="str">
        <f t="shared" si="23"/>
        <v>N/A</v>
      </c>
      <c r="I36" s="8">
        <v>3.4289999999999998</v>
      </c>
      <c r="J36" s="8">
        <v>-0.11600000000000001</v>
      </c>
      <c r="K36" s="1" t="s">
        <v>734</v>
      </c>
      <c r="L36" s="85" t="str">
        <f t="shared" si="20"/>
        <v>Yes</v>
      </c>
    </row>
    <row r="37" spans="1:12" x14ac:dyDescent="0.25">
      <c r="A37" s="142" t="s">
        <v>1221</v>
      </c>
      <c r="B37" s="3" t="s">
        <v>213</v>
      </c>
      <c r="C37" s="1">
        <v>16420</v>
      </c>
      <c r="D37" s="5" t="str">
        <f t="shared" si="21"/>
        <v>N/A</v>
      </c>
      <c r="E37" s="1">
        <v>16443</v>
      </c>
      <c r="F37" s="5" t="str">
        <f t="shared" si="22"/>
        <v>N/A</v>
      </c>
      <c r="G37" s="1">
        <v>16545</v>
      </c>
      <c r="H37" s="5" t="str">
        <f t="shared" si="23"/>
        <v>N/A</v>
      </c>
      <c r="I37" s="8">
        <v>0.1401</v>
      </c>
      <c r="J37" s="8">
        <v>0.62029999999999996</v>
      </c>
      <c r="K37" s="1" t="s">
        <v>734</v>
      </c>
      <c r="L37" s="85" t="str">
        <f t="shared" si="20"/>
        <v>Yes</v>
      </c>
    </row>
    <row r="38" spans="1:12" x14ac:dyDescent="0.25">
      <c r="A38" s="142" t="s">
        <v>1222</v>
      </c>
      <c r="B38" s="3" t="s">
        <v>213</v>
      </c>
      <c r="C38" s="1">
        <v>0</v>
      </c>
      <c r="D38" s="5" t="str">
        <f t="shared" si="21"/>
        <v>N/A</v>
      </c>
      <c r="E38" s="1">
        <v>21</v>
      </c>
      <c r="F38" s="5" t="str">
        <f t="shared" si="22"/>
        <v>N/A</v>
      </c>
      <c r="G38" s="1">
        <v>26</v>
      </c>
      <c r="H38" s="5" t="str">
        <f t="shared" si="23"/>
        <v>N/A</v>
      </c>
      <c r="I38" s="8" t="s">
        <v>1747</v>
      </c>
      <c r="J38" s="8">
        <v>23.81</v>
      </c>
      <c r="K38" s="1" t="s">
        <v>734</v>
      </c>
      <c r="L38" s="85" t="str">
        <f t="shared" si="20"/>
        <v>Yes</v>
      </c>
    </row>
    <row r="39" spans="1:12" x14ac:dyDescent="0.25">
      <c r="A39" s="142" t="s">
        <v>449</v>
      </c>
      <c r="B39" s="25" t="s">
        <v>213</v>
      </c>
      <c r="C39" s="1">
        <v>58214</v>
      </c>
      <c r="D39" s="1" t="str">
        <f t="shared" si="17"/>
        <v>N/A</v>
      </c>
      <c r="E39" s="1">
        <v>58501</v>
      </c>
      <c r="F39" s="1" t="str">
        <f t="shared" si="18"/>
        <v>N/A</v>
      </c>
      <c r="G39" s="1">
        <v>60297</v>
      </c>
      <c r="H39" s="7" t="str">
        <f t="shared" si="19"/>
        <v>N/A</v>
      </c>
      <c r="I39" s="8">
        <v>0.49299999999999999</v>
      </c>
      <c r="J39" s="8">
        <v>3.07</v>
      </c>
      <c r="K39" s="25" t="s">
        <v>734</v>
      </c>
      <c r="L39" s="85" t="str">
        <f t="shared" si="20"/>
        <v>Yes</v>
      </c>
    </row>
    <row r="40" spans="1:12" x14ac:dyDescent="0.25">
      <c r="A40" s="142" t="s">
        <v>1223</v>
      </c>
      <c r="B40" s="3" t="s">
        <v>213</v>
      </c>
      <c r="C40" s="1">
        <v>35954</v>
      </c>
      <c r="D40" s="5" t="str">
        <f t="shared" ref="D40:D45" si="24">IF($B40="N/A","N/A",IF(C40&lt;0,"No","Yes"))</f>
        <v>N/A</v>
      </c>
      <c r="E40" s="1">
        <v>35994</v>
      </c>
      <c r="F40" s="5" t="str">
        <f t="shared" ref="F40:F45" si="25">IF($B40="N/A","N/A",IF(E40&lt;0,"No","Yes"))</f>
        <v>N/A</v>
      </c>
      <c r="G40" s="1">
        <v>37561</v>
      </c>
      <c r="H40" s="5" t="str">
        <f t="shared" ref="H40:H45" si="26">IF($B40="N/A","N/A",IF(G40&lt;0,"No","Yes"))</f>
        <v>N/A</v>
      </c>
      <c r="I40" s="8">
        <v>0.1113</v>
      </c>
      <c r="J40" s="8">
        <v>4.3540000000000001</v>
      </c>
      <c r="K40" s="1" t="s">
        <v>734</v>
      </c>
      <c r="L40" s="85" t="str">
        <f t="shared" si="20"/>
        <v>Yes</v>
      </c>
    </row>
    <row r="41" spans="1:12" x14ac:dyDescent="0.25">
      <c r="A41" s="142" t="s">
        <v>1224</v>
      </c>
      <c r="B41" s="3" t="s">
        <v>213</v>
      </c>
      <c r="C41" s="1">
        <v>2124</v>
      </c>
      <c r="D41" s="5" t="str">
        <f t="shared" si="24"/>
        <v>N/A</v>
      </c>
      <c r="E41" s="1">
        <v>1968</v>
      </c>
      <c r="F41" s="5" t="str">
        <f t="shared" si="25"/>
        <v>N/A</v>
      </c>
      <c r="G41" s="1">
        <v>1931</v>
      </c>
      <c r="H41" s="5" t="str">
        <f t="shared" si="26"/>
        <v>N/A</v>
      </c>
      <c r="I41" s="8">
        <v>-7.34</v>
      </c>
      <c r="J41" s="8">
        <v>-1.88</v>
      </c>
      <c r="K41" s="1" t="s">
        <v>734</v>
      </c>
      <c r="L41" s="85" t="str">
        <f t="shared" si="20"/>
        <v>Yes</v>
      </c>
    </row>
    <row r="42" spans="1:12" x14ac:dyDescent="0.25">
      <c r="A42" s="142" t="s">
        <v>1225</v>
      </c>
      <c r="B42" s="3" t="s">
        <v>213</v>
      </c>
      <c r="C42" s="1">
        <v>9477</v>
      </c>
      <c r="D42" s="5" t="str">
        <f t="shared" si="24"/>
        <v>N/A</v>
      </c>
      <c r="E42" s="1">
        <v>10017</v>
      </c>
      <c r="F42" s="5" t="str">
        <f t="shared" si="25"/>
        <v>N/A</v>
      </c>
      <c r="G42" s="1">
        <v>10234</v>
      </c>
      <c r="H42" s="5" t="str">
        <f t="shared" si="26"/>
        <v>N/A</v>
      </c>
      <c r="I42" s="8">
        <v>5.6980000000000004</v>
      </c>
      <c r="J42" s="8">
        <v>2.1659999999999999</v>
      </c>
      <c r="K42" s="1" t="s">
        <v>734</v>
      </c>
      <c r="L42" s="85" t="str">
        <f t="shared" si="20"/>
        <v>Yes</v>
      </c>
    </row>
    <row r="43" spans="1:12" x14ac:dyDescent="0.25">
      <c r="A43" s="142" t="s">
        <v>1226</v>
      </c>
      <c r="B43" s="3" t="s">
        <v>213</v>
      </c>
      <c r="C43" s="1">
        <v>15</v>
      </c>
      <c r="D43" s="5" t="str">
        <f t="shared" si="24"/>
        <v>N/A</v>
      </c>
      <c r="E43" s="1">
        <v>12</v>
      </c>
      <c r="F43" s="5" t="str">
        <f t="shared" si="25"/>
        <v>N/A</v>
      </c>
      <c r="G43" s="1">
        <v>11</v>
      </c>
      <c r="H43" s="5" t="str">
        <f t="shared" si="26"/>
        <v>N/A</v>
      </c>
      <c r="I43" s="8">
        <v>-20</v>
      </c>
      <c r="J43" s="8">
        <v>-8.33</v>
      </c>
      <c r="K43" s="1" t="s">
        <v>734</v>
      </c>
      <c r="L43" s="85" t="str">
        <f t="shared" si="20"/>
        <v>Yes</v>
      </c>
    </row>
    <row r="44" spans="1:12" x14ac:dyDescent="0.25">
      <c r="A44" s="142" t="s">
        <v>1227</v>
      </c>
      <c r="B44" s="3" t="s">
        <v>213</v>
      </c>
      <c r="C44" s="1">
        <v>10644</v>
      </c>
      <c r="D44" s="5" t="str">
        <f t="shared" si="24"/>
        <v>N/A</v>
      </c>
      <c r="E44" s="1">
        <v>10510</v>
      </c>
      <c r="F44" s="5" t="str">
        <f t="shared" si="25"/>
        <v>N/A</v>
      </c>
      <c r="G44" s="1">
        <v>10560</v>
      </c>
      <c r="H44" s="5" t="str">
        <f t="shared" si="26"/>
        <v>N/A</v>
      </c>
      <c r="I44" s="8">
        <v>-1.26</v>
      </c>
      <c r="J44" s="8">
        <v>0.47570000000000001</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404781</v>
      </c>
      <c r="D46" s="1" t="str">
        <f t="shared" si="17"/>
        <v>N/A</v>
      </c>
      <c r="E46" s="1">
        <v>410843</v>
      </c>
      <c r="F46" s="1" t="str">
        <f t="shared" si="18"/>
        <v>N/A</v>
      </c>
      <c r="G46" s="1">
        <v>441676</v>
      </c>
      <c r="H46" s="7" t="str">
        <f t="shared" si="19"/>
        <v>N/A</v>
      </c>
      <c r="I46" s="8">
        <v>1.498</v>
      </c>
      <c r="J46" s="8">
        <v>7.5049999999999999</v>
      </c>
      <c r="K46" s="25" t="s">
        <v>734</v>
      </c>
      <c r="L46" s="85" t="str">
        <f t="shared" si="20"/>
        <v>Yes</v>
      </c>
    </row>
    <row r="47" spans="1:12" x14ac:dyDescent="0.25">
      <c r="A47" s="142" t="s">
        <v>1229</v>
      </c>
      <c r="B47" s="3" t="s">
        <v>213</v>
      </c>
      <c r="C47" s="1">
        <v>257065</v>
      </c>
      <c r="D47" s="5" t="str">
        <f t="shared" ref="D47:D53" si="27">IF($B47="N/A","N/A",IF(C47&lt;0,"No","Yes"))</f>
        <v>N/A</v>
      </c>
      <c r="E47" s="1">
        <v>254650</v>
      </c>
      <c r="F47" s="5" t="str">
        <f t="shared" ref="F47:F53" si="28">IF($B47="N/A","N/A",IF(E47&lt;0,"No","Yes"))</f>
        <v>N/A</v>
      </c>
      <c r="G47" s="1">
        <v>354522</v>
      </c>
      <c r="H47" s="5" t="str">
        <f t="shared" ref="H47:H53" si="29">IF($B47="N/A","N/A",IF(G47&lt;0,"No","Yes"))</f>
        <v>N/A</v>
      </c>
      <c r="I47" s="8">
        <v>-0.93899999999999995</v>
      </c>
      <c r="J47" s="8">
        <v>39.22</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983</v>
      </c>
      <c r="D49" s="5" t="str">
        <f t="shared" si="27"/>
        <v>N/A</v>
      </c>
      <c r="E49" s="1">
        <v>804</v>
      </c>
      <c r="F49" s="5" t="str">
        <f t="shared" si="28"/>
        <v>N/A</v>
      </c>
      <c r="G49" s="1">
        <v>39</v>
      </c>
      <c r="H49" s="5" t="str">
        <f t="shared" si="29"/>
        <v>N/A</v>
      </c>
      <c r="I49" s="8">
        <v>-18.2</v>
      </c>
      <c r="J49" s="8">
        <v>-95.1</v>
      </c>
      <c r="K49" s="1" t="s">
        <v>734</v>
      </c>
      <c r="L49" s="85" t="str">
        <f t="shared" si="20"/>
        <v>No</v>
      </c>
    </row>
    <row r="50" spans="1:12" x14ac:dyDescent="0.25">
      <c r="A50" s="142" t="s">
        <v>1232</v>
      </c>
      <c r="B50" s="3" t="s">
        <v>213</v>
      </c>
      <c r="C50" s="1">
        <v>54262</v>
      </c>
      <c r="D50" s="5" t="str">
        <f t="shared" si="27"/>
        <v>N/A</v>
      </c>
      <c r="E50" s="1">
        <v>56025</v>
      </c>
      <c r="F50" s="5" t="str">
        <f t="shared" si="28"/>
        <v>N/A</v>
      </c>
      <c r="G50" s="1">
        <v>57075</v>
      </c>
      <c r="H50" s="5" t="str">
        <f t="shared" si="29"/>
        <v>N/A</v>
      </c>
      <c r="I50" s="8">
        <v>3.2490000000000001</v>
      </c>
      <c r="J50" s="8">
        <v>1.8740000000000001</v>
      </c>
      <c r="K50" s="1" t="s">
        <v>734</v>
      </c>
      <c r="L50" s="85" t="str">
        <f t="shared" si="20"/>
        <v>Yes</v>
      </c>
    </row>
    <row r="51" spans="1:12" x14ac:dyDescent="0.25">
      <c r="A51" s="142" t="s">
        <v>1233</v>
      </c>
      <c r="B51" s="3" t="s">
        <v>213</v>
      </c>
      <c r="C51" s="1">
        <v>28458</v>
      </c>
      <c r="D51" s="5" t="str">
        <f t="shared" si="27"/>
        <v>N/A</v>
      </c>
      <c r="E51" s="1">
        <v>28278</v>
      </c>
      <c r="F51" s="5" t="str">
        <f t="shared" si="28"/>
        <v>N/A</v>
      </c>
      <c r="G51" s="1">
        <v>22258</v>
      </c>
      <c r="H51" s="5" t="str">
        <f t="shared" si="29"/>
        <v>N/A</v>
      </c>
      <c r="I51" s="8">
        <v>-0.63300000000000001</v>
      </c>
      <c r="J51" s="8">
        <v>-21.3</v>
      </c>
      <c r="K51" s="1" t="s">
        <v>734</v>
      </c>
      <c r="L51" s="85" t="str">
        <f t="shared" si="20"/>
        <v>Yes</v>
      </c>
    </row>
    <row r="52" spans="1:12" x14ac:dyDescent="0.25">
      <c r="A52" s="142" t="s">
        <v>1234</v>
      </c>
      <c r="B52" s="3" t="s">
        <v>213</v>
      </c>
      <c r="C52" s="1">
        <v>4133</v>
      </c>
      <c r="D52" s="5" t="str">
        <f t="shared" si="27"/>
        <v>N/A</v>
      </c>
      <c r="E52" s="1">
        <v>4463</v>
      </c>
      <c r="F52" s="5" t="str">
        <f t="shared" si="28"/>
        <v>N/A</v>
      </c>
      <c r="G52" s="1">
        <v>4428</v>
      </c>
      <c r="H52" s="5" t="str">
        <f t="shared" si="29"/>
        <v>N/A</v>
      </c>
      <c r="I52" s="8">
        <v>7.9850000000000003</v>
      </c>
      <c r="J52" s="8">
        <v>-0.78400000000000003</v>
      </c>
      <c r="K52" s="1" t="s">
        <v>734</v>
      </c>
      <c r="L52" s="85" t="str">
        <f t="shared" si="20"/>
        <v>Yes</v>
      </c>
    </row>
    <row r="53" spans="1:12" x14ac:dyDescent="0.25">
      <c r="A53" s="142" t="s">
        <v>1235</v>
      </c>
      <c r="B53" s="3" t="s">
        <v>213</v>
      </c>
      <c r="C53" s="1">
        <v>59880</v>
      </c>
      <c r="D53" s="5" t="str">
        <f t="shared" si="27"/>
        <v>N/A</v>
      </c>
      <c r="E53" s="1">
        <v>66623</v>
      </c>
      <c r="F53" s="5" t="str">
        <f t="shared" si="28"/>
        <v>N/A</v>
      </c>
      <c r="G53" s="1">
        <v>3354</v>
      </c>
      <c r="H53" s="5" t="str">
        <f t="shared" si="29"/>
        <v>N/A</v>
      </c>
      <c r="I53" s="8">
        <v>11.26</v>
      </c>
      <c r="J53" s="8">
        <v>-95</v>
      </c>
      <c r="K53" s="1" t="s">
        <v>734</v>
      </c>
      <c r="L53" s="85" t="str">
        <f t="shared" si="20"/>
        <v>No</v>
      </c>
    </row>
    <row r="54" spans="1:12" x14ac:dyDescent="0.25">
      <c r="A54" s="142" t="s">
        <v>451</v>
      </c>
      <c r="B54" s="25" t="s">
        <v>213</v>
      </c>
      <c r="C54" s="1">
        <v>357194</v>
      </c>
      <c r="D54" s="1" t="str">
        <f t="shared" si="17"/>
        <v>N/A</v>
      </c>
      <c r="E54" s="1">
        <v>355844</v>
      </c>
      <c r="F54" s="1" t="str">
        <f t="shared" si="18"/>
        <v>N/A</v>
      </c>
      <c r="G54" s="1">
        <v>457376</v>
      </c>
      <c r="H54" s="7" t="str">
        <f t="shared" si="19"/>
        <v>N/A</v>
      </c>
      <c r="I54" s="8">
        <v>-0.378</v>
      </c>
      <c r="J54" s="8">
        <v>28.53</v>
      </c>
      <c r="K54" s="25" t="s">
        <v>734</v>
      </c>
      <c r="L54" s="85" t="str">
        <f t="shared" si="20"/>
        <v>Yes</v>
      </c>
    </row>
    <row r="55" spans="1:12" x14ac:dyDescent="0.25">
      <c r="A55" s="142" t="s">
        <v>1236</v>
      </c>
      <c r="B55" s="3" t="s">
        <v>213</v>
      </c>
      <c r="C55" s="1">
        <v>126958</v>
      </c>
      <c r="D55" s="5" t="str">
        <f t="shared" ref="D55:D60" si="30">IF($B55="N/A","N/A",IF(C55&lt;0,"No","Yes"))</f>
        <v>N/A</v>
      </c>
      <c r="E55" s="1">
        <v>125752</v>
      </c>
      <c r="F55" s="5" t="str">
        <f t="shared" ref="F55:F60" si="31">IF($B55="N/A","N/A",IF(E55&lt;0,"No","Yes"))</f>
        <v>N/A</v>
      </c>
      <c r="G55" s="1">
        <v>176736</v>
      </c>
      <c r="H55" s="5" t="str">
        <f t="shared" ref="H55:H60" si="32">IF($B55="N/A","N/A",IF(G55&lt;0,"No","Yes"))</f>
        <v>N/A</v>
      </c>
      <c r="I55" s="8">
        <v>-0.95</v>
      </c>
      <c r="J55" s="8">
        <v>40.54</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5004</v>
      </c>
      <c r="D57" s="5" t="str">
        <f t="shared" si="30"/>
        <v>N/A</v>
      </c>
      <c r="E57" s="1">
        <v>5252</v>
      </c>
      <c r="F57" s="5" t="str">
        <f t="shared" si="31"/>
        <v>N/A</v>
      </c>
      <c r="G57" s="1">
        <v>10284</v>
      </c>
      <c r="H57" s="5" t="str">
        <f t="shared" si="32"/>
        <v>N/A</v>
      </c>
      <c r="I57" s="8">
        <v>4.9560000000000004</v>
      </c>
      <c r="J57" s="8">
        <v>95.81</v>
      </c>
      <c r="K57" s="1" t="s">
        <v>734</v>
      </c>
      <c r="L57" s="85" t="str">
        <f t="shared" si="20"/>
        <v>No</v>
      </c>
    </row>
    <row r="58" spans="1:12" x14ac:dyDescent="0.25">
      <c r="A58" s="142" t="s">
        <v>1239</v>
      </c>
      <c r="B58" s="3" t="s">
        <v>213</v>
      </c>
      <c r="C58" s="1">
        <v>2982</v>
      </c>
      <c r="D58" s="5" t="str">
        <f t="shared" si="30"/>
        <v>N/A</v>
      </c>
      <c r="E58" s="1">
        <v>2865</v>
      </c>
      <c r="F58" s="5" t="str">
        <f t="shared" si="31"/>
        <v>N/A</v>
      </c>
      <c r="G58" s="1">
        <v>1054</v>
      </c>
      <c r="H58" s="5" t="str">
        <f t="shared" si="32"/>
        <v>N/A</v>
      </c>
      <c r="I58" s="8">
        <v>-3.92</v>
      </c>
      <c r="J58" s="8">
        <v>-63.2</v>
      </c>
      <c r="K58" s="1" t="s">
        <v>734</v>
      </c>
      <c r="L58" s="85" t="str">
        <f t="shared" si="20"/>
        <v>No</v>
      </c>
    </row>
    <row r="59" spans="1:12" x14ac:dyDescent="0.25">
      <c r="A59" s="142" t="s">
        <v>1240</v>
      </c>
      <c r="B59" s="3" t="s">
        <v>213</v>
      </c>
      <c r="C59" s="1">
        <v>122933</v>
      </c>
      <c r="D59" s="5" t="str">
        <f t="shared" si="30"/>
        <v>N/A</v>
      </c>
      <c r="E59" s="1">
        <v>124280</v>
      </c>
      <c r="F59" s="5" t="str">
        <f t="shared" si="31"/>
        <v>N/A</v>
      </c>
      <c r="G59" s="1">
        <v>184099</v>
      </c>
      <c r="H59" s="5" t="str">
        <f t="shared" si="32"/>
        <v>N/A</v>
      </c>
      <c r="I59" s="8">
        <v>1.0960000000000001</v>
      </c>
      <c r="J59" s="8">
        <v>48.13</v>
      </c>
      <c r="K59" s="1" t="s">
        <v>734</v>
      </c>
      <c r="L59" s="85" t="str">
        <f t="shared" si="20"/>
        <v>No</v>
      </c>
    </row>
    <row r="60" spans="1:12" x14ac:dyDescent="0.25">
      <c r="A60" s="142" t="s">
        <v>1241</v>
      </c>
      <c r="B60" s="3" t="s">
        <v>213</v>
      </c>
      <c r="C60" s="1">
        <v>99317</v>
      </c>
      <c r="D60" s="5" t="str">
        <f t="shared" si="30"/>
        <v>N/A</v>
      </c>
      <c r="E60" s="1">
        <v>97695</v>
      </c>
      <c r="F60" s="5" t="str">
        <f t="shared" si="31"/>
        <v>N/A</v>
      </c>
      <c r="G60" s="1">
        <v>85203</v>
      </c>
      <c r="H60" s="5" t="str">
        <f t="shared" si="32"/>
        <v>N/A</v>
      </c>
      <c r="I60" s="8">
        <v>-1.63</v>
      </c>
      <c r="J60" s="8">
        <v>-12.8</v>
      </c>
      <c r="K60" s="1" t="s">
        <v>734</v>
      </c>
      <c r="L60" s="85" t="str">
        <f t="shared" si="20"/>
        <v>Yes</v>
      </c>
    </row>
    <row r="61" spans="1:12" x14ac:dyDescent="0.25">
      <c r="A61" s="84" t="s">
        <v>186</v>
      </c>
      <c r="B61" s="21" t="s">
        <v>213</v>
      </c>
      <c r="C61" s="1">
        <v>878145</v>
      </c>
      <c r="D61" s="1" t="str">
        <f t="shared" si="17"/>
        <v>N/A</v>
      </c>
      <c r="E61" s="1">
        <v>883494</v>
      </c>
      <c r="F61" s="1" t="str">
        <f t="shared" si="18"/>
        <v>N/A</v>
      </c>
      <c r="G61" s="1">
        <v>1017527</v>
      </c>
      <c r="H61" s="7" t="str">
        <f t="shared" si="19"/>
        <v>N/A</v>
      </c>
      <c r="I61" s="8">
        <v>0.60909999999999997</v>
      </c>
      <c r="J61" s="8">
        <v>15.17</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1747</v>
      </c>
      <c r="J66" s="8" t="s">
        <v>1747</v>
      </c>
      <c r="K66" s="25" t="s">
        <v>734</v>
      </c>
      <c r="L66" s="85" t="str">
        <f t="shared" si="33"/>
        <v>N/A</v>
      </c>
    </row>
    <row r="67" spans="1:12" x14ac:dyDescent="0.25">
      <c r="A67" s="84" t="s">
        <v>192</v>
      </c>
      <c r="B67" s="21" t="s">
        <v>213</v>
      </c>
      <c r="C67" s="1">
        <v>0</v>
      </c>
      <c r="D67" s="1" t="str">
        <f t="shared" si="17"/>
        <v>N/A</v>
      </c>
      <c r="E67" s="1">
        <v>0</v>
      </c>
      <c r="F67" s="1" t="str">
        <f t="shared" si="18"/>
        <v>N/A</v>
      </c>
      <c r="G67" s="1">
        <v>0</v>
      </c>
      <c r="H67" s="7" t="str">
        <f t="shared" si="19"/>
        <v>N/A</v>
      </c>
      <c r="I67" s="8" t="s">
        <v>1747</v>
      </c>
      <c r="J67" s="8" t="s">
        <v>1747</v>
      </c>
      <c r="K67" s="25" t="s">
        <v>734</v>
      </c>
      <c r="L67" s="85" t="str">
        <f t="shared" si="33"/>
        <v>N/A</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1747</v>
      </c>
      <c r="J69" s="8" t="s">
        <v>1747</v>
      </c>
      <c r="K69" s="25" t="s">
        <v>734</v>
      </c>
      <c r="L69" s="85" t="str">
        <f t="shared" si="33"/>
        <v>N/A</v>
      </c>
    </row>
    <row r="70" spans="1:12" x14ac:dyDescent="0.25">
      <c r="A70" s="142" t="s">
        <v>78</v>
      </c>
      <c r="B70" s="25" t="s">
        <v>294</v>
      </c>
      <c r="C70" s="9">
        <v>56.720307302000002</v>
      </c>
      <c r="D70" s="7" t="str">
        <f>IF($B70="N/A","N/A",IF(C70&gt;=20,"No",IF(C70&lt;0,"No","Yes")))</f>
        <v>No</v>
      </c>
      <c r="E70" s="9">
        <v>54.167760207000001</v>
      </c>
      <c r="F70" s="7" t="str">
        <f>IF($B70="N/A","N/A",IF(E70&gt;=20,"No",IF(E70&lt;0,"No","Yes")))</f>
        <v>No</v>
      </c>
      <c r="G70" s="9">
        <v>51.409079212000002</v>
      </c>
      <c r="H70" s="7" t="str">
        <f>IF($B70="N/A","N/A",IF(G70&gt;=20,"No",IF(G70&lt;0,"No","Yes")))</f>
        <v>No</v>
      </c>
      <c r="I70" s="8">
        <v>-4.5</v>
      </c>
      <c r="J70" s="8">
        <v>-5.09</v>
      </c>
      <c r="K70" s="25" t="s">
        <v>734</v>
      </c>
      <c r="L70" s="85" t="str">
        <f t="shared" si="20"/>
        <v>Yes</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734</v>
      </c>
      <c r="L71" s="85" t="str">
        <f t="shared" si="20"/>
        <v>N/A</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60.304364067000002</v>
      </c>
      <c r="D73" s="7" t="str">
        <f>IF($B73="N/A","N/A",IF(C73&gt;10,"No",IF(C73&lt;-10,"No","Yes")))</f>
        <v>N/A</v>
      </c>
      <c r="E73" s="9">
        <v>57.212984956</v>
      </c>
      <c r="F73" s="7" t="str">
        <f>IF($B73="N/A","N/A",IF(E73&gt;10,"No",IF(E73&lt;-10,"No","Yes")))</f>
        <v>N/A</v>
      </c>
      <c r="G73" s="9">
        <v>58.038460344000001</v>
      </c>
      <c r="H73" s="7" t="str">
        <f>IF($B73="N/A","N/A",IF(G73&gt;10,"No",IF(G73&lt;-10,"No","Yes")))</f>
        <v>N/A</v>
      </c>
      <c r="I73" s="8">
        <v>-5.13</v>
      </c>
      <c r="J73" s="8">
        <v>1.4430000000000001</v>
      </c>
      <c r="K73" s="25" t="s">
        <v>734</v>
      </c>
      <c r="L73" s="85" t="str">
        <f t="shared" si="20"/>
        <v>Yes</v>
      </c>
    </row>
    <row r="74" spans="1:12" x14ac:dyDescent="0.25">
      <c r="A74" s="142"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734</v>
      </c>
      <c r="L74" s="85" t="str">
        <f t="shared" si="20"/>
        <v>N/A</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v>76.271186440999998</v>
      </c>
      <c r="D76" s="7" t="str">
        <f t="shared" ref="D76:D98" si="34">IF($B76="N/A","N/A",IF(C76&gt;10,"No",IF(C76&lt;-10,"No","Yes")))</f>
        <v>N/A</v>
      </c>
      <c r="E76" s="9">
        <v>75</v>
      </c>
      <c r="F76" s="7" t="str">
        <f t="shared" ref="F76:F98" si="35">IF($B76="N/A","N/A",IF(E76&gt;10,"No",IF(E76&lt;-10,"No","Yes")))</f>
        <v>N/A</v>
      </c>
      <c r="G76" s="9">
        <v>88.793103447999997</v>
      </c>
      <c r="H76" s="7" t="str">
        <f t="shared" ref="H76:H98" si="36">IF($B76="N/A","N/A",IF(G76&gt;10,"No",IF(G76&lt;-10,"No","Yes")))</f>
        <v>N/A</v>
      </c>
      <c r="I76" s="8">
        <v>-1.67</v>
      </c>
      <c r="J76" s="8">
        <v>18.39</v>
      </c>
      <c r="K76" s="25" t="s">
        <v>734</v>
      </c>
      <c r="L76" s="85" t="str">
        <f>IF(J76="Div by 0", "N/A", IF(OR(J76="N/A",K76="N/A"),"N/A", IF(J76&gt;VALUE(MID(K76,1,2)), "No", IF(J76&lt;-1*VALUE(MID(K76,1,2)), "No", "Yes"))))</f>
        <v>Yes</v>
      </c>
    </row>
    <row r="77" spans="1:12" x14ac:dyDescent="0.25">
      <c r="A77" s="142" t="s">
        <v>196</v>
      </c>
      <c r="B77" s="21" t="s">
        <v>213</v>
      </c>
      <c r="C77" s="9">
        <v>0</v>
      </c>
      <c r="D77" s="7" t="str">
        <f t="shared" si="34"/>
        <v>N/A</v>
      </c>
      <c r="E77" s="9">
        <v>0</v>
      </c>
      <c r="F77" s="7" t="str">
        <f t="shared" si="35"/>
        <v>N/A</v>
      </c>
      <c r="G77" s="9">
        <v>0</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v>0</v>
      </c>
      <c r="D78" s="7" t="str">
        <f t="shared" si="34"/>
        <v>N/A</v>
      </c>
      <c r="E78" s="9">
        <v>0</v>
      </c>
      <c r="F78" s="7" t="str">
        <f t="shared" si="35"/>
        <v>N/A</v>
      </c>
      <c r="G78" s="9">
        <v>0</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859827</v>
      </c>
      <c r="D82" s="7" t="str">
        <f t="shared" si="34"/>
        <v>N/A</v>
      </c>
      <c r="E82" s="22">
        <v>874950</v>
      </c>
      <c r="F82" s="7" t="str">
        <f t="shared" si="35"/>
        <v>N/A</v>
      </c>
      <c r="G82" s="22">
        <v>1076922</v>
      </c>
      <c r="H82" s="7" t="str">
        <f t="shared" si="36"/>
        <v>N/A</v>
      </c>
      <c r="I82" s="8">
        <v>1.7589999999999999</v>
      </c>
      <c r="J82" s="8">
        <v>23.08</v>
      </c>
      <c r="K82" s="25" t="s">
        <v>734</v>
      </c>
      <c r="L82" s="85" t="str">
        <f t="shared" si="20"/>
        <v>Yes</v>
      </c>
    </row>
    <row r="83" spans="1:12" x14ac:dyDescent="0.25">
      <c r="A83" s="142" t="s">
        <v>1242</v>
      </c>
      <c r="B83" s="21" t="s">
        <v>213</v>
      </c>
      <c r="C83" s="4">
        <v>71.678256207000004</v>
      </c>
      <c r="D83" s="7" t="str">
        <f t="shared" si="34"/>
        <v>N/A</v>
      </c>
      <c r="E83" s="4">
        <v>73.490828046999994</v>
      </c>
      <c r="F83" s="7" t="str">
        <f t="shared" si="35"/>
        <v>N/A</v>
      </c>
      <c r="G83" s="4">
        <v>72.364758078999998</v>
      </c>
      <c r="H83" s="7" t="str">
        <f t="shared" si="36"/>
        <v>N/A</v>
      </c>
      <c r="I83" s="8">
        <v>2.5289999999999999</v>
      </c>
      <c r="J83" s="8">
        <v>-1.53</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0</v>
      </c>
      <c r="D87" s="7" t="str">
        <f t="shared" si="34"/>
        <v>N/A</v>
      </c>
      <c r="E87" s="4">
        <v>0</v>
      </c>
      <c r="F87" s="7" t="str">
        <f t="shared" si="35"/>
        <v>N/A</v>
      </c>
      <c r="G87" s="4">
        <v>0</v>
      </c>
      <c r="H87" s="7" t="str">
        <f t="shared" si="36"/>
        <v>N/A</v>
      </c>
      <c r="I87" s="8" t="s">
        <v>1747</v>
      </c>
      <c r="J87" s="8" t="s">
        <v>1747</v>
      </c>
      <c r="K87" s="25" t="s">
        <v>734</v>
      </c>
      <c r="L87" s="85" t="str">
        <f t="shared" si="20"/>
        <v>N/A</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28.321743793</v>
      </c>
      <c r="D98" s="7" t="str">
        <f t="shared" si="34"/>
        <v>N/A</v>
      </c>
      <c r="E98" s="4">
        <v>26.509171952999999</v>
      </c>
      <c r="F98" s="7" t="str">
        <f t="shared" si="35"/>
        <v>N/A</v>
      </c>
      <c r="G98" s="4">
        <v>27.635241920999999</v>
      </c>
      <c r="H98" s="7" t="str">
        <f t="shared" si="36"/>
        <v>N/A</v>
      </c>
      <c r="I98" s="8">
        <v>-6.4</v>
      </c>
      <c r="J98" s="8">
        <v>4.2480000000000002</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3604479238</v>
      </c>
      <c r="D100" s="7" t="str">
        <f>IF($B100="N/A","N/A",IF(C100&gt;10,"No",IF(C100&lt;-10,"No","Yes")))</f>
        <v>N/A</v>
      </c>
      <c r="E100" s="26">
        <v>3897849216</v>
      </c>
      <c r="F100" s="7" t="str">
        <f>IF($B100="N/A","N/A",IF(E100&gt;10,"No",IF(E100&lt;-10,"No","Yes")))</f>
        <v>N/A</v>
      </c>
      <c r="G100" s="26">
        <v>4723758255</v>
      </c>
      <c r="H100" s="7" t="str">
        <f>IF($B100="N/A","N/A",IF(G100&gt;10,"No",IF(G100&lt;-10,"No","Yes")))</f>
        <v>N/A</v>
      </c>
      <c r="I100" s="8">
        <v>8.1389999999999993</v>
      </c>
      <c r="J100" s="8">
        <v>21.19</v>
      </c>
      <c r="K100" s="25" t="s">
        <v>734</v>
      </c>
      <c r="L100" s="85" t="str">
        <f t="shared" ref="L100:L111" si="38">IF(J100="Div by 0", "N/A", IF(K100="N/A","N/A", IF(J100&gt;VALUE(MID(K100,1,2)), "No", IF(J100&lt;-1*VALUE(MID(K100,1,2)), "No", "Yes"))))</f>
        <v>Yes</v>
      </c>
    </row>
    <row r="101" spans="1:12" x14ac:dyDescent="0.25">
      <c r="A101" s="142" t="s">
        <v>452</v>
      </c>
      <c r="B101" s="21" t="s">
        <v>213</v>
      </c>
      <c r="C101" s="26">
        <v>3604479238</v>
      </c>
      <c r="D101" s="7" t="str">
        <f>IF($B101="N/A","N/A",IF(C101&gt;10,"No",IF(C101&lt;-10,"No","Yes")))</f>
        <v>N/A</v>
      </c>
      <c r="E101" s="26">
        <v>3897849216</v>
      </c>
      <c r="F101" s="7" t="str">
        <f>IF($B101="N/A","N/A",IF(E101&gt;10,"No",IF(E101&lt;-10,"No","Yes")))</f>
        <v>N/A</v>
      </c>
      <c r="G101" s="26">
        <v>4723758255</v>
      </c>
      <c r="H101" s="7" t="str">
        <f>IF($B101="N/A","N/A",IF(G101&gt;10,"No",IF(G101&lt;-10,"No","Yes")))</f>
        <v>N/A</v>
      </c>
      <c r="I101" s="8">
        <v>8.1389999999999993</v>
      </c>
      <c r="J101" s="8">
        <v>21.19</v>
      </c>
      <c r="K101" s="25" t="s">
        <v>734</v>
      </c>
      <c r="L101" s="85" t="str">
        <f t="shared" si="38"/>
        <v>Yes</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734</v>
      </c>
      <c r="L102" s="85" t="str">
        <f t="shared" si="38"/>
        <v>N/A</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v>0.99528411559999996</v>
      </c>
      <c r="D104" s="7" t="str">
        <f>IF($B104="N/A","N/A",IF(C104&gt;2,"No",IF(C104&lt;0.9,"No","Yes")))</f>
        <v>Yes</v>
      </c>
      <c r="E104" s="4">
        <v>1.0007720003</v>
      </c>
      <c r="F104" s="7" t="str">
        <f>IF($B104="N/A","N/A",IF(E104&gt;2,"No",IF(E104&lt;0.9,"No","Yes")))</f>
        <v>Yes</v>
      </c>
      <c r="G104" s="4">
        <v>1.0010021823999999</v>
      </c>
      <c r="H104" s="7" t="str">
        <f>IF($B104="N/A","N/A",IF(G104&gt;2,"No",IF(G104&lt;0.9,"No","Yes")))</f>
        <v>Yes</v>
      </c>
      <c r="I104" s="8">
        <v>0.5514</v>
      </c>
      <c r="J104" s="8">
        <v>2.3E-2</v>
      </c>
      <c r="K104" s="25" t="s">
        <v>734</v>
      </c>
      <c r="L104" s="85" t="str">
        <f t="shared" si="38"/>
        <v>Yes</v>
      </c>
    </row>
    <row r="105" spans="1:12" x14ac:dyDescent="0.25">
      <c r="A105" s="142" t="s">
        <v>455</v>
      </c>
      <c r="B105" s="30" t="s">
        <v>295</v>
      </c>
      <c r="C105" s="4">
        <v>0.99528411559999996</v>
      </c>
      <c r="D105" s="7" t="str">
        <f>IF($B105="N/A","N/A",IF(C105&gt;2,"No",IF(C105&lt;0.9,"No","Yes")))</f>
        <v>Yes</v>
      </c>
      <c r="E105" s="4">
        <v>1.0007720003</v>
      </c>
      <c r="F105" s="7" t="str">
        <f>IF($B105="N/A","N/A",IF(E105&gt;2,"No",IF(E105&lt;0.9,"No","Yes")))</f>
        <v>Yes</v>
      </c>
      <c r="G105" s="4">
        <v>1.0010021823999999</v>
      </c>
      <c r="H105" s="7" t="str">
        <f>IF($B105="N/A","N/A",IF(G105&gt;2,"No",IF(G105&lt;0.9,"No","Yes")))</f>
        <v>Yes</v>
      </c>
      <c r="I105" s="8">
        <v>0.5514</v>
      </c>
      <c r="J105" s="8">
        <v>2.3E-2</v>
      </c>
      <c r="K105" s="25" t="s">
        <v>734</v>
      </c>
      <c r="L105" s="85" t="str">
        <f t="shared" si="38"/>
        <v>Yes</v>
      </c>
    </row>
    <row r="106" spans="1:12" x14ac:dyDescent="0.25">
      <c r="A106" s="142" t="s">
        <v>456</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734</v>
      </c>
      <c r="L106" s="85" t="str">
        <f t="shared" si="38"/>
        <v>N/A</v>
      </c>
    </row>
    <row r="107" spans="1:12" x14ac:dyDescent="0.25">
      <c r="A107" s="142" t="s">
        <v>457</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v>496.19953132000001</v>
      </c>
      <c r="D108" s="7" t="str">
        <f>IF($B108="N/A","N/A",IF(C108&gt;10,"No",IF(C108&lt;-10,"No","Yes")))</f>
        <v>N/A</v>
      </c>
      <c r="E108" s="26">
        <v>514.99926883000001</v>
      </c>
      <c r="F108" s="7" t="str">
        <f>IF($B108="N/A","N/A",IF(E108&gt;10,"No",IF(E108&lt;-10,"No","Yes")))</f>
        <v>N/A</v>
      </c>
      <c r="G108" s="26">
        <v>512.23409201000004</v>
      </c>
      <c r="H108" s="7" t="str">
        <f>IF($B108="N/A","N/A",IF(G108&gt;10,"No",IF(G108&lt;-10,"No","Yes")))</f>
        <v>N/A</v>
      </c>
      <c r="I108" s="8">
        <v>3.7890000000000001</v>
      </c>
      <c r="J108" s="8">
        <v>-0.53700000000000003</v>
      </c>
      <c r="K108" s="25" t="s">
        <v>734</v>
      </c>
      <c r="L108" s="85" t="str">
        <f t="shared" si="38"/>
        <v>Yes</v>
      </c>
    </row>
    <row r="109" spans="1:12" x14ac:dyDescent="0.25">
      <c r="A109" s="142" t="s">
        <v>1260</v>
      </c>
      <c r="B109" s="21" t="s">
        <v>213</v>
      </c>
      <c r="C109" s="26">
        <v>496.19953132000001</v>
      </c>
      <c r="D109" s="7" t="str">
        <f>IF($B109="N/A","N/A",IF(C109&gt;10,"No",IF(C109&lt;-10,"No","Yes")))</f>
        <v>N/A</v>
      </c>
      <c r="E109" s="26">
        <v>514.99926883000001</v>
      </c>
      <c r="F109" s="7" t="str">
        <f>IF($B109="N/A","N/A",IF(E109&gt;10,"No",IF(E109&lt;-10,"No","Yes")))</f>
        <v>N/A</v>
      </c>
      <c r="G109" s="26">
        <v>512.23409201000004</v>
      </c>
      <c r="H109" s="7" t="str">
        <f>IF($B109="N/A","N/A",IF(G109&gt;10,"No",IF(G109&lt;-10,"No","Yes")))</f>
        <v>N/A</v>
      </c>
      <c r="I109" s="8">
        <v>3.7890000000000001</v>
      </c>
      <c r="J109" s="8">
        <v>-0.53700000000000003</v>
      </c>
      <c r="K109" s="25" t="s">
        <v>734</v>
      </c>
      <c r="L109" s="85" t="str">
        <f t="shared" si="38"/>
        <v>Yes</v>
      </c>
    </row>
    <row r="110" spans="1:12" x14ac:dyDescent="0.25">
      <c r="A110" s="142" t="s">
        <v>1261</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734</v>
      </c>
      <c r="L110" s="85" t="str">
        <f t="shared" si="38"/>
        <v>N/A</v>
      </c>
    </row>
    <row r="111" spans="1:12" x14ac:dyDescent="0.25">
      <c r="A111" s="142" t="s">
        <v>1262</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v>99.952513537000002</v>
      </c>
      <c r="D112" s="7" t="str">
        <f>IF(OR($B112="N/A",$C112="N/A"),"N/A",IF(C112&gt;98,"Yes","No"))</f>
        <v>Yes</v>
      </c>
      <c r="E112" s="4">
        <v>99.962987863999999</v>
      </c>
      <c r="F112" s="7" t="str">
        <f>IF(OR($B112="N/A",$E112="N/A"),"N/A",IF(E112&gt;98,"Yes","No"))</f>
        <v>Yes</v>
      </c>
      <c r="G112" s="4">
        <v>99.930419537000006</v>
      </c>
      <c r="H112" s="7" t="str">
        <f t="shared" ref="H112:H115" si="39">IF($B112="N/A","N/A",IF(G112&gt;98,"Yes","No"))</f>
        <v>Yes</v>
      </c>
      <c r="I112" s="8">
        <v>1.0500000000000001E-2</v>
      </c>
      <c r="J112" s="8">
        <v>-3.3000000000000002E-2</v>
      </c>
      <c r="K112" s="25" t="s">
        <v>734</v>
      </c>
      <c r="L112" s="85" t="str">
        <f>IF(J112="Div by 0", "N/A", IF(OR(J112="N/A",K112="N/A"),"N/A", IF(J112&gt;VALUE(MID(K112,1,2)), "No", IF(J112&lt;-1*VALUE(MID(K112,1,2)), "No", "Yes"))))</f>
        <v>Yes</v>
      </c>
    </row>
    <row r="113" spans="1:12" x14ac:dyDescent="0.25">
      <c r="A113" s="142" t="s">
        <v>458</v>
      </c>
      <c r="B113" s="25" t="s">
        <v>296</v>
      </c>
      <c r="C113" s="4">
        <v>99.952513537000002</v>
      </c>
      <c r="D113" s="7" t="str">
        <f t="shared" ref="D113:D115" si="40">IF(OR($B113="N/A",$C113="N/A"),"N/A",IF(C113&gt;98,"Yes","No"))</f>
        <v>Yes</v>
      </c>
      <c r="E113" s="4">
        <v>99.962987863999999</v>
      </c>
      <c r="F113" s="7" t="str">
        <f t="shared" ref="F113:F115" si="41">IF(OR($B113="N/A",$E113="N/A"),"N/A",IF(E113&gt;98,"Yes","No"))</f>
        <v>Yes</v>
      </c>
      <c r="G113" s="4">
        <v>99.930419537000006</v>
      </c>
      <c r="H113" s="7" t="str">
        <f t="shared" si="39"/>
        <v>Yes</v>
      </c>
      <c r="I113" s="8">
        <v>1.0500000000000001E-2</v>
      </c>
      <c r="J113" s="8">
        <v>-3.3000000000000002E-2</v>
      </c>
      <c r="K113" s="25" t="s">
        <v>734</v>
      </c>
      <c r="L113" s="85" t="str">
        <f t="shared" ref="L113:L115" si="42">IF(J113="Div by 0", "N/A", IF(OR(J113="N/A",K113="N/A"),"N/A", IF(J113&gt;VALUE(MID(K113,1,2)), "No", IF(J113&lt;-1*VALUE(MID(K113,1,2)), "No", "Yes"))))</f>
        <v>Yes</v>
      </c>
    </row>
    <row r="114" spans="1:12" x14ac:dyDescent="0.25">
      <c r="A114" s="142" t="s">
        <v>459</v>
      </c>
      <c r="B114" s="25" t="s">
        <v>296</v>
      </c>
      <c r="C114" s="4" t="s">
        <v>1747</v>
      </c>
      <c r="D114" s="7" t="str">
        <f t="shared" si="40"/>
        <v>Yes</v>
      </c>
      <c r="E114" s="4" t="s">
        <v>1747</v>
      </c>
      <c r="F114" s="7" t="str">
        <f t="shared" si="41"/>
        <v>Yes</v>
      </c>
      <c r="G114" s="4" t="s">
        <v>1747</v>
      </c>
      <c r="H114" s="7" t="str">
        <f t="shared" si="39"/>
        <v>Yes</v>
      </c>
      <c r="I114" s="8" t="s">
        <v>1747</v>
      </c>
      <c r="J114" s="8" t="s">
        <v>1747</v>
      </c>
      <c r="K114" s="25" t="s">
        <v>734</v>
      </c>
      <c r="L114" s="85" t="str">
        <f t="shared" si="42"/>
        <v>N/A</v>
      </c>
    </row>
    <row r="115" spans="1:12" x14ac:dyDescent="0.25">
      <c r="A115" s="142" t="s">
        <v>460</v>
      </c>
      <c r="B115" s="25" t="s">
        <v>296</v>
      </c>
      <c r="C115" s="4" t="s">
        <v>1747</v>
      </c>
      <c r="D115" s="7" t="str">
        <f t="shared" si="40"/>
        <v>Yes</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878145</v>
      </c>
      <c r="D116" s="7" t="str">
        <f>IF($B116="N/A","N/A",IF(C116&gt;10,"No",IF(C116&lt;-10,"No","Yes")))</f>
        <v>N/A</v>
      </c>
      <c r="E116" s="1">
        <v>883494</v>
      </c>
      <c r="F116" s="7" t="str">
        <f>IF($B116="N/A","N/A",IF(E116&gt;10,"No",IF(E116&lt;-10,"No","Yes")))</f>
        <v>N/A</v>
      </c>
      <c r="G116" s="1">
        <v>1017527</v>
      </c>
      <c r="H116" s="7" t="str">
        <f>IF($B116="N/A","N/A",IF(G116&gt;10,"No",IF(G116&lt;-10,"No","Yes")))</f>
        <v>N/A</v>
      </c>
      <c r="I116" s="8">
        <v>0.60909999999999997</v>
      </c>
      <c r="J116" s="8">
        <v>15.17</v>
      </c>
      <c r="K116" s="25" t="s">
        <v>734</v>
      </c>
      <c r="L116" s="85" t="str">
        <f>IF(J116="Div by 0", "N/A", IF(OR(J116="N/A",K116="N/A"),"N/A", IF(J116&gt;VALUE(MID(K116,1,2)), "No", IF(J116&lt;-1*VALUE(MID(K116,1,2)), "No", "Yes"))))</f>
        <v>Yes</v>
      </c>
    </row>
    <row r="117" spans="1:12" x14ac:dyDescent="0.25">
      <c r="A117" s="84" t="s">
        <v>211</v>
      </c>
      <c r="B117" s="25" t="s">
        <v>213</v>
      </c>
      <c r="C117" s="4">
        <v>87.548753337999997</v>
      </c>
      <c r="D117" s="7" t="str">
        <f>IF($B117="N/A","N/A",IF(C117&gt;10,"No",IF(C117&lt;-10,"No","Yes")))</f>
        <v>N/A</v>
      </c>
      <c r="E117" s="4">
        <v>87.809990787000004</v>
      </c>
      <c r="F117" s="7" t="str">
        <f>IF($B117="N/A","N/A",IF(E117&gt;10,"No",IF(E117&lt;-10,"No","Yes")))</f>
        <v>N/A</v>
      </c>
      <c r="G117" s="4">
        <v>87.143830089999994</v>
      </c>
      <c r="H117" s="7" t="str">
        <f>IF($B117="N/A","N/A",IF(G117&gt;10,"No",IF(G117&lt;-10,"No","Yes")))</f>
        <v>N/A</v>
      </c>
      <c r="I117" s="8">
        <v>0.2984</v>
      </c>
      <c r="J117" s="8">
        <v>-0.75900000000000001</v>
      </c>
      <c r="K117" s="25" t="s">
        <v>734</v>
      </c>
      <c r="L117" s="85" t="str">
        <f>IF(J117="Div by 0", "N/A", IF(OR(J117="N/A",K117="N/A"),"N/A", IF(J117&gt;VALUE(MID(K117,1,2)), "No", IF(J117&lt;-1*VALUE(MID(K117,1,2)), "No", "Yes"))))</f>
        <v>Yes</v>
      </c>
    </row>
    <row r="118" spans="1:12" x14ac:dyDescent="0.25">
      <c r="A118" s="116" t="s">
        <v>1601</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734</v>
      </c>
      <c r="L118" s="85" t="str">
        <f>IF(J118="Div by 0", "N/A", IF(K118="N/A","N/A", IF(J118&gt;VALUE(MID(K118,1,2)), "No", IF(J118&lt;-1*VALUE(MID(K118,1,2)), "No", "Yes"))))</f>
        <v>N/A</v>
      </c>
    </row>
    <row r="119" spans="1:12" x14ac:dyDescent="0.25">
      <c r="A119" s="116" t="s">
        <v>1602</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734</v>
      </c>
      <c r="L119" s="85" t="str">
        <f>IF(J119="Div by 0", "N/A", IF(K119="N/A","N/A", IF(J119&gt;VALUE(MID(K119,1,2)), "No", IF(J119&lt;-1*VALUE(MID(K119,1,2)), "No", "Yes"))))</f>
        <v>N/A</v>
      </c>
    </row>
    <row r="120" spans="1:12" x14ac:dyDescent="0.25">
      <c r="A120" s="116" t="s">
        <v>1603</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734</v>
      </c>
      <c r="L120" s="85" t="str">
        <f>IF(J120="Div by 0", "N/A", IF(K120="N/A","N/A", IF(J120&gt;VALUE(MID(K120,1,2)), "No", IF(J120&lt;-1*VALUE(MID(K120,1,2)), "No", "Yes"))))</f>
        <v>N/A</v>
      </c>
    </row>
    <row r="121" spans="1:12" x14ac:dyDescent="0.25">
      <c r="A121" s="116" t="s">
        <v>1604</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734</v>
      </c>
      <c r="L121" s="85" t="str">
        <f t="shared" ref="L121:L142" si="44">IF(J121="Div by 0", "N/A", IF(OR(J121="N/A",K121="N/A"),"N/A", IF(J121&gt;VALUE(MID(K121,1,2)), "No", IF(J121&lt;-1*VALUE(MID(K121,1,2)), "No", "Yes"))))</f>
        <v>N/A</v>
      </c>
    </row>
    <row r="122" spans="1:12" x14ac:dyDescent="0.25">
      <c r="A122" s="116" t="s">
        <v>1605</v>
      </c>
      <c r="B122" s="3" t="s">
        <v>213</v>
      </c>
      <c r="C122" s="1">
        <v>0</v>
      </c>
      <c r="D122" s="5" t="str">
        <f t="shared" si="43"/>
        <v>N/A</v>
      </c>
      <c r="E122" s="1">
        <v>0</v>
      </c>
      <c r="F122" s="5" t="str">
        <f t="shared" si="43"/>
        <v>N/A</v>
      </c>
      <c r="G122" s="1">
        <v>0</v>
      </c>
      <c r="H122" s="5" t="str">
        <f t="shared" si="43"/>
        <v>N/A</v>
      </c>
      <c r="I122" s="8" t="s">
        <v>1747</v>
      </c>
      <c r="J122" s="8" t="s">
        <v>1747</v>
      </c>
      <c r="K122" s="3" t="s">
        <v>734</v>
      </c>
      <c r="L122" s="85" t="str">
        <f t="shared" si="44"/>
        <v>N/A</v>
      </c>
    </row>
    <row r="123" spans="1:12" x14ac:dyDescent="0.25">
      <c r="A123" s="116" t="s">
        <v>1606</v>
      </c>
      <c r="B123" s="3" t="s">
        <v>213</v>
      </c>
      <c r="C123" s="1">
        <v>0</v>
      </c>
      <c r="D123" s="5" t="str">
        <f t="shared" si="43"/>
        <v>N/A</v>
      </c>
      <c r="E123" s="1">
        <v>0</v>
      </c>
      <c r="F123" s="5" t="str">
        <f t="shared" si="43"/>
        <v>N/A</v>
      </c>
      <c r="G123" s="1">
        <v>0</v>
      </c>
      <c r="H123" s="5" t="str">
        <f t="shared" si="43"/>
        <v>N/A</v>
      </c>
      <c r="I123" s="8" t="s">
        <v>1747</v>
      </c>
      <c r="J123" s="8" t="s">
        <v>1747</v>
      </c>
      <c r="K123" s="3" t="s">
        <v>734</v>
      </c>
      <c r="L123" s="85" t="str">
        <f t="shared" si="44"/>
        <v>N/A</v>
      </c>
    </row>
    <row r="124" spans="1:12" x14ac:dyDescent="0.25">
      <c r="A124" s="116" t="s">
        <v>1607</v>
      </c>
      <c r="B124" s="3" t="s">
        <v>213</v>
      </c>
      <c r="C124" s="1">
        <v>0</v>
      </c>
      <c r="D124" s="5" t="str">
        <f t="shared" si="43"/>
        <v>N/A</v>
      </c>
      <c r="E124" s="1">
        <v>0</v>
      </c>
      <c r="F124" s="5" t="str">
        <f t="shared" si="43"/>
        <v>N/A</v>
      </c>
      <c r="G124" s="1">
        <v>0</v>
      </c>
      <c r="H124" s="5" t="str">
        <f t="shared" si="43"/>
        <v>N/A</v>
      </c>
      <c r="I124" s="8" t="s">
        <v>1747</v>
      </c>
      <c r="J124" s="8" t="s">
        <v>1747</v>
      </c>
      <c r="K124" s="3" t="s">
        <v>734</v>
      </c>
      <c r="L124" s="85" t="str">
        <f t="shared" si="44"/>
        <v>N/A</v>
      </c>
    </row>
    <row r="125" spans="1:12" x14ac:dyDescent="0.25">
      <c r="A125" s="108" t="s">
        <v>1608</v>
      </c>
      <c r="B125" s="3" t="s">
        <v>213</v>
      </c>
      <c r="C125" s="9">
        <v>0</v>
      </c>
      <c r="D125" s="5" t="str">
        <f t="shared" si="43"/>
        <v>N/A</v>
      </c>
      <c r="E125" s="9">
        <v>0</v>
      </c>
      <c r="F125" s="5" t="str">
        <f t="shared" si="43"/>
        <v>N/A</v>
      </c>
      <c r="G125" s="9">
        <v>0</v>
      </c>
      <c r="H125" s="5" t="str">
        <f t="shared" si="43"/>
        <v>N/A</v>
      </c>
      <c r="I125" s="8" t="s">
        <v>1747</v>
      </c>
      <c r="J125" s="8" t="s">
        <v>1747</v>
      </c>
      <c r="K125" s="25" t="s">
        <v>734</v>
      </c>
      <c r="L125" s="85" t="str">
        <f>IF(J125="Div by 0", "N/A", IF(OR(J125="N/A",K125="N/A"),"N/A", IF(J125&gt;VALUE(MID(K125,1,2)), "No", IF(J125&lt;-1*VALUE(MID(K125,1,2)), "No", "Yes"))))</f>
        <v>N/A</v>
      </c>
    </row>
    <row r="126" spans="1:12" ht="25" x14ac:dyDescent="0.25">
      <c r="A126" s="108" t="s">
        <v>1609</v>
      </c>
      <c r="B126" s="3" t="s">
        <v>213</v>
      </c>
      <c r="C126" s="9">
        <v>0</v>
      </c>
      <c r="D126" s="5" t="str">
        <f t="shared" si="43"/>
        <v>N/A</v>
      </c>
      <c r="E126" s="9">
        <v>0</v>
      </c>
      <c r="F126" s="5" t="str">
        <f t="shared" si="43"/>
        <v>N/A</v>
      </c>
      <c r="G126" s="9">
        <v>0</v>
      </c>
      <c r="H126" s="5" t="str">
        <f t="shared" si="43"/>
        <v>N/A</v>
      </c>
      <c r="I126" s="8" t="s">
        <v>1747</v>
      </c>
      <c r="J126" s="8" t="s">
        <v>1747</v>
      </c>
      <c r="K126" s="3" t="s">
        <v>734</v>
      </c>
      <c r="L126" s="85" t="str">
        <f t="shared" ref="L126:L129" si="45">IF(J126="Div by 0", "N/A", IF(OR(J126="N/A",K126="N/A"),"N/A", IF(J126&gt;VALUE(MID(K126,1,2)), "No", IF(J126&lt;-1*VALUE(MID(K126,1,2)), "No", "Yes"))))</f>
        <v>N/A</v>
      </c>
    </row>
    <row r="127" spans="1:12" ht="25" x14ac:dyDescent="0.25">
      <c r="A127" s="108" t="s">
        <v>1610</v>
      </c>
      <c r="B127" s="3" t="s">
        <v>213</v>
      </c>
      <c r="C127" s="9">
        <v>0</v>
      </c>
      <c r="D127" s="5" t="str">
        <f t="shared" si="43"/>
        <v>N/A</v>
      </c>
      <c r="E127" s="9">
        <v>0</v>
      </c>
      <c r="F127" s="5" t="str">
        <f t="shared" si="43"/>
        <v>N/A</v>
      </c>
      <c r="G127" s="9">
        <v>0</v>
      </c>
      <c r="H127" s="5" t="str">
        <f t="shared" si="43"/>
        <v>N/A</v>
      </c>
      <c r="I127" s="8" t="s">
        <v>1747</v>
      </c>
      <c r="J127" s="8" t="s">
        <v>1747</v>
      </c>
      <c r="K127" s="3" t="s">
        <v>734</v>
      </c>
      <c r="L127" s="85" t="str">
        <f t="shared" si="45"/>
        <v>N/A</v>
      </c>
    </row>
    <row r="128" spans="1:12" ht="25" x14ac:dyDescent="0.25">
      <c r="A128" s="108" t="s">
        <v>1611</v>
      </c>
      <c r="B128" s="3" t="s">
        <v>213</v>
      </c>
      <c r="C128" s="9">
        <v>0</v>
      </c>
      <c r="D128" s="5" t="str">
        <f t="shared" si="43"/>
        <v>N/A</v>
      </c>
      <c r="E128" s="9">
        <v>0</v>
      </c>
      <c r="F128" s="5" t="str">
        <f t="shared" si="43"/>
        <v>N/A</v>
      </c>
      <c r="G128" s="9">
        <v>0</v>
      </c>
      <c r="H128" s="5" t="str">
        <f t="shared" si="43"/>
        <v>N/A</v>
      </c>
      <c r="I128" s="8" t="s">
        <v>1747</v>
      </c>
      <c r="J128" s="8" t="s">
        <v>1747</v>
      </c>
      <c r="K128" s="3" t="s">
        <v>734</v>
      </c>
      <c r="L128" s="85" t="str">
        <f t="shared" si="45"/>
        <v>N/A</v>
      </c>
    </row>
    <row r="129" spans="1:12" ht="25" x14ac:dyDescent="0.25">
      <c r="A129" s="108" t="s">
        <v>1612</v>
      </c>
      <c r="B129" s="3" t="s">
        <v>213</v>
      </c>
      <c r="C129" s="9">
        <v>0</v>
      </c>
      <c r="D129" s="5" t="str">
        <f t="shared" si="43"/>
        <v>N/A</v>
      </c>
      <c r="E129" s="9">
        <v>0</v>
      </c>
      <c r="F129" s="5" t="str">
        <f t="shared" si="43"/>
        <v>N/A</v>
      </c>
      <c r="G129" s="9">
        <v>0</v>
      </c>
      <c r="H129" s="5" t="str">
        <f t="shared" si="43"/>
        <v>N/A</v>
      </c>
      <c r="I129" s="8" t="s">
        <v>1747</v>
      </c>
      <c r="J129" s="8" t="s">
        <v>1747</v>
      </c>
      <c r="K129" s="3" t="s">
        <v>734</v>
      </c>
      <c r="L129" s="85" t="str">
        <f t="shared" si="45"/>
        <v>N/A</v>
      </c>
    </row>
    <row r="130" spans="1:12" ht="25" x14ac:dyDescent="0.25">
      <c r="A130" s="108" t="s">
        <v>1613</v>
      </c>
      <c r="B130" s="3" t="s">
        <v>213</v>
      </c>
      <c r="C130" s="9" t="s">
        <v>1747</v>
      </c>
      <c r="D130" s="5" t="str">
        <f t="shared" si="43"/>
        <v>N/A</v>
      </c>
      <c r="E130" s="9" t="s">
        <v>1747</v>
      </c>
      <c r="F130" s="5" t="str">
        <f t="shared" si="43"/>
        <v>N/A</v>
      </c>
      <c r="G130" s="9" t="s">
        <v>1747</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t="s">
        <v>1747</v>
      </c>
      <c r="D131" s="5" t="str">
        <f t="shared" si="43"/>
        <v>N/A</v>
      </c>
      <c r="E131" s="9" t="s">
        <v>1747</v>
      </c>
      <c r="F131" s="5" t="str">
        <f t="shared" si="43"/>
        <v>N/A</v>
      </c>
      <c r="G131" s="9" t="s">
        <v>1747</v>
      </c>
      <c r="H131" s="5" t="str">
        <f t="shared" si="43"/>
        <v>N/A</v>
      </c>
      <c r="I131" s="8" t="s">
        <v>1747</v>
      </c>
      <c r="J131" s="8" t="s">
        <v>1747</v>
      </c>
      <c r="K131" s="3" t="s">
        <v>734</v>
      </c>
      <c r="L131" s="85" t="str">
        <f t="shared" si="44"/>
        <v>N/A</v>
      </c>
    </row>
    <row r="132" spans="1:12" ht="25" x14ac:dyDescent="0.25">
      <c r="A132" s="108" t="s">
        <v>493</v>
      </c>
      <c r="B132" s="3" t="s">
        <v>213</v>
      </c>
      <c r="C132" s="9" t="s">
        <v>1747</v>
      </c>
      <c r="D132" s="5" t="str">
        <f t="shared" si="43"/>
        <v>N/A</v>
      </c>
      <c r="E132" s="9" t="s">
        <v>1747</v>
      </c>
      <c r="F132" s="5" t="str">
        <f t="shared" si="43"/>
        <v>N/A</v>
      </c>
      <c r="G132" s="9" t="s">
        <v>1747</v>
      </c>
      <c r="H132" s="5" t="str">
        <f t="shared" si="43"/>
        <v>N/A</v>
      </c>
      <c r="I132" s="8" t="s">
        <v>1747</v>
      </c>
      <c r="J132" s="8" t="s">
        <v>1747</v>
      </c>
      <c r="K132" s="3" t="s">
        <v>734</v>
      </c>
      <c r="L132" s="85" t="str">
        <f t="shared" si="44"/>
        <v>N/A</v>
      </c>
    </row>
    <row r="133" spans="1:12" ht="25" x14ac:dyDescent="0.25">
      <c r="A133" s="108" t="s">
        <v>494</v>
      </c>
      <c r="B133" s="3" t="s">
        <v>213</v>
      </c>
      <c r="C133" s="9" t="s">
        <v>1747</v>
      </c>
      <c r="D133" s="5" t="str">
        <f t="shared" si="43"/>
        <v>N/A</v>
      </c>
      <c r="E133" s="9" t="s">
        <v>1747</v>
      </c>
      <c r="F133" s="5" t="str">
        <f t="shared" si="43"/>
        <v>N/A</v>
      </c>
      <c r="G133" s="9" t="s">
        <v>1747</v>
      </c>
      <c r="H133" s="5" t="str">
        <f t="shared" si="43"/>
        <v>N/A</v>
      </c>
      <c r="I133" s="8" t="s">
        <v>1747</v>
      </c>
      <c r="J133" s="8" t="s">
        <v>1747</v>
      </c>
      <c r="K133" s="3" t="s">
        <v>734</v>
      </c>
      <c r="L133" s="85" t="str">
        <f t="shared" si="44"/>
        <v>N/A</v>
      </c>
    </row>
    <row r="134" spans="1:12" ht="25" x14ac:dyDescent="0.25">
      <c r="A134" s="108" t="s">
        <v>495</v>
      </c>
      <c r="B134" s="3" t="s">
        <v>213</v>
      </c>
      <c r="C134" s="9" t="s">
        <v>1747</v>
      </c>
      <c r="D134" s="5" t="str">
        <f t="shared" si="43"/>
        <v>N/A</v>
      </c>
      <c r="E134" s="9" t="s">
        <v>1747</v>
      </c>
      <c r="F134" s="5" t="str">
        <f t="shared" si="43"/>
        <v>N/A</v>
      </c>
      <c r="G134" s="9" t="s">
        <v>1747</v>
      </c>
      <c r="H134" s="5" t="str">
        <f t="shared" si="43"/>
        <v>N/A</v>
      </c>
      <c r="I134" s="8" t="s">
        <v>1747</v>
      </c>
      <c r="J134" s="8" t="s">
        <v>1747</v>
      </c>
      <c r="K134" s="3" t="s">
        <v>734</v>
      </c>
      <c r="L134" s="85" t="str">
        <f t="shared" si="44"/>
        <v>N/A</v>
      </c>
    </row>
    <row r="135" spans="1:12" ht="25" x14ac:dyDescent="0.25">
      <c r="A135" s="108" t="s">
        <v>496</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t="s">
        <v>1747</v>
      </c>
      <c r="D136" s="7" t="str">
        <f t="shared" si="46"/>
        <v>N/A</v>
      </c>
      <c r="E136" s="9" t="s">
        <v>1747</v>
      </c>
      <c r="F136" s="7" t="str">
        <f t="shared" si="47"/>
        <v>N/A</v>
      </c>
      <c r="G136" s="9" t="s">
        <v>1747</v>
      </c>
      <c r="H136" s="7" t="str">
        <f t="shared" si="48"/>
        <v>N/A</v>
      </c>
      <c r="I136" s="8" t="s">
        <v>1747</v>
      </c>
      <c r="J136" s="8" t="s">
        <v>1747</v>
      </c>
      <c r="K136" s="3" t="s">
        <v>734</v>
      </c>
      <c r="L136" s="85" t="str">
        <f t="shared" si="44"/>
        <v>N/A</v>
      </c>
    </row>
    <row r="137" spans="1:12" ht="25" x14ac:dyDescent="0.25">
      <c r="A137" s="108" t="s">
        <v>498</v>
      </c>
      <c r="B137" s="21" t="s">
        <v>213</v>
      </c>
      <c r="C137" s="9" t="s">
        <v>1747</v>
      </c>
      <c r="D137" s="7" t="str">
        <f t="shared" si="46"/>
        <v>N/A</v>
      </c>
      <c r="E137" s="9" t="s">
        <v>1747</v>
      </c>
      <c r="F137" s="7" t="str">
        <f t="shared" si="47"/>
        <v>N/A</v>
      </c>
      <c r="G137" s="9" t="s">
        <v>1747</v>
      </c>
      <c r="H137" s="7" t="str">
        <f t="shared" si="48"/>
        <v>N/A</v>
      </c>
      <c r="I137" s="8" t="s">
        <v>1747</v>
      </c>
      <c r="J137" s="8" t="s">
        <v>1747</v>
      </c>
      <c r="K137" s="3" t="s">
        <v>734</v>
      </c>
      <c r="L137" s="85" t="str">
        <f t="shared" si="44"/>
        <v>N/A</v>
      </c>
    </row>
    <row r="138" spans="1:12" ht="25" x14ac:dyDescent="0.25">
      <c r="A138" s="108" t="s">
        <v>499</v>
      </c>
      <c r="B138" s="21" t="s">
        <v>213</v>
      </c>
      <c r="C138" s="9" t="s">
        <v>1747</v>
      </c>
      <c r="D138" s="7" t="str">
        <f t="shared" si="46"/>
        <v>N/A</v>
      </c>
      <c r="E138" s="9" t="s">
        <v>1747</v>
      </c>
      <c r="F138" s="7" t="str">
        <f t="shared" si="47"/>
        <v>N/A</v>
      </c>
      <c r="G138" s="9" t="s">
        <v>1747</v>
      </c>
      <c r="H138" s="7" t="str">
        <f t="shared" si="48"/>
        <v>N/A</v>
      </c>
      <c r="I138" s="8" t="s">
        <v>1747</v>
      </c>
      <c r="J138" s="8" t="s">
        <v>1747</v>
      </c>
      <c r="K138" s="3" t="s">
        <v>734</v>
      </c>
      <c r="L138" s="85" t="str">
        <f t="shared" si="44"/>
        <v>N/A</v>
      </c>
    </row>
    <row r="139" spans="1:12" ht="25" x14ac:dyDescent="0.25">
      <c r="A139" s="108" t="s">
        <v>500</v>
      </c>
      <c r="B139" s="21" t="s">
        <v>213</v>
      </c>
      <c r="C139" s="9" t="s">
        <v>1747</v>
      </c>
      <c r="D139" s="7" t="str">
        <f t="shared" si="46"/>
        <v>N/A</v>
      </c>
      <c r="E139" s="9" t="s">
        <v>1747</v>
      </c>
      <c r="F139" s="7" t="str">
        <f t="shared" si="47"/>
        <v>N/A</v>
      </c>
      <c r="G139" s="9" t="s">
        <v>1747</v>
      </c>
      <c r="H139" s="7" t="str">
        <f t="shared" si="48"/>
        <v>N/A</v>
      </c>
      <c r="I139" s="8" t="s">
        <v>1747</v>
      </c>
      <c r="J139" s="8" t="s">
        <v>1747</v>
      </c>
      <c r="K139" s="3" t="s">
        <v>734</v>
      </c>
      <c r="L139" s="85" t="str">
        <f t="shared" si="44"/>
        <v>N/A</v>
      </c>
    </row>
    <row r="140" spans="1:12" ht="25" x14ac:dyDescent="0.25">
      <c r="A140" s="108" t="s">
        <v>501</v>
      </c>
      <c r="B140" s="21" t="s">
        <v>213</v>
      </c>
      <c r="C140" s="9" t="s">
        <v>1747</v>
      </c>
      <c r="D140" s="7" t="str">
        <f t="shared" si="46"/>
        <v>N/A</v>
      </c>
      <c r="E140" s="9" t="s">
        <v>1747</v>
      </c>
      <c r="F140" s="7" t="str">
        <f t="shared" si="47"/>
        <v>N/A</v>
      </c>
      <c r="G140" s="9" t="s">
        <v>1747</v>
      </c>
      <c r="H140" s="7" t="str">
        <f t="shared" si="48"/>
        <v>N/A</v>
      </c>
      <c r="I140" s="8" t="s">
        <v>1747</v>
      </c>
      <c r="J140" s="8" t="s">
        <v>1747</v>
      </c>
      <c r="K140" s="3" t="s">
        <v>734</v>
      </c>
      <c r="L140" s="85" t="str">
        <f t="shared" si="44"/>
        <v>N/A</v>
      </c>
    </row>
    <row r="141" spans="1:12" ht="25" x14ac:dyDescent="0.25">
      <c r="A141" s="108" t="s">
        <v>502</v>
      </c>
      <c r="B141" s="21" t="s">
        <v>213</v>
      </c>
      <c r="C141" s="9" t="s">
        <v>1747</v>
      </c>
      <c r="D141" s="7" t="str">
        <f t="shared" si="46"/>
        <v>N/A</v>
      </c>
      <c r="E141" s="9" t="s">
        <v>1747</v>
      </c>
      <c r="F141" s="7" t="str">
        <f t="shared" si="47"/>
        <v>N/A</v>
      </c>
      <c r="G141" s="9" t="s">
        <v>1747</v>
      </c>
      <c r="H141" s="7" t="str">
        <f t="shared" si="48"/>
        <v>N/A</v>
      </c>
      <c r="I141" s="8" t="s">
        <v>1747</v>
      </c>
      <c r="J141" s="8" t="s">
        <v>1747</v>
      </c>
      <c r="K141" s="3" t="s">
        <v>734</v>
      </c>
      <c r="L141" s="85" t="str">
        <f t="shared" si="44"/>
        <v>N/A</v>
      </c>
    </row>
    <row r="142" spans="1:12" ht="25" x14ac:dyDescent="0.25">
      <c r="A142" s="108" t="s">
        <v>503</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878145</v>
      </c>
      <c r="D150" s="7" t="str">
        <f t="shared" ref="D150:D172" si="56">IF($B150="N/A","N/A",IF(C150&gt;10,"No",IF(C150&lt;-10,"No","Yes")))</f>
        <v>N/A</v>
      </c>
      <c r="E150" s="1">
        <v>883494</v>
      </c>
      <c r="F150" s="7" t="str">
        <f t="shared" ref="F150:F172" si="57">IF($B150="N/A","N/A",IF(E150&gt;10,"No",IF(E150&lt;-10,"No","Yes")))</f>
        <v>N/A</v>
      </c>
      <c r="G150" s="1">
        <v>1017527</v>
      </c>
      <c r="H150" s="7" t="str">
        <f t="shared" ref="H150:H172" si="58">IF($B150="N/A","N/A",IF(G150&gt;10,"No",IF(G150&lt;-10,"No","Yes")))</f>
        <v>N/A</v>
      </c>
      <c r="I150" s="8">
        <v>0.60909999999999997</v>
      </c>
      <c r="J150" s="8">
        <v>15.17</v>
      </c>
      <c r="K150" s="25" t="s">
        <v>734</v>
      </c>
      <c r="L150" s="85" t="str">
        <f t="shared" ref="L150:L172" si="59">IF(J150="Div by 0", "N/A", IF(K150="N/A","N/A", IF(J150&gt;VALUE(MID(K150,1,2)), "No", IF(J150&lt;-1*VALUE(MID(K150,1,2)), "No", "Yes"))))</f>
        <v>Yes</v>
      </c>
    </row>
    <row r="151" spans="1:12" x14ac:dyDescent="0.25">
      <c r="A151" s="116" t="s">
        <v>531</v>
      </c>
      <c r="B151" s="25" t="s">
        <v>213</v>
      </c>
      <c r="C151" s="1">
        <v>57956</v>
      </c>
      <c r="D151" s="7" t="str">
        <f t="shared" si="56"/>
        <v>N/A</v>
      </c>
      <c r="E151" s="1">
        <v>58306</v>
      </c>
      <c r="F151" s="7" t="str">
        <f t="shared" si="57"/>
        <v>N/A</v>
      </c>
      <c r="G151" s="1">
        <v>58178</v>
      </c>
      <c r="H151" s="7" t="str">
        <f t="shared" si="58"/>
        <v>N/A</v>
      </c>
      <c r="I151" s="8">
        <v>0.60389999999999999</v>
      </c>
      <c r="J151" s="8">
        <v>-0.22</v>
      </c>
      <c r="K151" s="25" t="s">
        <v>734</v>
      </c>
      <c r="L151" s="85" t="str">
        <f t="shared" si="59"/>
        <v>Yes</v>
      </c>
    </row>
    <row r="152" spans="1:12" x14ac:dyDescent="0.25">
      <c r="A152" s="116" t="s">
        <v>532</v>
      </c>
      <c r="B152" s="25" t="s">
        <v>213</v>
      </c>
      <c r="C152" s="1">
        <v>58214</v>
      </c>
      <c r="D152" s="7" t="str">
        <f t="shared" si="56"/>
        <v>N/A</v>
      </c>
      <c r="E152" s="1">
        <v>58501</v>
      </c>
      <c r="F152" s="7" t="str">
        <f t="shared" si="57"/>
        <v>N/A</v>
      </c>
      <c r="G152" s="1">
        <v>60297</v>
      </c>
      <c r="H152" s="7" t="str">
        <f t="shared" si="58"/>
        <v>N/A</v>
      </c>
      <c r="I152" s="8">
        <v>0.49299999999999999</v>
      </c>
      <c r="J152" s="8">
        <v>3.07</v>
      </c>
      <c r="K152" s="25" t="s">
        <v>734</v>
      </c>
      <c r="L152" s="85" t="str">
        <f t="shared" si="59"/>
        <v>Yes</v>
      </c>
    </row>
    <row r="153" spans="1:12" x14ac:dyDescent="0.25">
      <c r="A153" s="116" t="s">
        <v>533</v>
      </c>
      <c r="B153" s="25" t="s">
        <v>213</v>
      </c>
      <c r="C153" s="1">
        <v>404781</v>
      </c>
      <c r="D153" s="7" t="str">
        <f t="shared" si="56"/>
        <v>N/A</v>
      </c>
      <c r="E153" s="1">
        <v>410843</v>
      </c>
      <c r="F153" s="7" t="str">
        <f t="shared" si="57"/>
        <v>N/A</v>
      </c>
      <c r="G153" s="1">
        <v>441676</v>
      </c>
      <c r="H153" s="7" t="str">
        <f t="shared" si="58"/>
        <v>N/A</v>
      </c>
      <c r="I153" s="8">
        <v>1.498</v>
      </c>
      <c r="J153" s="8">
        <v>7.5049999999999999</v>
      </c>
      <c r="K153" s="25" t="s">
        <v>734</v>
      </c>
      <c r="L153" s="85" t="str">
        <f t="shared" si="59"/>
        <v>Yes</v>
      </c>
    </row>
    <row r="154" spans="1:12" x14ac:dyDescent="0.25">
      <c r="A154" s="116" t="s">
        <v>534</v>
      </c>
      <c r="B154" s="25" t="s">
        <v>213</v>
      </c>
      <c r="C154" s="1">
        <v>357194</v>
      </c>
      <c r="D154" s="7" t="str">
        <f t="shared" si="56"/>
        <v>N/A</v>
      </c>
      <c r="E154" s="1">
        <v>355844</v>
      </c>
      <c r="F154" s="7" t="str">
        <f t="shared" si="57"/>
        <v>N/A</v>
      </c>
      <c r="G154" s="1">
        <v>457376</v>
      </c>
      <c r="H154" s="7" t="str">
        <f t="shared" si="58"/>
        <v>N/A</v>
      </c>
      <c r="I154" s="8">
        <v>-0.378</v>
      </c>
      <c r="J154" s="8">
        <v>28.53</v>
      </c>
      <c r="K154" s="25" t="s">
        <v>734</v>
      </c>
      <c r="L154" s="85" t="str">
        <f t="shared" si="59"/>
        <v>Yes</v>
      </c>
    </row>
    <row r="155" spans="1:12" x14ac:dyDescent="0.25">
      <c r="A155" s="108" t="s">
        <v>535</v>
      </c>
      <c r="B155" s="3" t="s">
        <v>213</v>
      </c>
      <c r="C155" s="9">
        <v>80.456142150999995</v>
      </c>
      <c r="D155" s="5" t="str">
        <f t="shared" ref="D155:D159" si="60">IF($B155="N/A","N/A",IF(C155&lt;0,"No","Yes"))</f>
        <v>N/A</v>
      </c>
      <c r="E155" s="9">
        <v>79.754137133</v>
      </c>
      <c r="F155" s="5" t="str">
        <f t="shared" ref="F155:F159" si="61">IF($B155="N/A","N/A",IF(E155&lt;0,"No","Yes"))</f>
        <v>N/A</v>
      </c>
      <c r="G155" s="9">
        <v>78.839009204000007</v>
      </c>
      <c r="H155" s="5" t="str">
        <f t="shared" ref="H155:H159" si="62">IF($B155="N/A","N/A",IF(G155&lt;0,"No","Yes"))</f>
        <v>N/A</v>
      </c>
      <c r="I155" s="8">
        <v>-0.873</v>
      </c>
      <c r="J155" s="8">
        <v>-1.1499999999999999</v>
      </c>
      <c r="K155" s="25" t="s">
        <v>734</v>
      </c>
      <c r="L155" s="85" t="str">
        <f>IF(J155="Div by 0", "N/A", IF(OR(J155="N/A",K155="N/A"),"N/A", IF(J155&gt;VALUE(MID(K155,1,2)), "No", IF(J155&lt;-1*VALUE(MID(K155,1,2)), "No", "Yes"))))</f>
        <v>Yes</v>
      </c>
    </row>
    <row r="156" spans="1:12" x14ac:dyDescent="0.25">
      <c r="A156" s="108" t="s">
        <v>536</v>
      </c>
      <c r="B156" s="3" t="s">
        <v>213</v>
      </c>
      <c r="C156" s="9">
        <v>65.751497549000007</v>
      </c>
      <c r="D156" s="5" t="str">
        <f t="shared" si="60"/>
        <v>N/A</v>
      </c>
      <c r="E156" s="9">
        <v>61.253519351000001</v>
      </c>
      <c r="F156" s="5" t="str">
        <f t="shared" si="61"/>
        <v>N/A</v>
      </c>
      <c r="G156" s="9">
        <v>52.485430237000003</v>
      </c>
      <c r="H156" s="5" t="str">
        <f t="shared" si="62"/>
        <v>N/A</v>
      </c>
      <c r="I156" s="8">
        <v>-6.84</v>
      </c>
      <c r="J156" s="8">
        <v>-14.3</v>
      </c>
      <c r="K156" s="3" t="s">
        <v>734</v>
      </c>
      <c r="L156" s="85" t="str">
        <f t="shared" ref="L156:L159" si="63">IF(J156="Div by 0", "N/A", IF(OR(J156="N/A",K156="N/A"),"N/A", IF(J156&gt;VALUE(MID(K156,1,2)), "No", IF(J156&lt;-1*VALUE(MID(K156,1,2)), "No", "Yes"))))</f>
        <v>Yes</v>
      </c>
    </row>
    <row r="157" spans="1:12" ht="25" x14ac:dyDescent="0.25">
      <c r="A157" s="108" t="s">
        <v>537</v>
      </c>
      <c r="B157" s="3" t="s">
        <v>213</v>
      </c>
      <c r="C157" s="9">
        <v>42.280875047000002</v>
      </c>
      <c r="D157" s="5" t="str">
        <f t="shared" si="60"/>
        <v>N/A</v>
      </c>
      <c r="E157" s="9">
        <v>42.009378343999998</v>
      </c>
      <c r="F157" s="5" t="str">
        <f t="shared" si="61"/>
        <v>N/A</v>
      </c>
      <c r="G157" s="9">
        <v>45.236094647999998</v>
      </c>
      <c r="H157" s="5" t="str">
        <f t="shared" si="62"/>
        <v>N/A</v>
      </c>
      <c r="I157" s="8">
        <v>-0.64200000000000002</v>
      </c>
      <c r="J157" s="8">
        <v>7.681</v>
      </c>
      <c r="K157" s="3" t="s">
        <v>734</v>
      </c>
      <c r="L157" s="85" t="str">
        <f t="shared" si="63"/>
        <v>Yes</v>
      </c>
    </row>
    <row r="158" spans="1:12" x14ac:dyDescent="0.25">
      <c r="A158" s="108" t="s">
        <v>538</v>
      </c>
      <c r="B158" s="3" t="s">
        <v>213</v>
      </c>
      <c r="C158" s="9">
        <v>87.617021183999995</v>
      </c>
      <c r="D158" s="5" t="str">
        <f t="shared" si="60"/>
        <v>N/A</v>
      </c>
      <c r="E158" s="9">
        <v>87.582232985000005</v>
      </c>
      <c r="F158" s="5" t="str">
        <f t="shared" si="61"/>
        <v>N/A</v>
      </c>
      <c r="G158" s="9">
        <v>84.963998469000003</v>
      </c>
      <c r="H158" s="5" t="str">
        <f t="shared" si="62"/>
        <v>N/A</v>
      </c>
      <c r="I158" s="8">
        <v>-0.04</v>
      </c>
      <c r="J158" s="8">
        <v>-2.99</v>
      </c>
      <c r="K158" s="3" t="s">
        <v>734</v>
      </c>
      <c r="L158" s="85" t="str">
        <f t="shared" si="63"/>
        <v>Yes</v>
      </c>
    </row>
    <row r="159" spans="1:12" x14ac:dyDescent="0.25">
      <c r="A159" s="108" t="s">
        <v>539</v>
      </c>
      <c r="B159" s="3" t="s">
        <v>213</v>
      </c>
      <c r="C159" s="9">
        <v>88.492992534999999</v>
      </c>
      <c r="D159" s="5" t="str">
        <f t="shared" si="60"/>
        <v>N/A</v>
      </c>
      <c r="E159" s="9">
        <v>88.029428572</v>
      </c>
      <c r="F159" s="5" t="str">
        <f t="shared" si="61"/>
        <v>N/A</v>
      </c>
      <c r="G159" s="9">
        <v>86.844643602999994</v>
      </c>
      <c r="H159" s="5" t="str">
        <f t="shared" si="62"/>
        <v>N/A</v>
      </c>
      <c r="I159" s="8">
        <v>-0.52400000000000002</v>
      </c>
      <c r="J159" s="8">
        <v>-1.35</v>
      </c>
      <c r="K159" s="3" t="s">
        <v>734</v>
      </c>
      <c r="L159" s="85" t="str">
        <f t="shared" si="63"/>
        <v>Yes</v>
      </c>
    </row>
    <row r="160" spans="1:12" ht="25" x14ac:dyDescent="0.25">
      <c r="A160" s="116" t="s">
        <v>540</v>
      </c>
      <c r="B160" s="25" t="s">
        <v>213</v>
      </c>
      <c r="C160" s="1">
        <v>605454.52</v>
      </c>
      <c r="D160" s="7" t="str">
        <f t="shared" si="56"/>
        <v>N/A</v>
      </c>
      <c r="E160" s="1">
        <v>630851.76</v>
      </c>
      <c r="F160" s="7" t="str">
        <f t="shared" si="57"/>
        <v>N/A</v>
      </c>
      <c r="G160" s="1">
        <v>768578.63</v>
      </c>
      <c r="H160" s="7" t="str">
        <f t="shared" si="58"/>
        <v>N/A</v>
      </c>
      <c r="I160" s="8">
        <v>4.1950000000000003</v>
      </c>
      <c r="J160" s="8">
        <v>21.83</v>
      </c>
      <c r="K160" s="25" t="s">
        <v>734</v>
      </c>
      <c r="L160" s="85" t="str">
        <f t="shared" si="59"/>
        <v>Yes</v>
      </c>
    </row>
    <row r="161" spans="1:12" x14ac:dyDescent="0.25">
      <c r="A161" s="116" t="s">
        <v>541</v>
      </c>
      <c r="B161" s="25" t="s">
        <v>213</v>
      </c>
      <c r="C161" s="10">
        <v>3604479238</v>
      </c>
      <c r="D161" s="7" t="str">
        <f t="shared" si="56"/>
        <v>N/A</v>
      </c>
      <c r="E161" s="10">
        <v>3897849216</v>
      </c>
      <c r="F161" s="7" t="str">
        <f t="shared" si="57"/>
        <v>N/A</v>
      </c>
      <c r="G161" s="10">
        <v>4723758255</v>
      </c>
      <c r="H161" s="7" t="str">
        <f t="shared" si="58"/>
        <v>N/A</v>
      </c>
      <c r="I161" s="8">
        <v>8.1389999999999993</v>
      </c>
      <c r="J161" s="8">
        <v>21.19</v>
      </c>
      <c r="K161" s="25" t="s">
        <v>734</v>
      </c>
      <c r="L161" s="85" t="str">
        <f t="shared" si="59"/>
        <v>Yes</v>
      </c>
    </row>
    <row r="162" spans="1:12" x14ac:dyDescent="0.25">
      <c r="A162" s="116" t="s">
        <v>1263</v>
      </c>
      <c r="B162" s="25" t="s">
        <v>213</v>
      </c>
      <c r="C162" s="10">
        <v>4104.6515529999997</v>
      </c>
      <c r="D162" s="7" t="str">
        <f t="shared" si="56"/>
        <v>N/A</v>
      </c>
      <c r="E162" s="10">
        <v>4411.8570313</v>
      </c>
      <c r="F162" s="7" t="str">
        <f t="shared" si="57"/>
        <v>N/A</v>
      </c>
      <c r="G162" s="10">
        <v>4642.3910667999999</v>
      </c>
      <c r="H162" s="7" t="str">
        <f t="shared" si="58"/>
        <v>N/A</v>
      </c>
      <c r="I162" s="8">
        <v>7.484</v>
      </c>
      <c r="J162" s="8">
        <v>5.2249999999999996</v>
      </c>
      <c r="K162" s="25" t="s">
        <v>734</v>
      </c>
      <c r="L162" s="85" t="str">
        <f t="shared" si="59"/>
        <v>Yes</v>
      </c>
    </row>
    <row r="163" spans="1:12" ht="25" x14ac:dyDescent="0.25">
      <c r="A163" s="116" t="s">
        <v>1264</v>
      </c>
      <c r="B163" s="25" t="s">
        <v>213</v>
      </c>
      <c r="C163" s="10">
        <v>11346.170526</v>
      </c>
      <c r="D163" s="7" t="str">
        <f t="shared" si="56"/>
        <v>N/A</v>
      </c>
      <c r="E163" s="10">
        <v>12185.771000999999</v>
      </c>
      <c r="F163" s="7" t="str">
        <f t="shared" si="57"/>
        <v>N/A</v>
      </c>
      <c r="G163" s="10">
        <v>13459.909535999999</v>
      </c>
      <c r="H163" s="7" t="str">
        <f t="shared" si="58"/>
        <v>N/A</v>
      </c>
      <c r="I163" s="8">
        <v>7.4</v>
      </c>
      <c r="J163" s="8">
        <v>10.46</v>
      </c>
      <c r="K163" s="25" t="s">
        <v>734</v>
      </c>
      <c r="L163" s="85" t="str">
        <f t="shared" si="59"/>
        <v>Yes</v>
      </c>
    </row>
    <row r="164" spans="1:12" ht="25" x14ac:dyDescent="0.25">
      <c r="A164" s="116" t="s">
        <v>1265</v>
      </c>
      <c r="B164" s="25" t="s">
        <v>213</v>
      </c>
      <c r="C164" s="10">
        <v>7602.6708351999996</v>
      </c>
      <c r="D164" s="7" t="str">
        <f t="shared" si="56"/>
        <v>N/A</v>
      </c>
      <c r="E164" s="10">
        <v>9934.1884924999995</v>
      </c>
      <c r="F164" s="7" t="str">
        <f t="shared" si="57"/>
        <v>N/A</v>
      </c>
      <c r="G164" s="10">
        <v>10157.961872</v>
      </c>
      <c r="H164" s="7" t="str">
        <f t="shared" si="58"/>
        <v>N/A</v>
      </c>
      <c r="I164" s="8">
        <v>30.67</v>
      </c>
      <c r="J164" s="8">
        <v>2.2530000000000001</v>
      </c>
      <c r="K164" s="25" t="s">
        <v>734</v>
      </c>
      <c r="L164" s="85" t="str">
        <f t="shared" si="59"/>
        <v>Yes</v>
      </c>
    </row>
    <row r="165" spans="1:12" ht="25" x14ac:dyDescent="0.25">
      <c r="A165" s="116" t="s">
        <v>1266</v>
      </c>
      <c r="B165" s="25" t="s">
        <v>213</v>
      </c>
      <c r="C165" s="10">
        <v>2451.3646935000002</v>
      </c>
      <c r="D165" s="7" t="str">
        <f t="shared" si="56"/>
        <v>N/A</v>
      </c>
      <c r="E165" s="10">
        <v>2500.2258138000002</v>
      </c>
      <c r="F165" s="7" t="str">
        <f t="shared" si="57"/>
        <v>N/A</v>
      </c>
      <c r="G165" s="10">
        <v>3085.0333185</v>
      </c>
      <c r="H165" s="7" t="str">
        <f t="shared" si="58"/>
        <v>N/A</v>
      </c>
      <c r="I165" s="8">
        <v>1.9930000000000001</v>
      </c>
      <c r="J165" s="8">
        <v>23.39</v>
      </c>
      <c r="K165" s="25" t="s">
        <v>734</v>
      </c>
      <c r="L165" s="85" t="str">
        <f t="shared" si="59"/>
        <v>Yes</v>
      </c>
    </row>
    <row r="166" spans="1:12" ht="25" x14ac:dyDescent="0.25">
      <c r="A166" s="116" t="s">
        <v>1267</v>
      </c>
      <c r="B166" s="25" t="s">
        <v>213</v>
      </c>
      <c r="C166" s="10">
        <v>4233.1417856999997</v>
      </c>
      <c r="D166" s="7" t="str">
        <f t="shared" si="56"/>
        <v>N/A</v>
      </c>
      <c r="E166" s="10">
        <v>4437.2967282999998</v>
      </c>
      <c r="F166" s="7" t="str">
        <f t="shared" si="57"/>
        <v>N/A</v>
      </c>
      <c r="G166" s="10">
        <v>4297.5753756000004</v>
      </c>
      <c r="H166" s="7" t="str">
        <f t="shared" si="58"/>
        <v>N/A</v>
      </c>
      <c r="I166" s="8">
        <v>4.8230000000000004</v>
      </c>
      <c r="J166" s="8">
        <v>-3.15</v>
      </c>
      <c r="K166" s="25" t="s">
        <v>734</v>
      </c>
      <c r="L166" s="85" t="str">
        <f t="shared" si="59"/>
        <v>Yes</v>
      </c>
    </row>
    <row r="167" spans="1:12" x14ac:dyDescent="0.25">
      <c r="A167" s="142" t="s">
        <v>542</v>
      </c>
      <c r="B167" s="21" t="s">
        <v>213</v>
      </c>
      <c r="C167" s="26">
        <v>2310744974</v>
      </c>
      <c r="D167" s="7" t="str">
        <f t="shared" si="56"/>
        <v>N/A</v>
      </c>
      <c r="E167" s="26">
        <v>2130708070</v>
      </c>
      <c r="F167" s="7" t="str">
        <f t="shared" si="57"/>
        <v>N/A</v>
      </c>
      <c r="G167" s="26">
        <v>2304626704</v>
      </c>
      <c r="H167" s="7" t="str">
        <f t="shared" si="58"/>
        <v>N/A</v>
      </c>
      <c r="I167" s="8">
        <v>-7.79</v>
      </c>
      <c r="J167" s="8">
        <v>8.1620000000000008</v>
      </c>
      <c r="K167" s="25" t="s">
        <v>734</v>
      </c>
      <c r="L167" s="85" t="str">
        <f t="shared" si="59"/>
        <v>Yes</v>
      </c>
    </row>
    <row r="168" spans="1:12" x14ac:dyDescent="0.25">
      <c r="A168" s="142" t="s">
        <v>1268</v>
      </c>
      <c r="B168" s="21" t="s">
        <v>213</v>
      </c>
      <c r="C168" s="26">
        <v>2631.3934190999998</v>
      </c>
      <c r="D168" s="7" t="str">
        <f t="shared" si="56"/>
        <v>N/A</v>
      </c>
      <c r="E168" s="26">
        <v>2411.6836899999998</v>
      </c>
      <c r="F168" s="7" t="str">
        <f t="shared" si="57"/>
        <v>N/A</v>
      </c>
      <c r="G168" s="26">
        <v>2264.9292884000001</v>
      </c>
      <c r="H168" s="7" t="str">
        <f t="shared" si="58"/>
        <v>N/A</v>
      </c>
      <c r="I168" s="8">
        <v>-8.35</v>
      </c>
      <c r="J168" s="8">
        <v>-6.09</v>
      </c>
      <c r="K168" s="25" t="s">
        <v>734</v>
      </c>
      <c r="L168" s="85" t="str">
        <f t="shared" si="59"/>
        <v>Yes</v>
      </c>
    </row>
    <row r="169" spans="1:12" ht="25" x14ac:dyDescent="0.25">
      <c r="A169" s="142" t="s">
        <v>1269</v>
      </c>
      <c r="B169" s="25" t="s">
        <v>213</v>
      </c>
      <c r="C169" s="10">
        <v>12915.277297000001</v>
      </c>
      <c r="D169" s="7" t="str">
        <f t="shared" si="56"/>
        <v>N/A</v>
      </c>
      <c r="E169" s="10">
        <v>12946.532089</v>
      </c>
      <c r="F169" s="7" t="str">
        <f t="shared" si="57"/>
        <v>N/A</v>
      </c>
      <c r="G169" s="10">
        <v>12557.865636</v>
      </c>
      <c r="H169" s="7" t="str">
        <f t="shared" si="58"/>
        <v>N/A</v>
      </c>
      <c r="I169" s="8">
        <v>0.24199999999999999</v>
      </c>
      <c r="J169" s="8">
        <v>-3</v>
      </c>
      <c r="K169" s="25" t="s">
        <v>734</v>
      </c>
      <c r="L169" s="85" t="str">
        <f t="shared" si="59"/>
        <v>Yes</v>
      </c>
    </row>
    <row r="170" spans="1:12" ht="25" x14ac:dyDescent="0.25">
      <c r="A170" s="142" t="s">
        <v>1270</v>
      </c>
      <c r="B170" s="25" t="s">
        <v>213</v>
      </c>
      <c r="C170" s="10">
        <v>19206.329473999998</v>
      </c>
      <c r="D170" s="7" t="str">
        <f t="shared" si="56"/>
        <v>N/A</v>
      </c>
      <c r="E170" s="10">
        <v>15648.303226</v>
      </c>
      <c r="F170" s="7" t="str">
        <f t="shared" si="57"/>
        <v>N/A</v>
      </c>
      <c r="G170" s="10">
        <v>16584.851071000001</v>
      </c>
      <c r="H170" s="7" t="str">
        <f t="shared" si="58"/>
        <v>N/A</v>
      </c>
      <c r="I170" s="8">
        <v>-18.5</v>
      </c>
      <c r="J170" s="8">
        <v>5.9850000000000003</v>
      </c>
      <c r="K170" s="25" t="s">
        <v>734</v>
      </c>
      <c r="L170" s="85" t="str">
        <f t="shared" si="59"/>
        <v>Yes</v>
      </c>
    </row>
    <row r="171" spans="1:12" ht="25" x14ac:dyDescent="0.25">
      <c r="A171" s="142" t="s">
        <v>1271</v>
      </c>
      <c r="B171" s="25" t="s">
        <v>213</v>
      </c>
      <c r="C171" s="10">
        <v>456.48487206999999</v>
      </c>
      <c r="D171" s="7" t="str">
        <f t="shared" si="56"/>
        <v>N/A</v>
      </c>
      <c r="E171" s="10">
        <v>469.22777557000001</v>
      </c>
      <c r="F171" s="7" t="str">
        <f t="shared" si="57"/>
        <v>N/A</v>
      </c>
      <c r="G171" s="10">
        <v>509.70156178000002</v>
      </c>
      <c r="H171" s="7" t="str">
        <f t="shared" si="58"/>
        <v>N/A</v>
      </c>
      <c r="I171" s="8">
        <v>2.7919999999999998</v>
      </c>
      <c r="J171" s="8">
        <v>8.6259999999999994</v>
      </c>
      <c r="K171" s="25" t="s">
        <v>734</v>
      </c>
      <c r="L171" s="85" t="str">
        <f t="shared" si="59"/>
        <v>Yes</v>
      </c>
    </row>
    <row r="172" spans="1:12" ht="25" x14ac:dyDescent="0.25">
      <c r="A172" s="142" t="s">
        <v>1272</v>
      </c>
      <c r="B172" s="25" t="s">
        <v>213</v>
      </c>
      <c r="C172" s="10">
        <v>726.14180528999998</v>
      </c>
      <c r="D172" s="7" t="str">
        <f t="shared" si="56"/>
        <v>N/A</v>
      </c>
      <c r="E172" s="10">
        <v>752.09146705000001</v>
      </c>
      <c r="F172" s="7" t="str">
        <f t="shared" si="57"/>
        <v>N/A</v>
      </c>
      <c r="G172" s="10">
        <v>762.81983532000004</v>
      </c>
      <c r="H172" s="7" t="str">
        <f t="shared" si="58"/>
        <v>N/A</v>
      </c>
      <c r="I172" s="8">
        <v>3.5739999999999998</v>
      </c>
      <c r="J172" s="8">
        <v>1.4259999999999999</v>
      </c>
      <c r="K172" s="25" t="s">
        <v>734</v>
      </c>
      <c r="L172" s="85" t="str">
        <f t="shared" si="59"/>
        <v>Yes</v>
      </c>
    </row>
    <row r="173" spans="1:12" ht="25" x14ac:dyDescent="0.25">
      <c r="A173" s="108" t="s">
        <v>543</v>
      </c>
      <c r="B173" s="76" t="s">
        <v>213</v>
      </c>
      <c r="C173" s="77">
        <v>186529569</v>
      </c>
      <c r="D173" s="72" t="str">
        <f>IF($B173="N/A","N/A",IF(C173&gt;10,"No",IF(C173&lt;-10,"No","Yes")))</f>
        <v>N/A</v>
      </c>
      <c r="E173" s="77">
        <v>162622367</v>
      </c>
      <c r="F173" s="72" t="str">
        <f>IF($B173="N/A","N/A",IF(E173&gt;10,"No",IF(E173&lt;-10,"No","Yes")))</f>
        <v>N/A</v>
      </c>
      <c r="G173" s="77">
        <v>180213240</v>
      </c>
      <c r="H173" s="72" t="str">
        <f>IF($B173="N/A","N/A",IF(G173&gt;10,"No",IF(G173&lt;-10,"No","Yes")))</f>
        <v>N/A</v>
      </c>
      <c r="I173" s="73">
        <v>-12.8</v>
      </c>
      <c r="J173" s="73">
        <v>10.82</v>
      </c>
      <c r="K173" s="74" t="s">
        <v>734</v>
      </c>
      <c r="L173" s="87" t="str">
        <f>IF(J173="Div by 0", "N/A", IF(K173="N/A","N/A", IF(J173&gt;VALUE(MID(K173,1,2)), "No", IF(J173&lt;-1*VALUE(MID(K173,1,2)), "No", "Yes"))))</f>
        <v>Yes</v>
      </c>
    </row>
    <row r="174" spans="1:12" ht="25" x14ac:dyDescent="0.25">
      <c r="A174" s="108" t="s">
        <v>1273</v>
      </c>
      <c r="B174" s="25" t="s">
        <v>213</v>
      </c>
      <c r="C174" s="10">
        <v>724902264</v>
      </c>
      <c r="D174" s="7" t="str">
        <f t="shared" ref="D174:D181" si="64">IF($B174="N/A","N/A",IF(C174&gt;10,"No",IF(C174&lt;-10,"No","Yes")))</f>
        <v>N/A</v>
      </c>
      <c r="E174" s="10">
        <v>729980774</v>
      </c>
      <c r="F174" s="7" t="str">
        <f t="shared" ref="F174:F181" si="65">IF($B174="N/A","N/A",IF(E174&gt;10,"No",IF(E174&lt;-10,"No","Yes")))</f>
        <v>N/A</v>
      </c>
      <c r="G174" s="10">
        <v>707423689</v>
      </c>
      <c r="H174" s="7" t="str">
        <f t="shared" ref="H174:H181" si="66">IF($B174="N/A","N/A",IF(G174&gt;10,"No",IF(G174&lt;-10,"No","Yes")))</f>
        <v>N/A</v>
      </c>
      <c r="I174" s="8">
        <v>0.7006</v>
      </c>
      <c r="J174" s="8">
        <v>-3.09</v>
      </c>
      <c r="K174" s="25" t="s">
        <v>734</v>
      </c>
      <c r="L174" s="85" t="str">
        <f t="shared" ref="L174:L181" si="67">IF(J174="Div by 0", "N/A", IF(K174="N/A","N/A", IF(J174&gt;VALUE(MID(K174,1,2)), "No", IF(J174&lt;-1*VALUE(MID(K174,1,2)), "No", "Yes"))))</f>
        <v>Yes</v>
      </c>
    </row>
    <row r="175" spans="1:12" ht="25" x14ac:dyDescent="0.25">
      <c r="A175" s="108" t="s">
        <v>544</v>
      </c>
      <c r="B175" s="25" t="s">
        <v>213</v>
      </c>
      <c r="C175" s="10">
        <v>87975977</v>
      </c>
      <c r="D175" s="7" t="str">
        <f t="shared" si="64"/>
        <v>N/A</v>
      </c>
      <c r="E175" s="10">
        <v>60774605</v>
      </c>
      <c r="F175" s="7" t="str">
        <f t="shared" si="65"/>
        <v>N/A</v>
      </c>
      <c r="G175" s="10">
        <v>74126129</v>
      </c>
      <c r="H175" s="7" t="str">
        <f t="shared" si="66"/>
        <v>N/A</v>
      </c>
      <c r="I175" s="8">
        <v>-30.9</v>
      </c>
      <c r="J175" s="8">
        <v>21.97</v>
      </c>
      <c r="K175" s="25" t="s">
        <v>734</v>
      </c>
      <c r="L175" s="85" t="str">
        <f t="shared" si="67"/>
        <v>Yes</v>
      </c>
    </row>
    <row r="176" spans="1:12" ht="25" x14ac:dyDescent="0.25">
      <c r="A176" s="108" t="s">
        <v>509</v>
      </c>
      <c r="B176" s="25" t="s">
        <v>213</v>
      </c>
      <c r="C176" s="10">
        <v>1311337164</v>
      </c>
      <c r="D176" s="7" t="str">
        <f t="shared" si="64"/>
        <v>N/A</v>
      </c>
      <c r="E176" s="10">
        <v>1177330324</v>
      </c>
      <c r="F176" s="7" t="str">
        <f t="shared" si="65"/>
        <v>N/A</v>
      </c>
      <c r="G176" s="10">
        <v>1342863646</v>
      </c>
      <c r="H176" s="7" t="str">
        <f t="shared" si="66"/>
        <v>N/A</v>
      </c>
      <c r="I176" s="8">
        <v>-10.199999999999999</v>
      </c>
      <c r="J176" s="8">
        <v>14.06</v>
      </c>
      <c r="K176" s="25" t="s">
        <v>734</v>
      </c>
      <c r="L176" s="85" t="str">
        <f t="shared" si="67"/>
        <v>Yes</v>
      </c>
    </row>
    <row r="177" spans="1:12" ht="25" x14ac:dyDescent="0.25">
      <c r="A177" s="108" t="s">
        <v>510</v>
      </c>
      <c r="B177" s="25" t="s">
        <v>213</v>
      </c>
      <c r="C177" s="10">
        <v>212.41317663999999</v>
      </c>
      <c r="D177" s="7" t="str">
        <f t="shared" si="64"/>
        <v>N/A</v>
      </c>
      <c r="E177" s="10">
        <v>184.06731342</v>
      </c>
      <c r="F177" s="7" t="str">
        <f t="shared" si="65"/>
        <v>N/A</v>
      </c>
      <c r="G177" s="10">
        <v>177.10904969000001</v>
      </c>
      <c r="H177" s="7" t="str">
        <f t="shared" si="66"/>
        <v>N/A</v>
      </c>
      <c r="I177" s="8">
        <v>-13.3</v>
      </c>
      <c r="J177" s="8">
        <v>-3.78</v>
      </c>
      <c r="K177" s="25" t="s">
        <v>734</v>
      </c>
      <c r="L177" s="85" t="str">
        <f t="shared" si="67"/>
        <v>Yes</v>
      </c>
    </row>
    <row r="178" spans="1:12" ht="25" x14ac:dyDescent="0.25">
      <c r="A178" s="108" t="s">
        <v>1274</v>
      </c>
      <c r="B178" s="21" t="s">
        <v>213</v>
      </c>
      <c r="C178" s="26">
        <v>825.49267376</v>
      </c>
      <c r="D178" s="7" t="str">
        <f t="shared" si="64"/>
        <v>N/A</v>
      </c>
      <c r="E178" s="26">
        <v>826.24304635999999</v>
      </c>
      <c r="F178" s="7" t="str">
        <f t="shared" si="65"/>
        <v>N/A</v>
      </c>
      <c r="G178" s="26">
        <v>695.23824821999995</v>
      </c>
      <c r="H178" s="7" t="str">
        <f t="shared" si="66"/>
        <v>N/A</v>
      </c>
      <c r="I178" s="8">
        <v>9.0899999999999995E-2</v>
      </c>
      <c r="J178" s="8">
        <v>-15.9</v>
      </c>
      <c r="K178" s="25" t="s">
        <v>734</v>
      </c>
      <c r="L178" s="85" t="str">
        <f t="shared" si="67"/>
        <v>Yes</v>
      </c>
    </row>
    <row r="179" spans="1:12" ht="25" x14ac:dyDescent="0.25">
      <c r="A179" s="108" t="s">
        <v>511</v>
      </c>
      <c r="B179" s="21" t="s">
        <v>213</v>
      </c>
      <c r="C179" s="26">
        <v>100.18388421</v>
      </c>
      <c r="D179" s="7" t="str">
        <f t="shared" si="64"/>
        <v>N/A</v>
      </c>
      <c r="E179" s="26">
        <v>68.788927825000002</v>
      </c>
      <c r="F179" s="7" t="str">
        <f t="shared" si="65"/>
        <v>N/A</v>
      </c>
      <c r="G179" s="26">
        <v>72.849299330999997</v>
      </c>
      <c r="H179" s="7" t="str">
        <f t="shared" si="66"/>
        <v>N/A</v>
      </c>
      <c r="I179" s="8">
        <v>-31.3</v>
      </c>
      <c r="J179" s="8">
        <v>5.9029999999999996</v>
      </c>
      <c r="K179" s="25" t="s">
        <v>734</v>
      </c>
      <c r="L179" s="85" t="str">
        <f t="shared" si="67"/>
        <v>Yes</v>
      </c>
    </row>
    <row r="180" spans="1:12" ht="25" x14ac:dyDescent="0.25">
      <c r="A180" s="108" t="s">
        <v>512</v>
      </c>
      <c r="B180" s="21" t="s">
        <v>213</v>
      </c>
      <c r="C180" s="26">
        <v>1493.3036844999999</v>
      </c>
      <c r="D180" s="7" t="str">
        <f t="shared" si="64"/>
        <v>N/A</v>
      </c>
      <c r="E180" s="26">
        <v>1332.5844024</v>
      </c>
      <c r="F180" s="7" t="str">
        <f t="shared" si="65"/>
        <v>N/A</v>
      </c>
      <c r="G180" s="26">
        <v>1319.7326911</v>
      </c>
      <c r="H180" s="7" t="str">
        <f t="shared" si="66"/>
        <v>N/A</v>
      </c>
      <c r="I180" s="8">
        <v>-10.8</v>
      </c>
      <c r="J180" s="8">
        <v>-0.96399999999999997</v>
      </c>
      <c r="K180" s="25" t="s">
        <v>734</v>
      </c>
      <c r="L180" s="85" t="str">
        <f t="shared" si="67"/>
        <v>Yes</v>
      </c>
    </row>
    <row r="181" spans="1:12" ht="25" x14ac:dyDescent="0.25">
      <c r="A181" s="108" t="s">
        <v>1624</v>
      </c>
      <c r="B181" s="25" t="s">
        <v>213</v>
      </c>
      <c r="C181" s="9">
        <v>87.548753337999997</v>
      </c>
      <c r="D181" s="7" t="str">
        <f t="shared" si="64"/>
        <v>N/A</v>
      </c>
      <c r="E181" s="9">
        <v>87.809990787000004</v>
      </c>
      <c r="F181" s="7" t="str">
        <f t="shared" si="65"/>
        <v>N/A</v>
      </c>
      <c r="G181" s="9">
        <v>87.143830089999994</v>
      </c>
      <c r="H181" s="7" t="str">
        <f t="shared" si="66"/>
        <v>N/A</v>
      </c>
      <c r="I181" s="8">
        <v>0.2984</v>
      </c>
      <c r="J181" s="8">
        <v>-0.75900000000000001</v>
      </c>
      <c r="K181" s="25" t="s">
        <v>734</v>
      </c>
      <c r="L181" s="85" t="str">
        <f t="shared" si="67"/>
        <v>Yes</v>
      </c>
    </row>
    <row r="182" spans="1:12" ht="25" x14ac:dyDescent="0.25">
      <c r="A182" s="108" t="s">
        <v>1625</v>
      </c>
      <c r="B182" s="78" t="s">
        <v>213</v>
      </c>
      <c r="C182" s="79">
        <v>98.386707157000004</v>
      </c>
      <c r="D182" s="75" t="str">
        <f t="shared" ref="D182" si="68">IF($B182="N/A","N/A",IF(C182&lt;0,"No","Yes"))</f>
        <v>N/A</v>
      </c>
      <c r="E182" s="79">
        <v>98.458134669000003</v>
      </c>
      <c r="F182" s="75" t="str">
        <f t="shared" ref="F182" si="69">IF($B182="N/A","N/A",IF(E182&lt;0,"No","Yes"))</f>
        <v>N/A</v>
      </c>
      <c r="G182" s="79">
        <v>98.327546495000007</v>
      </c>
      <c r="H182" s="75" t="str">
        <f t="shared" ref="H182" si="70">IF($B182="N/A","N/A",IF(G182&lt;0,"No","Yes"))</f>
        <v>N/A</v>
      </c>
      <c r="I182" s="73">
        <v>7.2599999999999998E-2</v>
      </c>
      <c r="J182" s="73">
        <v>-0.13300000000000001</v>
      </c>
      <c r="K182" s="78" t="s">
        <v>734</v>
      </c>
      <c r="L182" s="87" t="str">
        <f t="shared" ref="L182" si="71">IF(J182="Div by 0", "N/A", IF(OR(J182="N/A",K182="N/A"),"N/A", IF(J182&gt;VALUE(MID(K182,1,2)), "No", IF(J182&lt;-1*VALUE(MID(K182,1,2)), "No", "Yes"))))</f>
        <v>Yes</v>
      </c>
    </row>
    <row r="183" spans="1:12" ht="25" x14ac:dyDescent="0.25">
      <c r="A183" s="108" t="s">
        <v>1626</v>
      </c>
      <c r="B183" s="3" t="s">
        <v>213</v>
      </c>
      <c r="C183" s="9">
        <v>94.492733706999999</v>
      </c>
      <c r="D183" s="5" t="str">
        <f t="shared" ref="D183:D185" si="72">IF($B183="N/A","N/A",IF(C183&lt;0,"No","Yes"))</f>
        <v>N/A</v>
      </c>
      <c r="E183" s="9">
        <v>95.747081245999993</v>
      </c>
      <c r="F183" s="5" t="str">
        <f t="shared" ref="F183:F185" si="73">IF($B183="N/A","N/A",IF(E183&lt;0,"No","Yes"))</f>
        <v>N/A</v>
      </c>
      <c r="G183" s="9">
        <v>95.540408311999997</v>
      </c>
      <c r="H183" s="5" t="str">
        <f t="shared" ref="H183:H185" si="74">IF($B183="N/A","N/A",IF(G183&lt;0,"No","Yes"))</f>
        <v>N/A</v>
      </c>
      <c r="I183" s="8">
        <v>1.327</v>
      </c>
      <c r="J183" s="8">
        <v>-0.216</v>
      </c>
      <c r="K183" s="3" t="s">
        <v>734</v>
      </c>
      <c r="L183" s="85" t="str">
        <f t="shared" ref="L183:L213" si="75">IF(J183="Div by 0", "N/A", IF(OR(J183="N/A",K183="N/A"),"N/A", IF(J183&gt;VALUE(MID(K183,1,2)), "No", IF(J183&lt;-1*VALUE(MID(K183,1,2)), "No", "Yes"))))</f>
        <v>Yes</v>
      </c>
    </row>
    <row r="184" spans="1:12" ht="25" x14ac:dyDescent="0.25">
      <c r="A184" s="108" t="s">
        <v>1627</v>
      </c>
      <c r="B184" s="3" t="s">
        <v>213</v>
      </c>
      <c r="C184" s="9">
        <v>86.567798389999993</v>
      </c>
      <c r="D184" s="5" t="str">
        <f t="shared" si="72"/>
        <v>N/A</v>
      </c>
      <c r="E184" s="9">
        <v>86.797633159</v>
      </c>
      <c r="F184" s="5" t="str">
        <f t="shared" si="73"/>
        <v>N/A</v>
      </c>
      <c r="G184" s="9">
        <v>87.249476991999998</v>
      </c>
      <c r="H184" s="5" t="str">
        <f t="shared" si="74"/>
        <v>N/A</v>
      </c>
      <c r="I184" s="8">
        <v>0.26550000000000001</v>
      </c>
      <c r="J184" s="8">
        <v>0.52059999999999995</v>
      </c>
      <c r="K184" s="3" t="s">
        <v>734</v>
      </c>
      <c r="L184" s="85" t="str">
        <f t="shared" si="75"/>
        <v>Yes</v>
      </c>
    </row>
    <row r="185" spans="1:12" ht="25" x14ac:dyDescent="0.25">
      <c r="A185" s="108" t="s">
        <v>1628</v>
      </c>
      <c r="B185" s="3" t="s">
        <v>213</v>
      </c>
      <c r="C185" s="9">
        <v>85.770197707999998</v>
      </c>
      <c r="D185" s="5" t="str">
        <f t="shared" si="72"/>
        <v>N/A</v>
      </c>
      <c r="E185" s="9">
        <v>85.929227413999996</v>
      </c>
      <c r="F185" s="5" t="str">
        <f t="shared" si="73"/>
        <v>N/A</v>
      </c>
      <c r="G185" s="9">
        <v>84.512304974000003</v>
      </c>
      <c r="H185" s="5" t="str">
        <f t="shared" si="74"/>
        <v>N/A</v>
      </c>
      <c r="I185" s="8">
        <v>0.18540000000000001</v>
      </c>
      <c r="J185" s="8">
        <v>-1.65</v>
      </c>
      <c r="K185" s="3" t="s">
        <v>734</v>
      </c>
      <c r="L185" s="85" t="str">
        <f t="shared" si="75"/>
        <v>Yes</v>
      </c>
    </row>
    <row r="186" spans="1:12" ht="25" x14ac:dyDescent="0.25">
      <c r="A186" s="108" t="s">
        <v>1630</v>
      </c>
      <c r="B186" s="74" t="s">
        <v>213</v>
      </c>
      <c r="C186" s="79">
        <v>6.2255094546</v>
      </c>
      <c r="D186" s="72" t="str">
        <f>IF($B186="N/A","N/A",IF(C186&gt;10,"No",IF(C186&lt;-10,"No","Yes")))</f>
        <v>N/A</v>
      </c>
      <c r="E186" s="79">
        <v>6.4971578754000001</v>
      </c>
      <c r="F186" s="72" t="str">
        <f>IF($B186="N/A","N/A",IF(E186&gt;10,"No",IF(E186&lt;-10,"No","Yes")))</f>
        <v>N/A</v>
      </c>
      <c r="G186" s="79">
        <v>7.2878655800000001</v>
      </c>
      <c r="H186" s="72" t="str">
        <f>IF($B186="N/A","N/A",IF(G186&gt;10,"No",IF(G186&lt;-10,"No","Yes")))</f>
        <v>N/A</v>
      </c>
      <c r="I186" s="73">
        <v>4.3630000000000004</v>
      </c>
      <c r="J186" s="73">
        <v>12.17</v>
      </c>
      <c r="K186" s="74" t="s">
        <v>734</v>
      </c>
      <c r="L186" s="85" t="str">
        <f t="shared" si="75"/>
        <v>Yes</v>
      </c>
    </row>
    <row r="187" spans="1:12" ht="25" x14ac:dyDescent="0.25">
      <c r="A187" s="108" t="s">
        <v>1631</v>
      </c>
      <c r="B187" s="21" t="s">
        <v>213</v>
      </c>
      <c r="C187" s="9">
        <v>6.4909553999999998E-3</v>
      </c>
      <c r="D187" s="7" t="str">
        <f t="shared" ref="D187:D213" si="76">IF($B187="N/A","N/A",IF(C187&gt;10,"No",IF(C187&lt;-10,"No","Yes")))</f>
        <v>N/A</v>
      </c>
      <c r="E187" s="9">
        <v>2.0373652999999999E-3</v>
      </c>
      <c r="F187" s="7" t="str">
        <f t="shared" ref="F187:F213" si="77">IF($B187="N/A","N/A",IF(E187&gt;10,"No",IF(E187&lt;-10,"No","Yes")))</f>
        <v>N/A</v>
      </c>
      <c r="G187" s="9">
        <v>3.1448797E-3</v>
      </c>
      <c r="H187" s="7" t="str">
        <f t="shared" ref="H187:H213" si="78">IF($B187="N/A","N/A",IF(G187&gt;10,"No",IF(G187&lt;-10,"No","Yes")))</f>
        <v>N/A</v>
      </c>
      <c r="I187" s="8">
        <v>-68.599999999999994</v>
      </c>
      <c r="J187" s="8">
        <v>54.36</v>
      </c>
      <c r="K187" s="25" t="s">
        <v>734</v>
      </c>
      <c r="L187" s="85" t="str">
        <f t="shared" si="75"/>
        <v>No</v>
      </c>
    </row>
    <row r="188" spans="1:12" ht="25" x14ac:dyDescent="0.25">
      <c r="A188" s="108" t="s">
        <v>1632</v>
      </c>
      <c r="B188" s="21" t="s">
        <v>213</v>
      </c>
      <c r="C188" s="9">
        <v>3.3821293699999998E-2</v>
      </c>
      <c r="D188" s="7" t="str">
        <f t="shared" si="76"/>
        <v>N/A</v>
      </c>
      <c r="E188" s="9">
        <v>2.5127505099999999E-2</v>
      </c>
      <c r="F188" s="7" t="str">
        <f t="shared" si="77"/>
        <v>N/A</v>
      </c>
      <c r="G188" s="9">
        <v>4.19644884E-2</v>
      </c>
      <c r="H188" s="7" t="str">
        <f t="shared" si="78"/>
        <v>N/A</v>
      </c>
      <c r="I188" s="8">
        <v>-25.7</v>
      </c>
      <c r="J188" s="8">
        <v>67.010000000000005</v>
      </c>
      <c r="K188" s="25" t="s">
        <v>734</v>
      </c>
      <c r="L188" s="85" t="str">
        <f t="shared" si="75"/>
        <v>No</v>
      </c>
    </row>
    <row r="189" spans="1:12" ht="25" x14ac:dyDescent="0.25">
      <c r="A189" s="108" t="s">
        <v>1633</v>
      </c>
      <c r="B189" s="21" t="s">
        <v>213</v>
      </c>
      <c r="C189" s="9">
        <v>3.5415563499999997E-2</v>
      </c>
      <c r="D189" s="7" t="str">
        <f t="shared" si="76"/>
        <v>N/A</v>
      </c>
      <c r="E189" s="9">
        <v>2.6033000800000001E-2</v>
      </c>
      <c r="F189" s="7" t="str">
        <f t="shared" si="77"/>
        <v>N/A</v>
      </c>
      <c r="G189" s="9">
        <v>2.3783152700000001E-2</v>
      </c>
      <c r="H189" s="7" t="str">
        <f t="shared" si="78"/>
        <v>N/A</v>
      </c>
      <c r="I189" s="8">
        <v>-26.5</v>
      </c>
      <c r="J189" s="8">
        <v>-8.64</v>
      </c>
      <c r="K189" s="25" t="s">
        <v>734</v>
      </c>
      <c r="L189" s="85" t="str">
        <f t="shared" si="75"/>
        <v>Yes</v>
      </c>
    </row>
    <row r="190" spans="1:12" ht="25" x14ac:dyDescent="0.25">
      <c r="A190" s="108" t="s">
        <v>1634</v>
      </c>
      <c r="B190" s="21" t="s">
        <v>213</v>
      </c>
      <c r="C190" s="9">
        <v>0.84029402890000005</v>
      </c>
      <c r="D190" s="7" t="str">
        <f t="shared" si="76"/>
        <v>N/A</v>
      </c>
      <c r="E190" s="9">
        <v>0.83780987760000003</v>
      </c>
      <c r="F190" s="7" t="str">
        <f t="shared" si="77"/>
        <v>N/A</v>
      </c>
      <c r="G190" s="9">
        <v>0.79722700229999999</v>
      </c>
      <c r="H190" s="7" t="str">
        <f t="shared" si="78"/>
        <v>N/A</v>
      </c>
      <c r="I190" s="8">
        <v>-0.29599999999999999</v>
      </c>
      <c r="J190" s="8">
        <v>-4.84</v>
      </c>
      <c r="K190" s="25" t="s">
        <v>734</v>
      </c>
      <c r="L190" s="85" t="str">
        <f t="shared" si="75"/>
        <v>Yes</v>
      </c>
    </row>
    <row r="191" spans="1:12" ht="25" x14ac:dyDescent="0.25">
      <c r="A191" s="108" t="s">
        <v>1635</v>
      </c>
      <c r="B191" s="21" t="s">
        <v>213</v>
      </c>
      <c r="C191" s="9">
        <v>75.344162979999993</v>
      </c>
      <c r="D191" s="7" t="str">
        <f t="shared" si="76"/>
        <v>N/A</v>
      </c>
      <c r="E191" s="9">
        <v>75.826887335999999</v>
      </c>
      <c r="F191" s="7" t="str">
        <f t="shared" si="77"/>
        <v>N/A</v>
      </c>
      <c r="G191" s="9">
        <v>75.677500449999997</v>
      </c>
      <c r="H191" s="7" t="str">
        <f t="shared" si="78"/>
        <v>N/A</v>
      </c>
      <c r="I191" s="8">
        <v>0.64070000000000005</v>
      </c>
      <c r="J191" s="8">
        <v>-0.19700000000000001</v>
      </c>
      <c r="K191" s="25" t="s">
        <v>734</v>
      </c>
      <c r="L191" s="85" t="str">
        <f t="shared" si="75"/>
        <v>Yes</v>
      </c>
    </row>
    <row r="192" spans="1:12" ht="25" x14ac:dyDescent="0.25">
      <c r="A192" s="108" t="s">
        <v>1636</v>
      </c>
      <c r="B192" s="21" t="s">
        <v>213</v>
      </c>
      <c r="C192" s="9">
        <v>34.66853424</v>
      </c>
      <c r="D192" s="7" t="str">
        <f t="shared" si="76"/>
        <v>N/A</v>
      </c>
      <c r="E192" s="9">
        <v>35.536630696000003</v>
      </c>
      <c r="F192" s="7" t="str">
        <f t="shared" si="77"/>
        <v>N/A</v>
      </c>
      <c r="G192" s="9">
        <v>34.162729833999997</v>
      </c>
      <c r="H192" s="7" t="str">
        <f t="shared" si="78"/>
        <v>N/A</v>
      </c>
      <c r="I192" s="8">
        <v>2.504</v>
      </c>
      <c r="J192" s="8">
        <v>-3.87</v>
      </c>
      <c r="K192" s="25" t="s">
        <v>734</v>
      </c>
      <c r="L192" s="85" t="str">
        <f t="shared" si="75"/>
        <v>Yes</v>
      </c>
    </row>
    <row r="193" spans="1:12" ht="25" x14ac:dyDescent="0.25">
      <c r="A193" s="108" t="s">
        <v>1637</v>
      </c>
      <c r="B193" s="21" t="s">
        <v>213</v>
      </c>
      <c r="C193" s="9">
        <v>28.907526660999999</v>
      </c>
      <c r="D193" s="7" t="str">
        <f t="shared" si="76"/>
        <v>N/A</v>
      </c>
      <c r="E193" s="9">
        <v>28.637659113000002</v>
      </c>
      <c r="F193" s="7" t="str">
        <f t="shared" si="77"/>
        <v>N/A</v>
      </c>
      <c r="G193" s="9">
        <v>28.017536634999999</v>
      </c>
      <c r="H193" s="7" t="str">
        <f t="shared" si="78"/>
        <v>N/A</v>
      </c>
      <c r="I193" s="8">
        <v>-0.93400000000000005</v>
      </c>
      <c r="J193" s="8">
        <v>-2.17</v>
      </c>
      <c r="K193" s="25" t="s">
        <v>734</v>
      </c>
      <c r="L193" s="85" t="str">
        <f t="shared" si="75"/>
        <v>Yes</v>
      </c>
    </row>
    <row r="194" spans="1:12" ht="25" x14ac:dyDescent="0.25">
      <c r="A194" s="108" t="s">
        <v>1638</v>
      </c>
      <c r="B194" s="21" t="s">
        <v>213</v>
      </c>
      <c r="C194" s="9">
        <v>40.733022450999997</v>
      </c>
      <c r="D194" s="7" t="str">
        <f t="shared" si="76"/>
        <v>N/A</v>
      </c>
      <c r="E194" s="9">
        <v>41.865705935999998</v>
      </c>
      <c r="F194" s="7" t="str">
        <f t="shared" si="77"/>
        <v>N/A</v>
      </c>
      <c r="G194" s="9">
        <v>42.739209869</v>
      </c>
      <c r="H194" s="7" t="str">
        <f t="shared" si="78"/>
        <v>N/A</v>
      </c>
      <c r="I194" s="8">
        <v>2.7810000000000001</v>
      </c>
      <c r="J194" s="8">
        <v>2.0859999999999999</v>
      </c>
      <c r="K194" s="25" t="s">
        <v>734</v>
      </c>
      <c r="L194" s="85" t="str">
        <f t="shared" si="75"/>
        <v>Yes</v>
      </c>
    </row>
    <row r="195" spans="1:12" ht="25" x14ac:dyDescent="0.25">
      <c r="A195" s="108" t="s">
        <v>1639</v>
      </c>
      <c r="B195" s="21" t="s">
        <v>213</v>
      </c>
      <c r="C195" s="9">
        <v>2.4396882064000001</v>
      </c>
      <c r="D195" s="7" t="str">
        <f t="shared" si="76"/>
        <v>N/A</v>
      </c>
      <c r="E195" s="9">
        <v>2.3109381614000002</v>
      </c>
      <c r="F195" s="7" t="str">
        <f t="shared" si="77"/>
        <v>N/A</v>
      </c>
      <c r="G195" s="9">
        <v>2.5489249916999999</v>
      </c>
      <c r="H195" s="7" t="str">
        <f t="shared" si="78"/>
        <v>N/A</v>
      </c>
      <c r="I195" s="8">
        <v>-5.28</v>
      </c>
      <c r="J195" s="8">
        <v>10.3</v>
      </c>
      <c r="K195" s="25" t="s">
        <v>734</v>
      </c>
      <c r="L195" s="85" t="str">
        <f t="shared" si="75"/>
        <v>Yes</v>
      </c>
    </row>
    <row r="196" spans="1:12" ht="25" x14ac:dyDescent="0.25">
      <c r="A196" s="108" t="s">
        <v>1640</v>
      </c>
      <c r="B196" s="21" t="s">
        <v>213</v>
      </c>
      <c r="C196" s="9">
        <v>13.956123419000001</v>
      </c>
      <c r="D196" s="7" t="str">
        <f t="shared" si="76"/>
        <v>N/A</v>
      </c>
      <c r="E196" s="9">
        <v>13.187639078</v>
      </c>
      <c r="F196" s="7" t="str">
        <f t="shared" si="77"/>
        <v>N/A</v>
      </c>
      <c r="G196" s="9">
        <v>13.492418383</v>
      </c>
      <c r="H196" s="7" t="str">
        <f t="shared" si="78"/>
        <v>N/A</v>
      </c>
      <c r="I196" s="8">
        <v>-5.51</v>
      </c>
      <c r="J196" s="8">
        <v>2.3109999999999999</v>
      </c>
      <c r="K196" s="25" t="s">
        <v>734</v>
      </c>
      <c r="L196" s="85" t="str">
        <f t="shared" si="75"/>
        <v>Yes</v>
      </c>
    </row>
    <row r="197" spans="1:12" ht="25" x14ac:dyDescent="0.25">
      <c r="A197" s="108" t="s">
        <v>1641</v>
      </c>
      <c r="B197" s="21" t="s">
        <v>213</v>
      </c>
      <c r="C197" s="9">
        <v>60.20679956</v>
      </c>
      <c r="D197" s="7" t="str">
        <f t="shared" si="76"/>
        <v>N/A</v>
      </c>
      <c r="E197" s="9">
        <v>60.133968086000003</v>
      </c>
      <c r="F197" s="7" t="str">
        <f t="shared" si="77"/>
        <v>N/A</v>
      </c>
      <c r="G197" s="9">
        <v>60.774406968999998</v>
      </c>
      <c r="H197" s="7" t="str">
        <f t="shared" si="78"/>
        <v>N/A</v>
      </c>
      <c r="I197" s="8">
        <v>-0.121</v>
      </c>
      <c r="J197" s="8">
        <v>1.0649999999999999</v>
      </c>
      <c r="K197" s="25" t="s">
        <v>734</v>
      </c>
      <c r="L197" s="85" t="str">
        <f t="shared" si="75"/>
        <v>Yes</v>
      </c>
    </row>
    <row r="198" spans="1:12" ht="25" x14ac:dyDescent="0.25">
      <c r="A198" s="108" t="s">
        <v>1642</v>
      </c>
      <c r="B198" s="21" t="s">
        <v>213</v>
      </c>
      <c r="C198" s="9">
        <v>66.379470361000003</v>
      </c>
      <c r="D198" s="7" t="str">
        <f t="shared" si="76"/>
        <v>N/A</v>
      </c>
      <c r="E198" s="9">
        <v>66.227274887999997</v>
      </c>
      <c r="F198" s="7" t="str">
        <f t="shared" si="77"/>
        <v>N/A</v>
      </c>
      <c r="G198" s="9">
        <v>66.364234069000005</v>
      </c>
      <c r="H198" s="7" t="str">
        <f t="shared" si="78"/>
        <v>N/A</v>
      </c>
      <c r="I198" s="8">
        <v>-0.22900000000000001</v>
      </c>
      <c r="J198" s="8">
        <v>0.20680000000000001</v>
      </c>
      <c r="K198" s="25" t="s">
        <v>734</v>
      </c>
      <c r="L198" s="85" t="str">
        <f t="shared" si="75"/>
        <v>Yes</v>
      </c>
    </row>
    <row r="199" spans="1:12" ht="25" x14ac:dyDescent="0.25">
      <c r="A199" s="108" t="s">
        <v>1643</v>
      </c>
      <c r="B199" s="21" t="s">
        <v>213</v>
      </c>
      <c r="C199" s="9">
        <v>16.83879086</v>
      </c>
      <c r="D199" s="7" t="str">
        <f t="shared" si="76"/>
        <v>N/A</v>
      </c>
      <c r="E199" s="9">
        <v>17.089080401</v>
      </c>
      <c r="F199" s="7" t="str">
        <f t="shared" si="77"/>
        <v>N/A</v>
      </c>
      <c r="G199" s="9">
        <v>18.576902627999999</v>
      </c>
      <c r="H199" s="7" t="str">
        <f t="shared" si="78"/>
        <v>N/A</v>
      </c>
      <c r="I199" s="8">
        <v>1.486</v>
      </c>
      <c r="J199" s="8">
        <v>8.7059999999999995</v>
      </c>
      <c r="K199" s="25" t="s">
        <v>734</v>
      </c>
      <c r="L199" s="85" t="str">
        <f t="shared" si="75"/>
        <v>Yes</v>
      </c>
    </row>
    <row r="200" spans="1:12" ht="25" x14ac:dyDescent="0.25">
      <c r="A200" s="108" t="s">
        <v>1644</v>
      </c>
      <c r="B200" s="21" t="s">
        <v>213</v>
      </c>
      <c r="C200" s="9">
        <v>5.9681487680999998</v>
      </c>
      <c r="D200" s="7" t="str">
        <f t="shared" si="76"/>
        <v>N/A</v>
      </c>
      <c r="E200" s="9">
        <v>6.3137950002999998</v>
      </c>
      <c r="F200" s="7" t="str">
        <f t="shared" si="77"/>
        <v>N/A</v>
      </c>
      <c r="G200" s="9">
        <v>6.1281911930000001</v>
      </c>
      <c r="H200" s="7" t="str">
        <f t="shared" si="78"/>
        <v>N/A</v>
      </c>
      <c r="I200" s="8">
        <v>5.7919999999999998</v>
      </c>
      <c r="J200" s="8">
        <v>-2.94</v>
      </c>
      <c r="K200" s="25" t="s">
        <v>734</v>
      </c>
      <c r="L200" s="85" t="str">
        <f t="shared" si="75"/>
        <v>Yes</v>
      </c>
    </row>
    <row r="201" spans="1:12" ht="25" x14ac:dyDescent="0.25">
      <c r="A201" s="108" t="s">
        <v>1645</v>
      </c>
      <c r="B201" s="21" t="s">
        <v>213</v>
      </c>
      <c r="C201" s="9">
        <v>2.2752506704000002</v>
      </c>
      <c r="D201" s="7" t="str">
        <f t="shared" si="76"/>
        <v>N/A</v>
      </c>
      <c r="E201" s="9">
        <v>2.3480634842999999</v>
      </c>
      <c r="F201" s="7" t="str">
        <f t="shared" si="77"/>
        <v>N/A</v>
      </c>
      <c r="G201" s="9">
        <v>2.1491321605999998</v>
      </c>
      <c r="H201" s="7" t="str">
        <f t="shared" si="78"/>
        <v>N/A</v>
      </c>
      <c r="I201" s="8">
        <v>3.2</v>
      </c>
      <c r="J201" s="8">
        <v>-8.4700000000000006</v>
      </c>
      <c r="K201" s="25" t="s">
        <v>734</v>
      </c>
      <c r="L201" s="85" t="str">
        <f t="shared" si="75"/>
        <v>Yes</v>
      </c>
    </row>
    <row r="202" spans="1:12" ht="25" x14ac:dyDescent="0.25">
      <c r="A202" s="108" t="s">
        <v>1646</v>
      </c>
      <c r="B202" s="21" t="s">
        <v>213</v>
      </c>
      <c r="C202" s="9">
        <v>4.1859829526999999</v>
      </c>
      <c r="D202" s="7" t="str">
        <f t="shared" si="76"/>
        <v>N/A</v>
      </c>
      <c r="E202" s="9">
        <v>4.2930682041999999</v>
      </c>
      <c r="F202" s="7" t="str">
        <f t="shared" si="77"/>
        <v>N/A</v>
      </c>
      <c r="G202" s="9">
        <v>3.7358222434999999</v>
      </c>
      <c r="H202" s="7" t="str">
        <f t="shared" si="78"/>
        <v>N/A</v>
      </c>
      <c r="I202" s="8">
        <v>2.5579999999999998</v>
      </c>
      <c r="J202" s="8">
        <v>-13</v>
      </c>
      <c r="K202" s="25" t="s">
        <v>734</v>
      </c>
      <c r="L202" s="85" t="str">
        <f t="shared" si="75"/>
        <v>Yes</v>
      </c>
    </row>
    <row r="203" spans="1:12" ht="25" x14ac:dyDescent="0.25">
      <c r="A203" s="108" t="s">
        <v>1647</v>
      </c>
      <c r="B203" s="21" t="s">
        <v>213</v>
      </c>
      <c r="C203" s="9">
        <v>9.1101129999999998E-4</v>
      </c>
      <c r="D203" s="7" t="str">
        <f t="shared" si="76"/>
        <v>N/A</v>
      </c>
      <c r="E203" s="9">
        <v>1.2450566E-3</v>
      </c>
      <c r="F203" s="7" t="str">
        <f t="shared" si="77"/>
        <v>N/A</v>
      </c>
      <c r="G203" s="9">
        <v>5.8966490000000003E-4</v>
      </c>
      <c r="H203" s="7" t="str">
        <f t="shared" si="78"/>
        <v>N/A</v>
      </c>
      <c r="I203" s="8">
        <v>36.67</v>
      </c>
      <c r="J203" s="8">
        <v>-52.6</v>
      </c>
      <c r="K203" s="25" t="s">
        <v>734</v>
      </c>
      <c r="L203" s="85" t="str">
        <f t="shared" si="75"/>
        <v>No</v>
      </c>
    </row>
    <row r="204" spans="1:12" ht="25" x14ac:dyDescent="0.25">
      <c r="A204" s="108" t="s">
        <v>1648</v>
      </c>
      <c r="B204" s="21" t="s">
        <v>213</v>
      </c>
      <c r="C204" s="9">
        <v>8.4237796719000002</v>
      </c>
      <c r="D204" s="7" t="str">
        <f t="shared" si="76"/>
        <v>N/A</v>
      </c>
      <c r="E204" s="9">
        <v>8.5734594688999994</v>
      </c>
      <c r="F204" s="7" t="str">
        <f t="shared" si="77"/>
        <v>N/A</v>
      </c>
      <c r="G204" s="9">
        <v>7.8423471810000001</v>
      </c>
      <c r="H204" s="7" t="str">
        <f t="shared" si="78"/>
        <v>N/A</v>
      </c>
      <c r="I204" s="8">
        <v>1.7769999999999999</v>
      </c>
      <c r="J204" s="8">
        <v>-8.5299999999999994</v>
      </c>
      <c r="K204" s="25" t="s">
        <v>734</v>
      </c>
      <c r="L204" s="85" t="str">
        <f t="shared" si="75"/>
        <v>Yes</v>
      </c>
    </row>
    <row r="205" spans="1:12" ht="25" x14ac:dyDescent="0.25">
      <c r="A205" s="108" t="s">
        <v>1649</v>
      </c>
      <c r="B205" s="21" t="s">
        <v>213</v>
      </c>
      <c r="C205" s="9">
        <v>4.95362383E-2</v>
      </c>
      <c r="D205" s="7" t="str">
        <f t="shared" si="76"/>
        <v>N/A</v>
      </c>
      <c r="E205" s="9">
        <v>5.2858310300000003E-2</v>
      </c>
      <c r="F205" s="7" t="str">
        <f t="shared" si="77"/>
        <v>N/A</v>
      </c>
      <c r="G205" s="9">
        <v>5.62147245E-2</v>
      </c>
      <c r="H205" s="7" t="str">
        <f t="shared" si="78"/>
        <v>N/A</v>
      </c>
      <c r="I205" s="8">
        <v>6.7060000000000004</v>
      </c>
      <c r="J205" s="8">
        <v>6.35</v>
      </c>
      <c r="K205" s="25" t="s">
        <v>734</v>
      </c>
      <c r="L205" s="85" t="str">
        <f t="shared" si="75"/>
        <v>Yes</v>
      </c>
    </row>
    <row r="206" spans="1:12" ht="25" x14ac:dyDescent="0.25">
      <c r="A206" s="108" t="s">
        <v>1650</v>
      </c>
      <c r="B206" s="21" t="s">
        <v>213</v>
      </c>
      <c r="C206" s="9">
        <v>24.832914838000001</v>
      </c>
      <c r="D206" s="7" t="str">
        <f t="shared" si="76"/>
        <v>N/A</v>
      </c>
      <c r="E206" s="9">
        <v>26.903295324999998</v>
      </c>
      <c r="F206" s="7" t="str">
        <f t="shared" si="77"/>
        <v>N/A</v>
      </c>
      <c r="G206" s="9">
        <v>26.986114372999999</v>
      </c>
      <c r="H206" s="7" t="str">
        <f t="shared" si="78"/>
        <v>N/A</v>
      </c>
      <c r="I206" s="8">
        <v>8.3369999999999997</v>
      </c>
      <c r="J206" s="8">
        <v>0.30780000000000002</v>
      </c>
      <c r="K206" s="25" t="s">
        <v>734</v>
      </c>
      <c r="L206" s="85" t="str">
        <f t="shared" si="75"/>
        <v>Yes</v>
      </c>
    </row>
    <row r="207" spans="1:12" ht="25" x14ac:dyDescent="0.25">
      <c r="A207" s="108" t="s">
        <v>1651</v>
      </c>
      <c r="B207" s="21" t="s">
        <v>213</v>
      </c>
      <c r="C207" s="9">
        <v>5.2497025000000003E-2</v>
      </c>
      <c r="D207" s="7" t="str">
        <f t="shared" si="76"/>
        <v>N/A</v>
      </c>
      <c r="E207" s="9">
        <v>5.7951723500000003E-2</v>
      </c>
      <c r="F207" s="7" t="str">
        <f t="shared" si="77"/>
        <v>N/A</v>
      </c>
      <c r="G207" s="9">
        <v>4.6976640399999998E-2</v>
      </c>
      <c r="H207" s="7" t="str">
        <f t="shared" si="78"/>
        <v>N/A</v>
      </c>
      <c r="I207" s="8">
        <v>10.39</v>
      </c>
      <c r="J207" s="8">
        <v>-18.899999999999999</v>
      </c>
      <c r="K207" s="25" t="s">
        <v>734</v>
      </c>
      <c r="L207" s="85" t="str">
        <f t="shared" si="75"/>
        <v>Yes</v>
      </c>
    </row>
    <row r="208" spans="1:12" ht="25" x14ac:dyDescent="0.25">
      <c r="A208" s="108" t="s">
        <v>1652</v>
      </c>
      <c r="B208" s="21" t="s">
        <v>213</v>
      </c>
      <c r="C208" s="9">
        <v>28.103331453999999</v>
      </c>
      <c r="D208" s="7" t="str">
        <f t="shared" si="76"/>
        <v>N/A</v>
      </c>
      <c r="E208" s="9">
        <v>28.648977809000002</v>
      </c>
      <c r="F208" s="7" t="str">
        <f t="shared" si="77"/>
        <v>N/A</v>
      </c>
      <c r="G208" s="9">
        <v>29.410128674999999</v>
      </c>
      <c r="H208" s="7" t="str">
        <f t="shared" si="78"/>
        <v>N/A</v>
      </c>
      <c r="I208" s="8">
        <v>1.9419999999999999</v>
      </c>
      <c r="J208" s="8">
        <v>2.657</v>
      </c>
      <c r="K208" s="25" t="s">
        <v>734</v>
      </c>
      <c r="L208" s="85" t="str">
        <f t="shared" si="75"/>
        <v>Yes</v>
      </c>
    </row>
    <row r="209" spans="1:12" ht="25" x14ac:dyDescent="0.25">
      <c r="A209" s="108" t="s">
        <v>1653</v>
      </c>
      <c r="B209" s="21" t="s">
        <v>213</v>
      </c>
      <c r="C209" s="9">
        <v>1.0401471282999999</v>
      </c>
      <c r="D209" s="7" t="str">
        <f t="shared" si="76"/>
        <v>N/A</v>
      </c>
      <c r="E209" s="9">
        <v>1.0551288406999999</v>
      </c>
      <c r="F209" s="7" t="str">
        <f t="shared" si="77"/>
        <v>N/A</v>
      </c>
      <c r="G209" s="9">
        <v>0.9321619967</v>
      </c>
      <c r="H209" s="7" t="str">
        <f t="shared" si="78"/>
        <v>N/A</v>
      </c>
      <c r="I209" s="8">
        <v>1.44</v>
      </c>
      <c r="J209" s="8">
        <v>-11.7</v>
      </c>
      <c r="K209" s="25" t="s">
        <v>734</v>
      </c>
      <c r="L209" s="85" t="str">
        <f t="shared" si="75"/>
        <v>Yes</v>
      </c>
    </row>
    <row r="210" spans="1:12" ht="25" x14ac:dyDescent="0.25">
      <c r="A210" s="108" t="s">
        <v>1654</v>
      </c>
      <c r="B210" s="21" t="s">
        <v>213</v>
      </c>
      <c r="C210" s="9">
        <v>22.598545798</v>
      </c>
      <c r="D210" s="7" t="str">
        <f t="shared" si="76"/>
        <v>N/A</v>
      </c>
      <c r="E210" s="9">
        <v>22.268062941</v>
      </c>
      <c r="F210" s="7" t="str">
        <f t="shared" si="77"/>
        <v>N/A</v>
      </c>
      <c r="G210" s="9">
        <v>21.985853938000002</v>
      </c>
      <c r="H210" s="7" t="str">
        <f t="shared" si="78"/>
        <v>N/A</v>
      </c>
      <c r="I210" s="8">
        <v>-1.46</v>
      </c>
      <c r="J210" s="8">
        <v>-1.27</v>
      </c>
      <c r="K210" s="25" t="s">
        <v>734</v>
      </c>
      <c r="L210" s="85" t="str">
        <f t="shared" si="75"/>
        <v>Yes</v>
      </c>
    </row>
    <row r="211" spans="1:12" ht="25" x14ac:dyDescent="0.25">
      <c r="A211" s="108" t="s">
        <v>1655</v>
      </c>
      <c r="B211" s="21" t="s">
        <v>213</v>
      </c>
      <c r="C211" s="9">
        <v>0.41337136810000003</v>
      </c>
      <c r="D211" s="7" t="str">
        <f t="shared" si="76"/>
        <v>N/A</v>
      </c>
      <c r="E211" s="9">
        <v>0.4310159435</v>
      </c>
      <c r="F211" s="7" t="str">
        <f t="shared" si="77"/>
        <v>N/A</v>
      </c>
      <c r="G211" s="9">
        <v>0.39084957939999998</v>
      </c>
      <c r="H211" s="7" t="str">
        <f t="shared" si="78"/>
        <v>N/A</v>
      </c>
      <c r="I211" s="8">
        <v>4.2679999999999998</v>
      </c>
      <c r="J211" s="8">
        <v>-9.32</v>
      </c>
      <c r="K211" s="25" t="s">
        <v>734</v>
      </c>
      <c r="L211" s="85" t="str">
        <f t="shared" si="75"/>
        <v>Yes</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1.7144093515000001</v>
      </c>
      <c r="D213" s="124" t="str">
        <f t="shared" si="76"/>
        <v>N/A</v>
      </c>
      <c r="E213" s="143">
        <v>1.8159715855</v>
      </c>
      <c r="F213" s="124" t="str">
        <f t="shared" si="77"/>
        <v>N/A</v>
      </c>
      <c r="G213" s="143">
        <v>1.7650637280000001</v>
      </c>
      <c r="H213" s="124" t="str">
        <f t="shared" si="78"/>
        <v>N/A</v>
      </c>
      <c r="I213" s="125">
        <v>5.9240000000000004</v>
      </c>
      <c r="J213" s="125">
        <v>-2.8</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146049</v>
      </c>
      <c r="D6" s="7" t="str">
        <f t="shared" ref="D6:D39" si="0">IF($B6="N/A","N/A",IF(C6&gt;10,"No",IF(C6&lt;-10,"No","Yes")))</f>
        <v>N/A</v>
      </c>
      <c r="E6" s="1">
        <v>149186</v>
      </c>
      <c r="F6" s="7" t="str">
        <f t="shared" ref="F6:F39" si="1">IF($B6="N/A","N/A",IF(E6&gt;10,"No",IF(E6&lt;-10,"No","Yes")))</f>
        <v>N/A</v>
      </c>
      <c r="G6" s="1">
        <v>184367</v>
      </c>
      <c r="H6" s="7" t="str">
        <f t="shared" ref="H6:H39" si="2">IF($B6="N/A","N/A",IF(G6&gt;10,"No",IF(G6&lt;-10,"No","Yes")))</f>
        <v>N/A</v>
      </c>
      <c r="I6" s="8">
        <v>2.1480000000000001</v>
      </c>
      <c r="J6" s="8">
        <v>23.58</v>
      </c>
      <c r="K6" s="25" t="s">
        <v>734</v>
      </c>
      <c r="L6" s="85" t="str">
        <f t="shared" ref="L6:L39" si="3">IF(J6="Div by 0", "N/A", IF(K6="N/A","N/A", IF(J6&gt;VALUE(MID(K6,1,2)), "No", IF(J6&lt;-1*VALUE(MID(K6,1,2)), "No", "Yes"))))</f>
        <v>Yes</v>
      </c>
    </row>
    <row r="7" spans="1:12" x14ac:dyDescent="0.25">
      <c r="A7" s="117" t="s">
        <v>4</v>
      </c>
      <c r="B7" s="21" t="s">
        <v>213</v>
      </c>
      <c r="C7" s="22">
        <v>107002</v>
      </c>
      <c r="D7" s="7" t="str">
        <f t="shared" si="0"/>
        <v>N/A</v>
      </c>
      <c r="E7" s="22">
        <v>108773</v>
      </c>
      <c r="F7" s="7" t="str">
        <f t="shared" si="1"/>
        <v>N/A</v>
      </c>
      <c r="G7" s="22">
        <v>116566</v>
      </c>
      <c r="H7" s="7" t="str">
        <f t="shared" si="2"/>
        <v>N/A</v>
      </c>
      <c r="I7" s="8">
        <v>1.655</v>
      </c>
      <c r="J7" s="8">
        <v>7.1639999999999997</v>
      </c>
      <c r="K7" s="25" t="s">
        <v>734</v>
      </c>
      <c r="L7" s="85" t="str">
        <f t="shared" si="3"/>
        <v>Yes</v>
      </c>
    </row>
    <row r="8" spans="1:12" x14ac:dyDescent="0.25">
      <c r="A8" s="117" t="s">
        <v>359</v>
      </c>
      <c r="B8" s="21" t="s">
        <v>213</v>
      </c>
      <c r="C8" s="4">
        <v>73.264452340999995</v>
      </c>
      <c r="D8" s="7" t="str">
        <f>IF($B8="N/A","N/A",IF(C8&gt;10,"No",IF(C8&lt;-10,"No","Yes")))</f>
        <v>N/A</v>
      </c>
      <c r="E8" s="4">
        <v>72.910997010000003</v>
      </c>
      <c r="F8" s="7" t="str">
        <f t="shared" si="1"/>
        <v>N/A</v>
      </c>
      <c r="G8" s="4">
        <v>63.224980608999999</v>
      </c>
      <c r="H8" s="7" t="str">
        <f t="shared" si="2"/>
        <v>N/A</v>
      </c>
      <c r="I8" s="8">
        <v>-0.48199999999999998</v>
      </c>
      <c r="J8" s="8">
        <v>-13.3</v>
      </c>
      <c r="K8" s="25" t="s">
        <v>734</v>
      </c>
      <c r="L8" s="85" t="str">
        <f t="shared" si="3"/>
        <v>Yes</v>
      </c>
    </row>
    <row r="9" spans="1:12" x14ac:dyDescent="0.25">
      <c r="A9" s="117" t="s">
        <v>83</v>
      </c>
      <c r="B9" s="21" t="s">
        <v>213</v>
      </c>
      <c r="C9" s="22">
        <v>89386.91</v>
      </c>
      <c r="D9" s="7" t="str">
        <f t="shared" si="0"/>
        <v>N/A</v>
      </c>
      <c r="E9" s="22">
        <v>92574.96</v>
      </c>
      <c r="F9" s="7" t="str">
        <f t="shared" si="1"/>
        <v>N/A</v>
      </c>
      <c r="G9" s="22">
        <v>110429.66</v>
      </c>
      <c r="H9" s="7" t="str">
        <f t="shared" si="2"/>
        <v>N/A</v>
      </c>
      <c r="I9" s="8">
        <v>3.5670000000000002</v>
      </c>
      <c r="J9" s="8">
        <v>19.29</v>
      </c>
      <c r="K9" s="25" t="s">
        <v>734</v>
      </c>
      <c r="L9" s="85" t="str">
        <f t="shared" si="3"/>
        <v>Yes</v>
      </c>
    </row>
    <row r="10" spans="1:12" x14ac:dyDescent="0.25">
      <c r="A10" s="117" t="s">
        <v>100</v>
      </c>
      <c r="B10" s="21" t="s">
        <v>213</v>
      </c>
      <c r="C10" s="22">
        <v>1697</v>
      </c>
      <c r="D10" s="7" t="str">
        <f t="shared" si="0"/>
        <v>N/A</v>
      </c>
      <c r="E10" s="22">
        <v>2063</v>
      </c>
      <c r="F10" s="7" t="str">
        <f t="shared" si="1"/>
        <v>N/A</v>
      </c>
      <c r="G10" s="22">
        <v>3484</v>
      </c>
      <c r="H10" s="7" t="str">
        <f t="shared" si="2"/>
        <v>N/A</v>
      </c>
      <c r="I10" s="8">
        <v>21.57</v>
      </c>
      <c r="J10" s="8">
        <v>68.88</v>
      </c>
      <c r="K10" s="25" t="s">
        <v>734</v>
      </c>
      <c r="L10" s="85" t="str">
        <f t="shared" si="3"/>
        <v>No</v>
      </c>
    </row>
    <row r="11" spans="1:12" x14ac:dyDescent="0.25">
      <c r="A11" s="117" t="s">
        <v>974</v>
      </c>
      <c r="B11" s="21" t="s">
        <v>213</v>
      </c>
      <c r="C11" s="22">
        <v>55</v>
      </c>
      <c r="D11" s="7" t="str">
        <f t="shared" si="0"/>
        <v>N/A</v>
      </c>
      <c r="E11" s="22">
        <v>88</v>
      </c>
      <c r="F11" s="7" t="str">
        <f t="shared" si="1"/>
        <v>N/A</v>
      </c>
      <c r="G11" s="22">
        <v>132</v>
      </c>
      <c r="H11" s="7" t="str">
        <f t="shared" si="2"/>
        <v>N/A</v>
      </c>
      <c r="I11" s="8">
        <v>60</v>
      </c>
      <c r="J11" s="8">
        <v>50</v>
      </c>
      <c r="K11" s="25" t="s">
        <v>734</v>
      </c>
      <c r="L11" s="85" t="str">
        <f t="shared" si="3"/>
        <v>No</v>
      </c>
    </row>
    <row r="12" spans="1:12" x14ac:dyDescent="0.25">
      <c r="A12" s="117" t="s">
        <v>975</v>
      </c>
      <c r="B12" s="21" t="s">
        <v>213</v>
      </c>
      <c r="C12" s="22">
        <v>52</v>
      </c>
      <c r="D12" s="7" t="str">
        <f t="shared" si="0"/>
        <v>N/A</v>
      </c>
      <c r="E12" s="22">
        <v>57</v>
      </c>
      <c r="F12" s="7" t="str">
        <f t="shared" si="1"/>
        <v>N/A</v>
      </c>
      <c r="G12" s="22">
        <v>58</v>
      </c>
      <c r="H12" s="7" t="str">
        <f t="shared" si="2"/>
        <v>N/A</v>
      </c>
      <c r="I12" s="8">
        <v>9.6150000000000002</v>
      </c>
      <c r="J12" s="8">
        <v>1.754</v>
      </c>
      <c r="K12" s="25" t="s">
        <v>734</v>
      </c>
      <c r="L12" s="85" t="str">
        <f t="shared" si="3"/>
        <v>Yes</v>
      </c>
    </row>
    <row r="13" spans="1:12" x14ac:dyDescent="0.25">
      <c r="A13" s="117" t="s">
        <v>976</v>
      </c>
      <c r="B13" s="21" t="s">
        <v>213</v>
      </c>
      <c r="C13" s="22">
        <v>11</v>
      </c>
      <c r="D13" s="7" t="str">
        <f t="shared" si="0"/>
        <v>N/A</v>
      </c>
      <c r="E13" s="22">
        <v>16</v>
      </c>
      <c r="F13" s="7" t="str">
        <f t="shared" si="1"/>
        <v>N/A</v>
      </c>
      <c r="G13" s="22">
        <v>14</v>
      </c>
      <c r="H13" s="7" t="str">
        <f t="shared" si="2"/>
        <v>N/A</v>
      </c>
      <c r="I13" s="8">
        <v>77.78</v>
      </c>
      <c r="J13" s="8">
        <v>-12.5</v>
      </c>
      <c r="K13" s="25" t="s">
        <v>734</v>
      </c>
      <c r="L13" s="85" t="str">
        <f t="shared" si="3"/>
        <v>Yes</v>
      </c>
    </row>
    <row r="14" spans="1:12" x14ac:dyDescent="0.25">
      <c r="A14" s="117" t="s">
        <v>977</v>
      </c>
      <c r="B14" s="21" t="s">
        <v>213</v>
      </c>
      <c r="C14" s="22">
        <v>1581</v>
      </c>
      <c r="D14" s="7" t="str">
        <f t="shared" si="0"/>
        <v>N/A</v>
      </c>
      <c r="E14" s="22">
        <v>1878</v>
      </c>
      <c r="F14" s="7" t="str">
        <f t="shared" si="1"/>
        <v>N/A</v>
      </c>
      <c r="G14" s="22">
        <v>3244</v>
      </c>
      <c r="H14" s="7" t="str">
        <f t="shared" si="2"/>
        <v>N/A</v>
      </c>
      <c r="I14" s="8">
        <v>18.79</v>
      </c>
      <c r="J14" s="8">
        <v>72.739999999999995</v>
      </c>
      <c r="K14" s="25" t="s">
        <v>734</v>
      </c>
      <c r="L14" s="85" t="str">
        <f t="shared" si="3"/>
        <v>No</v>
      </c>
    </row>
    <row r="15" spans="1:12" x14ac:dyDescent="0.25">
      <c r="A15" s="116" t="s">
        <v>978</v>
      </c>
      <c r="B15" s="21" t="s">
        <v>213</v>
      </c>
      <c r="C15" s="22">
        <v>0</v>
      </c>
      <c r="D15" s="7" t="str">
        <f t="shared" si="0"/>
        <v>N/A</v>
      </c>
      <c r="E15" s="22">
        <v>24</v>
      </c>
      <c r="F15" s="7" t="str">
        <f t="shared" si="1"/>
        <v>N/A</v>
      </c>
      <c r="G15" s="22">
        <v>36</v>
      </c>
      <c r="H15" s="7" t="str">
        <f t="shared" si="2"/>
        <v>N/A</v>
      </c>
      <c r="I15" s="8" t="s">
        <v>1747</v>
      </c>
      <c r="J15" s="8">
        <v>50</v>
      </c>
      <c r="K15" s="25" t="s">
        <v>734</v>
      </c>
      <c r="L15" s="85" t="str">
        <f t="shared" si="3"/>
        <v>No</v>
      </c>
    </row>
    <row r="16" spans="1:12" x14ac:dyDescent="0.25">
      <c r="A16" s="116" t="s">
        <v>102</v>
      </c>
      <c r="B16" s="21" t="s">
        <v>213</v>
      </c>
      <c r="C16" s="22">
        <v>42606</v>
      </c>
      <c r="D16" s="7" t="str">
        <f t="shared" si="0"/>
        <v>N/A</v>
      </c>
      <c r="E16" s="22">
        <v>42527</v>
      </c>
      <c r="F16" s="7" t="str">
        <f t="shared" si="1"/>
        <v>N/A</v>
      </c>
      <c r="G16" s="22">
        <v>36950</v>
      </c>
      <c r="H16" s="7" t="str">
        <f t="shared" si="2"/>
        <v>N/A</v>
      </c>
      <c r="I16" s="8">
        <v>-0.185</v>
      </c>
      <c r="J16" s="8">
        <v>-13.1</v>
      </c>
      <c r="K16" s="25" t="s">
        <v>734</v>
      </c>
      <c r="L16" s="85" t="str">
        <f t="shared" si="3"/>
        <v>Yes</v>
      </c>
    </row>
    <row r="17" spans="1:12" x14ac:dyDescent="0.25">
      <c r="A17" s="116" t="s">
        <v>979</v>
      </c>
      <c r="B17" s="21" t="s">
        <v>213</v>
      </c>
      <c r="C17" s="22">
        <v>29013</v>
      </c>
      <c r="D17" s="7" t="str">
        <f t="shared" si="0"/>
        <v>N/A</v>
      </c>
      <c r="E17" s="22">
        <v>29425</v>
      </c>
      <c r="F17" s="7" t="str">
        <f t="shared" si="1"/>
        <v>N/A</v>
      </c>
      <c r="G17" s="22">
        <v>26156</v>
      </c>
      <c r="H17" s="7" t="str">
        <f t="shared" si="2"/>
        <v>N/A</v>
      </c>
      <c r="I17" s="8">
        <v>1.42</v>
      </c>
      <c r="J17" s="8">
        <v>-11.1</v>
      </c>
      <c r="K17" s="25" t="s">
        <v>734</v>
      </c>
      <c r="L17" s="85" t="str">
        <f t="shared" si="3"/>
        <v>Yes</v>
      </c>
    </row>
    <row r="18" spans="1:12" x14ac:dyDescent="0.25">
      <c r="A18" s="116" t="s">
        <v>980</v>
      </c>
      <c r="B18" s="21" t="s">
        <v>213</v>
      </c>
      <c r="C18" s="22">
        <v>1288</v>
      </c>
      <c r="D18" s="7" t="str">
        <f t="shared" si="0"/>
        <v>N/A</v>
      </c>
      <c r="E18" s="22">
        <v>1121</v>
      </c>
      <c r="F18" s="7" t="str">
        <f t="shared" si="1"/>
        <v>N/A</v>
      </c>
      <c r="G18" s="22">
        <v>703</v>
      </c>
      <c r="H18" s="7" t="str">
        <f t="shared" si="2"/>
        <v>N/A</v>
      </c>
      <c r="I18" s="8">
        <v>-13</v>
      </c>
      <c r="J18" s="8">
        <v>-37.299999999999997</v>
      </c>
      <c r="K18" s="25" t="s">
        <v>734</v>
      </c>
      <c r="L18" s="85" t="str">
        <f t="shared" si="3"/>
        <v>No</v>
      </c>
    </row>
    <row r="19" spans="1:12" x14ac:dyDescent="0.25">
      <c r="A19" s="116" t="s">
        <v>981</v>
      </c>
      <c r="B19" s="21" t="s">
        <v>213</v>
      </c>
      <c r="C19" s="22">
        <v>1624</v>
      </c>
      <c r="D19" s="7" t="str">
        <f t="shared" si="0"/>
        <v>N/A</v>
      </c>
      <c r="E19" s="22">
        <v>1573</v>
      </c>
      <c r="F19" s="7" t="str">
        <f t="shared" si="1"/>
        <v>N/A</v>
      </c>
      <c r="G19" s="22">
        <v>1242</v>
      </c>
      <c r="H19" s="7" t="str">
        <f t="shared" si="2"/>
        <v>N/A</v>
      </c>
      <c r="I19" s="8">
        <v>-3.14</v>
      </c>
      <c r="J19" s="8">
        <v>-21</v>
      </c>
      <c r="K19" s="25" t="s">
        <v>734</v>
      </c>
      <c r="L19" s="85" t="str">
        <f t="shared" si="3"/>
        <v>Yes</v>
      </c>
    </row>
    <row r="20" spans="1:12" x14ac:dyDescent="0.25">
      <c r="A20" s="116" t="s">
        <v>982</v>
      </c>
      <c r="B20" s="21" t="s">
        <v>213</v>
      </c>
      <c r="C20" s="22">
        <v>10681</v>
      </c>
      <c r="D20" s="7" t="str">
        <f t="shared" si="0"/>
        <v>N/A</v>
      </c>
      <c r="E20" s="22">
        <v>10408</v>
      </c>
      <c r="F20" s="7" t="str">
        <f t="shared" si="1"/>
        <v>N/A</v>
      </c>
      <c r="G20" s="22">
        <v>8849</v>
      </c>
      <c r="H20" s="7" t="str">
        <f t="shared" si="2"/>
        <v>N/A</v>
      </c>
      <c r="I20" s="8">
        <v>-2.56</v>
      </c>
      <c r="J20" s="8">
        <v>-15</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57194</v>
      </c>
      <c r="D22" s="7" t="str">
        <f t="shared" si="0"/>
        <v>N/A</v>
      </c>
      <c r="E22" s="22">
        <v>58228</v>
      </c>
      <c r="F22" s="7" t="str">
        <f t="shared" si="1"/>
        <v>N/A</v>
      </c>
      <c r="G22" s="22">
        <v>78140</v>
      </c>
      <c r="H22" s="7" t="str">
        <f t="shared" si="2"/>
        <v>N/A</v>
      </c>
      <c r="I22" s="8">
        <v>1.8080000000000001</v>
      </c>
      <c r="J22" s="8">
        <v>34.200000000000003</v>
      </c>
      <c r="K22" s="25" t="s">
        <v>734</v>
      </c>
      <c r="L22" s="85" t="str">
        <f t="shared" si="3"/>
        <v>No</v>
      </c>
    </row>
    <row r="23" spans="1:12" x14ac:dyDescent="0.25">
      <c r="A23" s="116" t="s">
        <v>984</v>
      </c>
      <c r="B23" s="21" t="s">
        <v>213</v>
      </c>
      <c r="C23" s="22">
        <v>29934</v>
      </c>
      <c r="D23" s="7" t="str">
        <f t="shared" si="0"/>
        <v>N/A</v>
      </c>
      <c r="E23" s="22">
        <v>30350</v>
      </c>
      <c r="F23" s="7" t="str">
        <f t="shared" si="1"/>
        <v>N/A</v>
      </c>
      <c r="G23" s="22">
        <v>53349</v>
      </c>
      <c r="H23" s="7" t="str">
        <f t="shared" si="2"/>
        <v>N/A</v>
      </c>
      <c r="I23" s="8">
        <v>1.39</v>
      </c>
      <c r="J23" s="8">
        <v>75.78</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2945</v>
      </c>
      <c r="D25" s="7" t="str">
        <f t="shared" si="0"/>
        <v>N/A</v>
      </c>
      <c r="E25" s="22">
        <v>2409</v>
      </c>
      <c r="F25" s="7" t="str">
        <f t="shared" si="1"/>
        <v>N/A</v>
      </c>
      <c r="G25" s="22">
        <v>334</v>
      </c>
      <c r="H25" s="7" t="str">
        <f t="shared" si="2"/>
        <v>N/A</v>
      </c>
      <c r="I25" s="8">
        <v>-18.2</v>
      </c>
      <c r="J25" s="8">
        <v>-86.1</v>
      </c>
      <c r="K25" s="25" t="s">
        <v>734</v>
      </c>
      <c r="L25" s="85" t="str">
        <f t="shared" si="3"/>
        <v>No</v>
      </c>
    </row>
    <row r="26" spans="1:12" x14ac:dyDescent="0.25">
      <c r="A26" s="116" t="s">
        <v>987</v>
      </c>
      <c r="B26" s="21" t="s">
        <v>213</v>
      </c>
      <c r="C26" s="22">
        <v>11477</v>
      </c>
      <c r="D26" s="7" t="str">
        <f t="shared" si="0"/>
        <v>N/A</v>
      </c>
      <c r="E26" s="22">
        <v>12073</v>
      </c>
      <c r="F26" s="7" t="str">
        <f t="shared" si="1"/>
        <v>N/A</v>
      </c>
      <c r="G26" s="22">
        <v>11556</v>
      </c>
      <c r="H26" s="7" t="str">
        <f t="shared" si="2"/>
        <v>N/A</v>
      </c>
      <c r="I26" s="8">
        <v>5.1929999999999996</v>
      </c>
      <c r="J26" s="8">
        <v>-4.28</v>
      </c>
      <c r="K26" s="25" t="s">
        <v>734</v>
      </c>
      <c r="L26" s="85" t="str">
        <f t="shared" si="3"/>
        <v>Yes</v>
      </c>
    </row>
    <row r="27" spans="1:12" x14ac:dyDescent="0.25">
      <c r="A27" s="116" t="s">
        <v>988</v>
      </c>
      <c r="B27" s="21" t="s">
        <v>213</v>
      </c>
      <c r="C27" s="22">
        <v>5531</v>
      </c>
      <c r="D27" s="7" t="str">
        <f t="shared" si="0"/>
        <v>N/A</v>
      </c>
      <c r="E27" s="22">
        <v>6026</v>
      </c>
      <c r="F27" s="7" t="str">
        <f t="shared" si="1"/>
        <v>N/A</v>
      </c>
      <c r="G27" s="22">
        <v>5249</v>
      </c>
      <c r="H27" s="7" t="str">
        <f t="shared" si="2"/>
        <v>N/A</v>
      </c>
      <c r="I27" s="8">
        <v>8.9499999999999993</v>
      </c>
      <c r="J27" s="8">
        <v>-12.9</v>
      </c>
      <c r="K27" s="25" t="s">
        <v>734</v>
      </c>
      <c r="L27" s="85" t="str">
        <f t="shared" si="3"/>
        <v>Yes</v>
      </c>
    </row>
    <row r="28" spans="1:12" x14ac:dyDescent="0.25">
      <c r="A28" s="134" t="s">
        <v>989</v>
      </c>
      <c r="B28" s="21" t="s">
        <v>213</v>
      </c>
      <c r="C28" s="22">
        <v>7097</v>
      </c>
      <c r="D28" s="7" t="str">
        <f t="shared" si="0"/>
        <v>N/A</v>
      </c>
      <c r="E28" s="22">
        <v>7283</v>
      </c>
      <c r="F28" s="7" t="str">
        <f t="shared" si="1"/>
        <v>N/A</v>
      </c>
      <c r="G28" s="22">
        <v>7531</v>
      </c>
      <c r="H28" s="7" t="str">
        <f t="shared" si="2"/>
        <v>N/A</v>
      </c>
      <c r="I28" s="8">
        <v>2.621</v>
      </c>
      <c r="J28" s="8">
        <v>3.4049999999999998</v>
      </c>
      <c r="K28" s="25" t="s">
        <v>734</v>
      </c>
      <c r="L28" s="85" t="str">
        <f t="shared" si="3"/>
        <v>Yes</v>
      </c>
    </row>
    <row r="29" spans="1:12" x14ac:dyDescent="0.25">
      <c r="A29" s="134" t="s">
        <v>990</v>
      </c>
      <c r="B29" s="21" t="s">
        <v>213</v>
      </c>
      <c r="C29" s="22">
        <v>210</v>
      </c>
      <c r="D29" s="7" t="str">
        <f t="shared" si="0"/>
        <v>N/A</v>
      </c>
      <c r="E29" s="22">
        <v>87</v>
      </c>
      <c r="F29" s="7" t="str">
        <f t="shared" si="1"/>
        <v>N/A</v>
      </c>
      <c r="G29" s="22">
        <v>121</v>
      </c>
      <c r="H29" s="7" t="str">
        <f t="shared" si="2"/>
        <v>N/A</v>
      </c>
      <c r="I29" s="8">
        <v>-58.6</v>
      </c>
      <c r="J29" s="8">
        <v>39.08</v>
      </c>
      <c r="K29" s="25" t="s">
        <v>734</v>
      </c>
      <c r="L29" s="85" t="str">
        <f t="shared" si="3"/>
        <v>No</v>
      </c>
    </row>
    <row r="30" spans="1:12" x14ac:dyDescent="0.25">
      <c r="A30" s="134" t="s">
        <v>106</v>
      </c>
      <c r="B30" s="21" t="s">
        <v>213</v>
      </c>
      <c r="C30" s="22">
        <v>44552</v>
      </c>
      <c r="D30" s="7" t="str">
        <f t="shared" si="0"/>
        <v>N/A</v>
      </c>
      <c r="E30" s="22">
        <v>46368</v>
      </c>
      <c r="F30" s="7" t="str">
        <f t="shared" si="1"/>
        <v>N/A</v>
      </c>
      <c r="G30" s="22">
        <v>65793</v>
      </c>
      <c r="H30" s="7" t="str">
        <f t="shared" si="2"/>
        <v>N/A</v>
      </c>
      <c r="I30" s="8">
        <v>4.0759999999999996</v>
      </c>
      <c r="J30" s="8">
        <v>41.89</v>
      </c>
      <c r="K30" s="25" t="s">
        <v>734</v>
      </c>
      <c r="L30" s="85" t="str">
        <f t="shared" si="3"/>
        <v>No</v>
      </c>
    </row>
    <row r="31" spans="1:12" x14ac:dyDescent="0.25">
      <c r="A31" s="142" t="s">
        <v>991</v>
      </c>
      <c r="B31" s="21" t="s">
        <v>213</v>
      </c>
      <c r="C31" s="22">
        <v>21485</v>
      </c>
      <c r="D31" s="7" t="str">
        <f t="shared" si="0"/>
        <v>N/A</v>
      </c>
      <c r="E31" s="22">
        <v>22053</v>
      </c>
      <c r="F31" s="7" t="str">
        <f t="shared" si="1"/>
        <v>N/A</v>
      </c>
      <c r="G31" s="22">
        <v>27361</v>
      </c>
      <c r="H31" s="7" t="str">
        <f t="shared" si="2"/>
        <v>N/A</v>
      </c>
      <c r="I31" s="8">
        <v>2.6440000000000001</v>
      </c>
      <c r="J31" s="8">
        <v>24.07</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2902</v>
      </c>
      <c r="D33" s="7" t="str">
        <f t="shared" si="0"/>
        <v>N/A</v>
      </c>
      <c r="E33" s="22">
        <v>2837</v>
      </c>
      <c r="F33" s="7" t="str">
        <f t="shared" si="1"/>
        <v>N/A</v>
      </c>
      <c r="G33" s="22">
        <v>1941</v>
      </c>
      <c r="H33" s="7" t="str">
        <f t="shared" si="2"/>
        <v>N/A</v>
      </c>
      <c r="I33" s="8">
        <v>-2.2400000000000002</v>
      </c>
      <c r="J33" s="8">
        <v>-31.6</v>
      </c>
      <c r="K33" s="25" t="s">
        <v>734</v>
      </c>
      <c r="L33" s="85" t="str">
        <f t="shared" si="3"/>
        <v>No</v>
      </c>
    </row>
    <row r="34" spans="1:12" x14ac:dyDescent="0.25">
      <c r="A34" s="142" t="s">
        <v>994</v>
      </c>
      <c r="B34" s="21" t="s">
        <v>213</v>
      </c>
      <c r="C34" s="22">
        <v>2575</v>
      </c>
      <c r="D34" s="7" t="str">
        <f t="shared" si="0"/>
        <v>N/A</v>
      </c>
      <c r="E34" s="22">
        <v>2293</v>
      </c>
      <c r="F34" s="7" t="str">
        <f t="shared" si="1"/>
        <v>N/A</v>
      </c>
      <c r="G34" s="22">
        <v>460</v>
      </c>
      <c r="H34" s="7" t="str">
        <f t="shared" si="2"/>
        <v>N/A</v>
      </c>
      <c r="I34" s="8">
        <v>-11</v>
      </c>
      <c r="J34" s="8">
        <v>-79.900000000000006</v>
      </c>
      <c r="K34" s="25" t="s">
        <v>734</v>
      </c>
      <c r="L34" s="85" t="str">
        <f t="shared" si="3"/>
        <v>No</v>
      </c>
    </row>
    <row r="35" spans="1:12" x14ac:dyDescent="0.25">
      <c r="A35" s="142" t="s">
        <v>995</v>
      </c>
      <c r="B35" s="21" t="s">
        <v>213</v>
      </c>
      <c r="C35" s="22">
        <v>17164</v>
      </c>
      <c r="D35" s="7" t="str">
        <f t="shared" si="0"/>
        <v>N/A</v>
      </c>
      <c r="E35" s="22">
        <v>18824</v>
      </c>
      <c r="F35" s="7" t="str">
        <f t="shared" si="1"/>
        <v>N/A</v>
      </c>
      <c r="G35" s="22">
        <v>33616</v>
      </c>
      <c r="H35" s="7" t="str">
        <f t="shared" si="2"/>
        <v>N/A</v>
      </c>
      <c r="I35" s="8">
        <v>9.6709999999999994</v>
      </c>
      <c r="J35" s="8">
        <v>78.58</v>
      </c>
      <c r="K35" s="25" t="s">
        <v>734</v>
      </c>
      <c r="L35" s="85" t="str">
        <f t="shared" si="3"/>
        <v>No</v>
      </c>
    </row>
    <row r="36" spans="1:12" x14ac:dyDescent="0.25">
      <c r="A36" s="142" t="s">
        <v>996</v>
      </c>
      <c r="B36" s="21" t="s">
        <v>213</v>
      </c>
      <c r="C36" s="22">
        <v>426</v>
      </c>
      <c r="D36" s="7" t="str">
        <f t="shared" si="0"/>
        <v>N/A</v>
      </c>
      <c r="E36" s="22">
        <v>361</v>
      </c>
      <c r="F36" s="7" t="str">
        <f t="shared" si="1"/>
        <v>N/A</v>
      </c>
      <c r="G36" s="22">
        <v>2415</v>
      </c>
      <c r="H36" s="7" t="str">
        <f t="shared" si="2"/>
        <v>N/A</v>
      </c>
      <c r="I36" s="8">
        <v>-15.3</v>
      </c>
      <c r="J36" s="8">
        <v>569</v>
      </c>
      <c r="K36" s="25" t="s">
        <v>734</v>
      </c>
      <c r="L36" s="85" t="str">
        <f t="shared" si="3"/>
        <v>No</v>
      </c>
    </row>
    <row r="37" spans="1:12" x14ac:dyDescent="0.25">
      <c r="A37" s="142" t="s">
        <v>122</v>
      </c>
      <c r="B37" s="21" t="s">
        <v>213</v>
      </c>
      <c r="C37" s="22">
        <v>157</v>
      </c>
      <c r="D37" s="7" t="str">
        <f t="shared" si="0"/>
        <v>N/A</v>
      </c>
      <c r="E37" s="22">
        <v>210</v>
      </c>
      <c r="F37" s="7" t="str">
        <f t="shared" si="1"/>
        <v>N/A</v>
      </c>
      <c r="G37" s="22">
        <v>235</v>
      </c>
      <c r="H37" s="7" t="str">
        <f t="shared" si="2"/>
        <v>N/A</v>
      </c>
      <c r="I37" s="8">
        <v>33.76</v>
      </c>
      <c r="J37" s="8">
        <v>11.9</v>
      </c>
      <c r="K37" s="25" t="s">
        <v>734</v>
      </c>
      <c r="L37" s="85" t="str">
        <f t="shared" si="3"/>
        <v>Yes</v>
      </c>
    </row>
    <row r="38" spans="1:12" x14ac:dyDescent="0.25">
      <c r="A38" s="142" t="s">
        <v>84</v>
      </c>
      <c r="B38" s="21" t="s">
        <v>213</v>
      </c>
      <c r="C38" s="26">
        <v>1453160470</v>
      </c>
      <c r="D38" s="7" t="str">
        <f t="shared" si="0"/>
        <v>N/A</v>
      </c>
      <c r="E38" s="26">
        <v>1566228688</v>
      </c>
      <c r="F38" s="7" t="str">
        <f t="shared" si="1"/>
        <v>N/A</v>
      </c>
      <c r="G38" s="26">
        <v>1640404986</v>
      </c>
      <c r="H38" s="7" t="str">
        <f t="shared" si="2"/>
        <v>N/A</v>
      </c>
      <c r="I38" s="8">
        <v>7.7809999999999997</v>
      </c>
      <c r="J38" s="8">
        <v>4.7359999999999998</v>
      </c>
      <c r="K38" s="25" t="s">
        <v>734</v>
      </c>
      <c r="L38" s="85" t="str">
        <f t="shared" si="3"/>
        <v>Yes</v>
      </c>
    </row>
    <row r="39" spans="1:12" x14ac:dyDescent="0.25">
      <c r="A39" s="142" t="s">
        <v>1275</v>
      </c>
      <c r="B39" s="21" t="s">
        <v>213</v>
      </c>
      <c r="C39" s="26">
        <v>9949.8145827999997</v>
      </c>
      <c r="D39" s="7" t="str">
        <f t="shared" si="0"/>
        <v>N/A</v>
      </c>
      <c r="E39" s="26">
        <v>10498.496427</v>
      </c>
      <c r="F39" s="7" t="str">
        <f t="shared" si="1"/>
        <v>N/A</v>
      </c>
      <c r="G39" s="26">
        <v>8897.4978494000006</v>
      </c>
      <c r="H39" s="7" t="str">
        <f t="shared" si="2"/>
        <v>N/A</v>
      </c>
      <c r="I39" s="8">
        <v>5.5140000000000002</v>
      </c>
      <c r="J39" s="8">
        <v>-15.2</v>
      </c>
      <c r="K39" s="25" t="s">
        <v>734</v>
      </c>
      <c r="L39" s="85" t="str">
        <f t="shared" si="3"/>
        <v>Yes</v>
      </c>
    </row>
    <row r="40" spans="1:12" x14ac:dyDescent="0.25">
      <c r="A40" s="142" t="s">
        <v>1276</v>
      </c>
      <c r="B40" s="21" t="s">
        <v>213</v>
      </c>
      <c r="C40" s="26">
        <v>13580.685127000001</v>
      </c>
      <c r="D40" s="7" t="str">
        <f>IF($B40="N/A","N/A",IF(C40&gt;10,"No",IF(C40&lt;-10,"No","Yes")))</f>
        <v>N/A</v>
      </c>
      <c r="E40" s="26">
        <v>14399.057559999999</v>
      </c>
      <c r="F40" s="7" t="str">
        <f>IF($B40="N/A","N/A",IF(E40&gt;10,"No",IF(E40&lt;-10,"No","Yes")))</f>
        <v>N/A</v>
      </c>
      <c r="G40" s="26">
        <v>14072.756944999999</v>
      </c>
      <c r="H40" s="7" t="str">
        <f>IF($B40="N/A","N/A",IF(G40&gt;10,"No",IF(G40&lt;-10,"No","Yes")))</f>
        <v>N/A</v>
      </c>
      <c r="I40" s="8">
        <v>6.0259999999999998</v>
      </c>
      <c r="J40" s="8">
        <v>-2.27</v>
      </c>
      <c r="K40" s="25" t="s">
        <v>734</v>
      </c>
      <c r="L40" s="85" t="str">
        <f>IF(J40="Div by 0", "N/A", IF(K40="N/A","N/A", IF(J40&gt;VALUE(MID(K40,1,2)), "No", IF(J40&lt;-1*VALUE(MID(K40,1,2)), "No", "Yes"))))</f>
        <v>Yes</v>
      </c>
    </row>
    <row r="41" spans="1:12" x14ac:dyDescent="0.25">
      <c r="A41" s="142" t="s">
        <v>107</v>
      </c>
      <c r="B41" s="21" t="s">
        <v>213</v>
      </c>
      <c r="C41" s="26">
        <v>98337</v>
      </c>
      <c r="D41" s="7" t="str">
        <f t="shared" ref="D41:D44" si="4">IF($B41="N/A","N/A",IF(C41&gt;10,"No",IF(C41&lt;-10,"No","Yes")))</f>
        <v>N/A</v>
      </c>
      <c r="E41" s="26">
        <v>151189</v>
      </c>
      <c r="F41" s="7" t="str">
        <f t="shared" ref="F41:F44" si="5">IF($B41="N/A","N/A",IF(E41&gt;10,"No",IF(E41&lt;-10,"No","Yes")))</f>
        <v>N/A</v>
      </c>
      <c r="G41" s="26">
        <v>729841</v>
      </c>
      <c r="H41" s="7" t="str">
        <f t="shared" ref="H41:H44" si="6">IF($B41="N/A","N/A",IF(G41&gt;10,"No",IF(G41&lt;-10,"No","Yes")))</f>
        <v>N/A</v>
      </c>
      <c r="I41" s="8">
        <v>53.75</v>
      </c>
      <c r="J41" s="8">
        <v>382.7</v>
      </c>
      <c r="K41" s="25" t="s">
        <v>734</v>
      </c>
      <c r="L41" s="85" t="str">
        <f t="shared" ref="L41:L43" si="7">IF(J41="Div by 0", "N/A", IF(K41="N/A","N/A", IF(J41&gt;VALUE(MID(K41,1,2)), "No", IF(J41&lt;-1*VALUE(MID(K41,1,2)), "No", "Yes"))))</f>
        <v>No</v>
      </c>
    </row>
    <row r="42" spans="1:12" x14ac:dyDescent="0.25">
      <c r="A42" s="142" t="s">
        <v>158</v>
      </c>
      <c r="B42" s="25" t="s">
        <v>217</v>
      </c>
      <c r="C42" s="1">
        <v>83</v>
      </c>
      <c r="D42" s="7" t="str">
        <f>IF($B42="N/A","N/A",IF(C42&gt;0,"No",IF(C42&lt;0,"No","Yes")))</f>
        <v>No</v>
      </c>
      <c r="E42" s="1">
        <v>98</v>
      </c>
      <c r="F42" s="7" t="str">
        <f>IF($B42="N/A","N/A",IF(E42&gt;0,"No",IF(E42&lt;0,"No","Yes")))</f>
        <v>No</v>
      </c>
      <c r="G42" s="1">
        <v>350</v>
      </c>
      <c r="H42" s="7" t="str">
        <f>IF($B42="N/A","N/A",IF(G42&gt;0,"No",IF(G42&lt;0,"No","Yes")))</f>
        <v>No</v>
      </c>
      <c r="I42" s="8">
        <v>18.07</v>
      </c>
      <c r="J42" s="8">
        <v>257.10000000000002</v>
      </c>
      <c r="K42" s="25" t="s">
        <v>734</v>
      </c>
      <c r="L42" s="85" t="str">
        <f t="shared" si="7"/>
        <v>No</v>
      </c>
    </row>
    <row r="43" spans="1:12" x14ac:dyDescent="0.25">
      <c r="A43" s="142" t="s">
        <v>156</v>
      </c>
      <c r="B43" s="21" t="s">
        <v>213</v>
      </c>
      <c r="C43" s="26">
        <v>98337</v>
      </c>
      <c r="D43" s="7" t="str">
        <f t="shared" si="4"/>
        <v>N/A</v>
      </c>
      <c r="E43" s="26">
        <v>151189</v>
      </c>
      <c r="F43" s="7" t="str">
        <f t="shared" si="5"/>
        <v>N/A</v>
      </c>
      <c r="G43" s="26">
        <v>729841</v>
      </c>
      <c r="H43" s="7" t="str">
        <f t="shared" si="6"/>
        <v>N/A</v>
      </c>
      <c r="I43" s="8">
        <v>53.75</v>
      </c>
      <c r="J43" s="8">
        <v>382.7</v>
      </c>
      <c r="K43" s="25" t="s">
        <v>734</v>
      </c>
      <c r="L43" s="85" t="str">
        <f t="shared" si="7"/>
        <v>No</v>
      </c>
    </row>
    <row r="44" spans="1:12" x14ac:dyDescent="0.25">
      <c r="A44" s="142" t="s">
        <v>1277</v>
      </c>
      <c r="B44" s="21" t="s">
        <v>213</v>
      </c>
      <c r="C44" s="26">
        <v>1184.7831325</v>
      </c>
      <c r="D44" s="7" t="str">
        <f t="shared" si="4"/>
        <v>N/A</v>
      </c>
      <c r="E44" s="26">
        <v>1542.7448979999999</v>
      </c>
      <c r="F44" s="7" t="str">
        <f t="shared" si="5"/>
        <v>N/A</v>
      </c>
      <c r="G44" s="26">
        <v>2085.2600000000002</v>
      </c>
      <c r="H44" s="7" t="str">
        <f t="shared" si="6"/>
        <v>N/A</v>
      </c>
      <c r="I44" s="8">
        <v>30.21</v>
      </c>
      <c r="J44" s="8">
        <v>35.17</v>
      </c>
      <c r="K44" s="25" t="s">
        <v>734</v>
      </c>
      <c r="L44" s="85" t="str">
        <f>IF(J44="Div by 0", "N/A", IF(OR(J44="N/A",K44="N/A"),"N/A", IF(J44&gt;VALUE(MID(K44,1,2)), "No", IF(J44&lt;-1*VALUE(MID(K44,1,2)), "No", "Yes"))))</f>
        <v>No</v>
      </c>
    </row>
    <row r="45" spans="1:12" x14ac:dyDescent="0.25">
      <c r="A45" s="142" t="s">
        <v>1278</v>
      </c>
      <c r="B45" s="21" t="s">
        <v>213</v>
      </c>
      <c r="C45" s="26">
        <v>1979.1903359</v>
      </c>
      <c r="D45" s="7" t="str">
        <f t="shared" ref="D45:D71" si="8">IF($B45="N/A","N/A",IF(C45&gt;10,"No",IF(C45&lt;-10,"No","Yes")))</f>
        <v>N/A</v>
      </c>
      <c r="E45" s="26">
        <v>2168.0353854</v>
      </c>
      <c r="F45" s="7" t="str">
        <f t="shared" ref="F45:F71" si="9">IF($B45="N/A","N/A",IF(E45&gt;10,"No",IF(E45&lt;-10,"No","Yes")))</f>
        <v>N/A</v>
      </c>
      <c r="G45" s="26">
        <v>1789.6679104</v>
      </c>
      <c r="H45" s="7" t="str">
        <f t="shared" ref="H45:H71" si="10">IF($B45="N/A","N/A",IF(G45&gt;10,"No",IF(G45&lt;-10,"No","Yes")))</f>
        <v>N/A</v>
      </c>
      <c r="I45" s="8">
        <v>9.5419999999999998</v>
      </c>
      <c r="J45" s="8">
        <v>-17.5</v>
      </c>
      <c r="K45" s="25" t="s">
        <v>734</v>
      </c>
      <c r="L45" s="85" t="str">
        <f t="shared" ref="L45:L71" si="11">IF(J45="Div by 0", "N/A", IF(K45="N/A","N/A", IF(J45&gt;VALUE(MID(K45,1,2)), "No", IF(J45&lt;-1*VALUE(MID(K45,1,2)), "No", "Yes"))))</f>
        <v>Yes</v>
      </c>
    </row>
    <row r="46" spans="1:12" x14ac:dyDescent="0.25">
      <c r="A46" s="142" t="s">
        <v>1279</v>
      </c>
      <c r="B46" s="21" t="s">
        <v>213</v>
      </c>
      <c r="C46" s="26">
        <v>7405.4545454999998</v>
      </c>
      <c r="D46" s="7" t="str">
        <f t="shared" si="8"/>
        <v>N/A</v>
      </c>
      <c r="E46" s="26">
        <v>12949.477273</v>
      </c>
      <c r="F46" s="7" t="str">
        <f t="shared" si="9"/>
        <v>N/A</v>
      </c>
      <c r="G46" s="26">
        <v>23868.424242000001</v>
      </c>
      <c r="H46" s="7" t="str">
        <f t="shared" si="10"/>
        <v>N/A</v>
      </c>
      <c r="I46" s="8">
        <v>74.86</v>
      </c>
      <c r="J46" s="8">
        <v>84.32</v>
      </c>
      <c r="K46" s="25" t="s">
        <v>734</v>
      </c>
      <c r="L46" s="85" t="str">
        <f t="shared" si="11"/>
        <v>No</v>
      </c>
    </row>
    <row r="47" spans="1:12" x14ac:dyDescent="0.25">
      <c r="A47" s="142" t="s">
        <v>1280</v>
      </c>
      <c r="B47" s="21" t="s">
        <v>213</v>
      </c>
      <c r="C47" s="26">
        <v>13184.173076999999</v>
      </c>
      <c r="D47" s="7" t="str">
        <f t="shared" si="8"/>
        <v>N/A</v>
      </c>
      <c r="E47" s="26">
        <v>14054.719298</v>
      </c>
      <c r="F47" s="7" t="str">
        <f t="shared" si="9"/>
        <v>N/A</v>
      </c>
      <c r="G47" s="26">
        <v>14548.706897</v>
      </c>
      <c r="H47" s="7" t="str">
        <f t="shared" si="10"/>
        <v>N/A</v>
      </c>
      <c r="I47" s="8">
        <v>6.6029999999999998</v>
      </c>
      <c r="J47" s="8">
        <v>3.5150000000000001</v>
      </c>
      <c r="K47" s="25" t="s">
        <v>734</v>
      </c>
      <c r="L47" s="85" t="str">
        <f t="shared" si="11"/>
        <v>Yes</v>
      </c>
    </row>
    <row r="48" spans="1:12" x14ac:dyDescent="0.25">
      <c r="A48" s="142" t="s">
        <v>1281</v>
      </c>
      <c r="B48" s="21" t="s">
        <v>213</v>
      </c>
      <c r="C48" s="26">
        <v>9827.8888889000009</v>
      </c>
      <c r="D48" s="7" t="str">
        <f t="shared" si="8"/>
        <v>N/A</v>
      </c>
      <c r="E48" s="26">
        <v>643.75</v>
      </c>
      <c r="F48" s="7" t="str">
        <f t="shared" si="9"/>
        <v>N/A</v>
      </c>
      <c r="G48" s="26">
        <v>7673.2857143000001</v>
      </c>
      <c r="H48" s="7" t="str">
        <f t="shared" si="10"/>
        <v>N/A</v>
      </c>
      <c r="I48" s="8">
        <v>-93.4</v>
      </c>
      <c r="J48" s="8">
        <v>1092</v>
      </c>
      <c r="K48" s="25" t="s">
        <v>734</v>
      </c>
      <c r="L48" s="85" t="str">
        <f t="shared" si="11"/>
        <v>No</v>
      </c>
    </row>
    <row r="49" spans="1:12" x14ac:dyDescent="0.25">
      <c r="A49" s="142" t="s">
        <v>1282</v>
      </c>
      <c r="B49" s="21" t="s">
        <v>213</v>
      </c>
      <c r="C49" s="26">
        <v>1377.2030361</v>
      </c>
      <c r="D49" s="7" t="str">
        <f t="shared" si="8"/>
        <v>N/A</v>
      </c>
      <c r="E49" s="26">
        <v>1323.1352503000001</v>
      </c>
      <c r="F49" s="7" t="str">
        <f t="shared" si="9"/>
        <v>N/A</v>
      </c>
      <c r="G49" s="26">
        <v>550.57614057000001</v>
      </c>
      <c r="H49" s="7" t="str">
        <f t="shared" si="10"/>
        <v>N/A</v>
      </c>
      <c r="I49" s="8">
        <v>-3.93</v>
      </c>
      <c r="J49" s="8">
        <v>-58.4</v>
      </c>
      <c r="K49" s="25" t="s">
        <v>734</v>
      </c>
      <c r="L49" s="85" t="str">
        <f t="shared" si="11"/>
        <v>No</v>
      </c>
    </row>
    <row r="50" spans="1:12" x14ac:dyDescent="0.25">
      <c r="A50" s="142" t="s">
        <v>1283</v>
      </c>
      <c r="B50" s="21" t="s">
        <v>213</v>
      </c>
      <c r="C50" s="26" t="s">
        <v>1747</v>
      </c>
      <c r="D50" s="7" t="str">
        <f t="shared" si="8"/>
        <v>N/A</v>
      </c>
      <c r="E50" s="26">
        <v>1534.8333333</v>
      </c>
      <c r="F50" s="7" t="str">
        <f t="shared" si="9"/>
        <v>N/A</v>
      </c>
      <c r="G50" s="26">
        <v>9645.8611110999991</v>
      </c>
      <c r="H50" s="7" t="str">
        <f t="shared" si="10"/>
        <v>N/A</v>
      </c>
      <c r="I50" s="8" t="s">
        <v>1747</v>
      </c>
      <c r="J50" s="8">
        <v>528.5</v>
      </c>
      <c r="K50" s="25" t="s">
        <v>734</v>
      </c>
      <c r="L50" s="85" t="str">
        <f t="shared" si="11"/>
        <v>No</v>
      </c>
    </row>
    <row r="51" spans="1:12" x14ac:dyDescent="0.25">
      <c r="A51" s="142" t="s">
        <v>1284</v>
      </c>
      <c r="B51" s="21" t="s">
        <v>213</v>
      </c>
      <c r="C51" s="26">
        <v>28081.572102999999</v>
      </c>
      <c r="D51" s="7" t="str">
        <f t="shared" si="8"/>
        <v>N/A</v>
      </c>
      <c r="E51" s="26">
        <v>30484.827709000001</v>
      </c>
      <c r="F51" s="7" t="str">
        <f t="shared" si="9"/>
        <v>N/A</v>
      </c>
      <c r="G51" s="26">
        <v>34857.369229000004</v>
      </c>
      <c r="H51" s="7" t="str">
        <f t="shared" si="10"/>
        <v>N/A</v>
      </c>
      <c r="I51" s="8">
        <v>8.5579999999999998</v>
      </c>
      <c r="J51" s="8">
        <v>14.34</v>
      </c>
      <c r="K51" s="25" t="s">
        <v>734</v>
      </c>
      <c r="L51" s="85" t="str">
        <f t="shared" si="11"/>
        <v>Yes</v>
      </c>
    </row>
    <row r="52" spans="1:12" x14ac:dyDescent="0.25">
      <c r="A52" s="142" t="s">
        <v>1285</v>
      </c>
      <c r="B52" s="21" t="s">
        <v>213</v>
      </c>
      <c r="C52" s="26">
        <v>28932.050874</v>
      </c>
      <c r="D52" s="7" t="str">
        <f t="shared" si="8"/>
        <v>N/A</v>
      </c>
      <c r="E52" s="26">
        <v>31888.351606</v>
      </c>
      <c r="F52" s="7" t="str">
        <f t="shared" si="9"/>
        <v>N/A</v>
      </c>
      <c r="G52" s="26">
        <v>36670.160575000002</v>
      </c>
      <c r="H52" s="7" t="str">
        <f t="shared" si="10"/>
        <v>N/A</v>
      </c>
      <c r="I52" s="8">
        <v>10.220000000000001</v>
      </c>
      <c r="J52" s="8">
        <v>15</v>
      </c>
      <c r="K52" s="25" t="s">
        <v>734</v>
      </c>
      <c r="L52" s="85" t="str">
        <f t="shared" si="11"/>
        <v>Yes</v>
      </c>
    </row>
    <row r="53" spans="1:12" x14ac:dyDescent="0.25">
      <c r="A53" s="142" t="s">
        <v>1286</v>
      </c>
      <c r="B53" s="21" t="s">
        <v>213</v>
      </c>
      <c r="C53" s="26">
        <v>26979.078416</v>
      </c>
      <c r="D53" s="7" t="str">
        <f t="shared" si="8"/>
        <v>N/A</v>
      </c>
      <c r="E53" s="26">
        <v>31331.768064</v>
      </c>
      <c r="F53" s="7" t="str">
        <f t="shared" si="9"/>
        <v>N/A</v>
      </c>
      <c r="G53" s="26">
        <v>33537.039829000001</v>
      </c>
      <c r="H53" s="7" t="str">
        <f t="shared" si="10"/>
        <v>N/A</v>
      </c>
      <c r="I53" s="8">
        <v>16.13</v>
      </c>
      <c r="J53" s="8">
        <v>7.0380000000000003</v>
      </c>
      <c r="K53" s="25" t="s">
        <v>734</v>
      </c>
      <c r="L53" s="85" t="str">
        <f t="shared" si="11"/>
        <v>Yes</v>
      </c>
    </row>
    <row r="54" spans="1:12" x14ac:dyDescent="0.25">
      <c r="A54" s="142" t="s">
        <v>1287</v>
      </c>
      <c r="B54" s="21" t="s">
        <v>213</v>
      </c>
      <c r="C54" s="26">
        <v>17891.703202000001</v>
      </c>
      <c r="D54" s="7" t="str">
        <f t="shared" si="8"/>
        <v>N/A</v>
      </c>
      <c r="E54" s="26">
        <v>19958.916084</v>
      </c>
      <c r="F54" s="7" t="str">
        <f t="shared" si="9"/>
        <v>N/A</v>
      </c>
      <c r="G54" s="26">
        <v>21547.826892000001</v>
      </c>
      <c r="H54" s="7" t="str">
        <f t="shared" si="10"/>
        <v>N/A</v>
      </c>
      <c r="I54" s="8">
        <v>11.55</v>
      </c>
      <c r="J54" s="8">
        <v>7.9610000000000003</v>
      </c>
      <c r="K54" s="25" t="s">
        <v>734</v>
      </c>
      <c r="L54" s="85" t="str">
        <f t="shared" si="11"/>
        <v>Yes</v>
      </c>
    </row>
    <row r="55" spans="1:12" x14ac:dyDescent="0.25">
      <c r="A55" s="142" t="s">
        <v>1662</v>
      </c>
      <c r="B55" s="21" t="s">
        <v>213</v>
      </c>
      <c r="C55" s="26">
        <v>27453.673813000001</v>
      </c>
      <c r="D55" s="7" t="str">
        <f t="shared" si="8"/>
        <v>N/A</v>
      </c>
      <c r="E55" s="26">
        <v>28016.452248000001</v>
      </c>
      <c r="F55" s="7" t="str">
        <f t="shared" si="9"/>
        <v>N/A</v>
      </c>
      <c r="G55" s="26">
        <v>31472.045768</v>
      </c>
      <c r="H55" s="7" t="str">
        <f t="shared" si="10"/>
        <v>N/A</v>
      </c>
      <c r="I55" s="8">
        <v>2.0499999999999998</v>
      </c>
      <c r="J55" s="8">
        <v>12.33</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2819.5056648999998</v>
      </c>
      <c r="D57" s="7" t="str">
        <f t="shared" si="8"/>
        <v>N/A</v>
      </c>
      <c r="E57" s="26">
        <v>2903.8601874999999</v>
      </c>
      <c r="F57" s="7" t="str">
        <f t="shared" si="9"/>
        <v>N/A</v>
      </c>
      <c r="G57" s="26">
        <v>2676.5516124999999</v>
      </c>
      <c r="H57" s="7" t="str">
        <f t="shared" si="10"/>
        <v>N/A</v>
      </c>
      <c r="I57" s="8">
        <v>2.992</v>
      </c>
      <c r="J57" s="8">
        <v>-7.83</v>
      </c>
      <c r="K57" s="25" t="s">
        <v>734</v>
      </c>
      <c r="L57" s="85" t="str">
        <f t="shared" si="11"/>
        <v>Yes</v>
      </c>
    </row>
    <row r="58" spans="1:12" x14ac:dyDescent="0.25">
      <c r="A58" s="142" t="s">
        <v>1289</v>
      </c>
      <c r="B58" s="21" t="s">
        <v>213</v>
      </c>
      <c r="C58" s="26">
        <v>1972.8837108</v>
      </c>
      <c r="D58" s="7" t="str">
        <f t="shared" si="8"/>
        <v>N/A</v>
      </c>
      <c r="E58" s="26">
        <v>1935.0117298</v>
      </c>
      <c r="F58" s="7" t="str">
        <f t="shared" si="9"/>
        <v>N/A</v>
      </c>
      <c r="G58" s="26">
        <v>1631.8125362999999</v>
      </c>
      <c r="H58" s="7" t="str">
        <f t="shared" si="10"/>
        <v>N/A</v>
      </c>
      <c r="I58" s="8">
        <v>-1.92</v>
      </c>
      <c r="J58" s="8">
        <v>-15.7</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965.35415958999999</v>
      </c>
      <c r="D60" s="7" t="str">
        <f t="shared" si="8"/>
        <v>N/A</v>
      </c>
      <c r="E60" s="26">
        <v>977.74138646999995</v>
      </c>
      <c r="F60" s="7" t="str">
        <f t="shared" si="9"/>
        <v>N/A</v>
      </c>
      <c r="G60" s="26">
        <v>1308.9970060000001</v>
      </c>
      <c r="H60" s="7" t="str">
        <f t="shared" si="10"/>
        <v>N/A</v>
      </c>
      <c r="I60" s="8">
        <v>1.2829999999999999</v>
      </c>
      <c r="J60" s="8">
        <v>33.880000000000003</v>
      </c>
      <c r="K60" s="25" t="s">
        <v>734</v>
      </c>
      <c r="L60" s="85" t="str">
        <f t="shared" si="11"/>
        <v>No</v>
      </c>
    </row>
    <row r="61" spans="1:12" x14ac:dyDescent="0.25">
      <c r="A61" s="84" t="s">
        <v>1666</v>
      </c>
      <c r="B61" s="21" t="s">
        <v>213</v>
      </c>
      <c r="C61" s="26">
        <v>1050.6311754000001</v>
      </c>
      <c r="D61" s="7" t="str">
        <f t="shared" si="8"/>
        <v>N/A</v>
      </c>
      <c r="E61" s="26">
        <v>1184.2272840000001</v>
      </c>
      <c r="F61" s="7" t="str">
        <f t="shared" si="9"/>
        <v>N/A</v>
      </c>
      <c r="G61" s="26">
        <v>1865.9859813</v>
      </c>
      <c r="H61" s="7" t="str">
        <f t="shared" si="10"/>
        <v>N/A</v>
      </c>
      <c r="I61" s="8">
        <v>12.72</v>
      </c>
      <c r="J61" s="8">
        <v>57.57</v>
      </c>
      <c r="K61" s="25" t="s">
        <v>734</v>
      </c>
      <c r="L61" s="85" t="str">
        <f t="shared" si="11"/>
        <v>No</v>
      </c>
    </row>
    <row r="62" spans="1:12" x14ac:dyDescent="0.25">
      <c r="A62" s="84" t="s">
        <v>1667</v>
      </c>
      <c r="B62" s="21" t="s">
        <v>213</v>
      </c>
      <c r="C62" s="26">
        <v>1925.9027301000001</v>
      </c>
      <c r="D62" s="7" t="str">
        <f t="shared" si="8"/>
        <v>N/A</v>
      </c>
      <c r="E62" s="26">
        <v>2197.7948888000001</v>
      </c>
      <c r="F62" s="7" t="str">
        <f t="shared" si="9"/>
        <v>N/A</v>
      </c>
      <c r="G62" s="26">
        <v>2498.0556296</v>
      </c>
      <c r="H62" s="7" t="str">
        <f t="shared" si="10"/>
        <v>N/A</v>
      </c>
      <c r="I62" s="8">
        <v>14.12</v>
      </c>
      <c r="J62" s="8">
        <v>13.66</v>
      </c>
      <c r="K62" s="25" t="s">
        <v>734</v>
      </c>
      <c r="L62" s="85" t="str">
        <f t="shared" si="11"/>
        <v>Yes</v>
      </c>
    </row>
    <row r="63" spans="1:12" x14ac:dyDescent="0.25">
      <c r="A63" s="84" t="s">
        <v>1668</v>
      </c>
      <c r="B63" s="21" t="s">
        <v>213</v>
      </c>
      <c r="C63" s="26">
        <v>10767.527688</v>
      </c>
      <c r="D63" s="7" t="str">
        <f t="shared" si="8"/>
        <v>N/A</v>
      </c>
      <c r="E63" s="26">
        <v>11026.711657</v>
      </c>
      <c r="F63" s="7" t="str">
        <f t="shared" si="9"/>
        <v>N/A</v>
      </c>
      <c r="G63" s="26">
        <v>11528.950736999999</v>
      </c>
      <c r="H63" s="7" t="str">
        <f t="shared" si="10"/>
        <v>N/A</v>
      </c>
      <c r="I63" s="8">
        <v>2.407</v>
      </c>
      <c r="J63" s="8">
        <v>4.5549999999999997</v>
      </c>
      <c r="K63" s="25" t="s">
        <v>734</v>
      </c>
      <c r="L63" s="85" t="str">
        <f t="shared" si="11"/>
        <v>Yes</v>
      </c>
    </row>
    <row r="64" spans="1:12" x14ac:dyDescent="0.25">
      <c r="A64" s="84" t="s">
        <v>1669</v>
      </c>
      <c r="B64" s="21" t="s">
        <v>213</v>
      </c>
      <c r="C64" s="26">
        <v>1105.3904762</v>
      </c>
      <c r="D64" s="7" t="str">
        <f t="shared" si="8"/>
        <v>N/A</v>
      </c>
      <c r="E64" s="26">
        <v>1774.2183908</v>
      </c>
      <c r="F64" s="7" t="str">
        <f t="shared" si="9"/>
        <v>N/A</v>
      </c>
      <c r="G64" s="26">
        <v>1262.9338843</v>
      </c>
      <c r="H64" s="7" t="str">
        <f t="shared" si="10"/>
        <v>N/A</v>
      </c>
      <c r="I64" s="8">
        <v>60.51</v>
      </c>
      <c r="J64" s="8">
        <v>-28.8</v>
      </c>
      <c r="K64" s="25" t="s">
        <v>734</v>
      </c>
      <c r="L64" s="85" t="str">
        <f t="shared" si="11"/>
        <v>Yes</v>
      </c>
    </row>
    <row r="65" spans="1:12" x14ac:dyDescent="0.25">
      <c r="A65" s="84" t="s">
        <v>1670</v>
      </c>
      <c r="B65" s="21" t="s">
        <v>213</v>
      </c>
      <c r="C65" s="26">
        <v>2067.2363979000002</v>
      </c>
      <c r="D65" s="7" t="str">
        <f t="shared" si="8"/>
        <v>N/A</v>
      </c>
      <c r="E65" s="26">
        <v>2075.6080055000002</v>
      </c>
      <c r="F65" s="7" t="str">
        <f t="shared" si="9"/>
        <v>N/A</v>
      </c>
      <c r="G65" s="26">
        <v>2082.9609077</v>
      </c>
      <c r="H65" s="7" t="str">
        <f t="shared" si="10"/>
        <v>N/A</v>
      </c>
      <c r="I65" s="8">
        <v>0.40500000000000003</v>
      </c>
      <c r="J65" s="8">
        <v>0.3543</v>
      </c>
      <c r="K65" s="25" t="s">
        <v>734</v>
      </c>
      <c r="L65" s="85" t="str">
        <f t="shared" si="11"/>
        <v>Yes</v>
      </c>
    </row>
    <row r="66" spans="1:12" x14ac:dyDescent="0.25">
      <c r="A66" s="84" t="s">
        <v>1671</v>
      </c>
      <c r="B66" s="21" t="s">
        <v>213</v>
      </c>
      <c r="C66" s="26">
        <v>1968.5342332</v>
      </c>
      <c r="D66" s="7" t="str">
        <f t="shared" si="8"/>
        <v>N/A</v>
      </c>
      <c r="E66" s="26">
        <v>1906.5833673</v>
      </c>
      <c r="F66" s="7" t="str">
        <f t="shared" si="9"/>
        <v>N/A</v>
      </c>
      <c r="G66" s="26">
        <v>1788.2123094999999</v>
      </c>
      <c r="H66" s="7" t="str">
        <f t="shared" si="10"/>
        <v>N/A</v>
      </c>
      <c r="I66" s="8">
        <v>-3.15</v>
      </c>
      <c r="J66" s="8">
        <v>-6.21</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1651.6602343</v>
      </c>
      <c r="D68" s="7" t="str">
        <f t="shared" si="8"/>
        <v>N/A</v>
      </c>
      <c r="E68" s="26">
        <v>1519.5417695000001</v>
      </c>
      <c r="F68" s="7" t="str">
        <f t="shared" si="9"/>
        <v>N/A</v>
      </c>
      <c r="G68" s="26">
        <v>1709.5270479000001</v>
      </c>
      <c r="H68" s="7" t="str">
        <f t="shared" si="10"/>
        <v>N/A</v>
      </c>
      <c r="I68" s="8">
        <v>-8</v>
      </c>
      <c r="J68" s="8">
        <v>12.5</v>
      </c>
      <c r="K68" s="25" t="s">
        <v>734</v>
      </c>
      <c r="L68" s="85" t="str">
        <f t="shared" si="11"/>
        <v>Yes</v>
      </c>
    </row>
    <row r="69" spans="1:12" x14ac:dyDescent="0.25">
      <c r="A69" s="108" t="s">
        <v>1674</v>
      </c>
      <c r="B69" s="21" t="s">
        <v>213</v>
      </c>
      <c r="C69" s="26">
        <v>701.56427183999995</v>
      </c>
      <c r="D69" s="7" t="str">
        <f t="shared" si="8"/>
        <v>N/A</v>
      </c>
      <c r="E69" s="26">
        <v>876.79982556000004</v>
      </c>
      <c r="F69" s="7" t="str">
        <f t="shared" si="9"/>
        <v>N/A</v>
      </c>
      <c r="G69" s="26">
        <v>1147.2521738999999</v>
      </c>
      <c r="H69" s="7" t="str">
        <f t="shared" si="10"/>
        <v>N/A</v>
      </c>
      <c r="I69" s="8">
        <v>24.98</v>
      </c>
      <c r="J69" s="8">
        <v>30.85</v>
      </c>
      <c r="K69" s="25" t="s">
        <v>734</v>
      </c>
      <c r="L69" s="85" t="str">
        <f t="shared" si="11"/>
        <v>No</v>
      </c>
    </row>
    <row r="70" spans="1:12" x14ac:dyDescent="0.25">
      <c r="A70" s="142" t="s">
        <v>1675</v>
      </c>
      <c r="B70" s="21" t="s">
        <v>213</v>
      </c>
      <c r="C70" s="26">
        <v>2477.2652062000002</v>
      </c>
      <c r="D70" s="7" t="str">
        <f t="shared" si="8"/>
        <v>N/A</v>
      </c>
      <c r="E70" s="26">
        <v>2513.7718338</v>
      </c>
      <c r="F70" s="7" t="str">
        <f t="shared" si="9"/>
        <v>N/A</v>
      </c>
      <c r="G70" s="26">
        <v>2481.5323953000002</v>
      </c>
      <c r="H70" s="7" t="str">
        <f t="shared" si="10"/>
        <v>N/A</v>
      </c>
      <c r="I70" s="8">
        <v>1.474</v>
      </c>
      <c r="J70" s="8">
        <v>-1.28</v>
      </c>
      <c r="K70" s="25" t="s">
        <v>734</v>
      </c>
      <c r="L70" s="85" t="str">
        <f t="shared" si="11"/>
        <v>Yes</v>
      </c>
    </row>
    <row r="71" spans="1:12" x14ac:dyDescent="0.25">
      <c r="A71" s="142" t="s">
        <v>1676</v>
      </c>
      <c r="B71" s="21" t="s">
        <v>213</v>
      </c>
      <c r="C71" s="26">
        <v>1610.6384977</v>
      </c>
      <c r="D71" s="7" t="str">
        <f t="shared" si="8"/>
        <v>N/A</v>
      </c>
      <c r="E71" s="26">
        <v>1538.0221607000001</v>
      </c>
      <c r="F71" s="7" t="str">
        <f t="shared" si="9"/>
        <v>N/A</v>
      </c>
      <c r="G71" s="26">
        <v>352.73250517999998</v>
      </c>
      <c r="H71" s="7" t="str">
        <f t="shared" si="10"/>
        <v>N/A</v>
      </c>
      <c r="I71" s="8">
        <v>-4.51</v>
      </c>
      <c r="J71" s="8">
        <v>-77.099999999999994</v>
      </c>
      <c r="K71" s="25" t="s">
        <v>734</v>
      </c>
      <c r="L71" s="85" t="str">
        <f t="shared" si="11"/>
        <v>No</v>
      </c>
    </row>
    <row r="72" spans="1:12" x14ac:dyDescent="0.25">
      <c r="A72" s="142" t="s">
        <v>1596</v>
      </c>
      <c r="B72" s="21" t="s">
        <v>213</v>
      </c>
      <c r="C72" s="26">
        <v>161991032</v>
      </c>
      <c r="D72" s="7" t="str">
        <f t="shared" ref="D72:D135" si="12">IF($B72="N/A","N/A",IF(C72&gt;10,"No",IF(C72&lt;-10,"No","Yes")))</f>
        <v>N/A</v>
      </c>
      <c r="E72" s="26">
        <v>156911731</v>
      </c>
      <c r="F72" s="7" t="str">
        <f t="shared" ref="F72:F135" si="13">IF($B72="N/A","N/A",IF(E72&gt;10,"No",IF(E72&lt;-10,"No","Yes")))</f>
        <v>N/A</v>
      </c>
      <c r="G72" s="26">
        <v>151627207</v>
      </c>
      <c r="H72" s="7" t="str">
        <f t="shared" ref="H72:H135" si="14">IF($B72="N/A","N/A",IF(G72&gt;10,"No",IF(G72&lt;-10,"No","Yes")))</f>
        <v>N/A</v>
      </c>
      <c r="I72" s="8">
        <v>-3.14</v>
      </c>
      <c r="J72" s="8">
        <v>-3.37</v>
      </c>
      <c r="K72" s="25" t="s">
        <v>734</v>
      </c>
      <c r="L72" s="85" t="str">
        <f t="shared" ref="L72:L132" si="15">IF(J72="Div by 0", "N/A", IF(K72="N/A","N/A", IF(J72&gt;VALUE(MID(K72,1,2)), "No", IF(J72&lt;-1*VALUE(MID(K72,1,2)), "No", "Yes"))))</f>
        <v>Yes</v>
      </c>
    </row>
    <row r="73" spans="1:12" x14ac:dyDescent="0.25">
      <c r="A73" s="142" t="s">
        <v>1597</v>
      </c>
      <c r="B73" s="21" t="s">
        <v>213</v>
      </c>
      <c r="C73" s="22">
        <v>13447</v>
      </c>
      <c r="D73" s="7" t="str">
        <f t="shared" si="12"/>
        <v>N/A</v>
      </c>
      <c r="E73" s="22">
        <v>13558</v>
      </c>
      <c r="F73" s="7" t="str">
        <f t="shared" si="13"/>
        <v>N/A</v>
      </c>
      <c r="G73" s="22">
        <v>12769</v>
      </c>
      <c r="H73" s="7" t="str">
        <f t="shared" si="14"/>
        <v>N/A</v>
      </c>
      <c r="I73" s="8">
        <v>0.82550000000000001</v>
      </c>
      <c r="J73" s="8">
        <v>-5.82</v>
      </c>
      <c r="K73" s="25" t="s">
        <v>734</v>
      </c>
      <c r="L73" s="85" t="str">
        <f t="shared" si="15"/>
        <v>Yes</v>
      </c>
    </row>
    <row r="74" spans="1:12" x14ac:dyDescent="0.25">
      <c r="A74" s="142" t="s">
        <v>1290</v>
      </c>
      <c r="B74" s="21" t="s">
        <v>213</v>
      </c>
      <c r="C74" s="26">
        <v>12046.62988</v>
      </c>
      <c r="D74" s="7" t="str">
        <f t="shared" si="12"/>
        <v>N/A</v>
      </c>
      <c r="E74" s="26">
        <v>11573.368565000001</v>
      </c>
      <c r="F74" s="7" t="str">
        <f t="shared" si="13"/>
        <v>N/A</v>
      </c>
      <c r="G74" s="26">
        <v>11874.634427000001</v>
      </c>
      <c r="H74" s="7" t="str">
        <f t="shared" si="14"/>
        <v>N/A</v>
      </c>
      <c r="I74" s="8">
        <v>-3.93</v>
      </c>
      <c r="J74" s="8">
        <v>2.6030000000000002</v>
      </c>
      <c r="K74" s="25" t="s">
        <v>734</v>
      </c>
      <c r="L74" s="85" t="str">
        <f t="shared" si="15"/>
        <v>Yes</v>
      </c>
    </row>
    <row r="75" spans="1:12" x14ac:dyDescent="0.25">
      <c r="A75" s="142" t="s">
        <v>1291</v>
      </c>
      <c r="B75" s="21" t="s">
        <v>213</v>
      </c>
      <c r="C75" s="22">
        <v>7.9382761954000003</v>
      </c>
      <c r="D75" s="7" t="str">
        <f t="shared" si="12"/>
        <v>N/A</v>
      </c>
      <c r="E75" s="22">
        <v>7.9309632689000003</v>
      </c>
      <c r="F75" s="7" t="str">
        <f t="shared" si="13"/>
        <v>N/A</v>
      </c>
      <c r="G75" s="22">
        <v>7.3703500666000004</v>
      </c>
      <c r="H75" s="7" t="str">
        <f t="shared" si="14"/>
        <v>N/A</v>
      </c>
      <c r="I75" s="8">
        <v>-9.1999999999999998E-2</v>
      </c>
      <c r="J75" s="8">
        <v>-7.07</v>
      </c>
      <c r="K75" s="25" t="s">
        <v>734</v>
      </c>
      <c r="L75" s="85" t="str">
        <f t="shared" si="15"/>
        <v>Yes</v>
      </c>
    </row>
    <row r="76" spans="1:12" ht="25" x14ac:dyDescent="0.25">
      <c r="A76" s="142" t="s">
        <v>545</v>
      </c>
      <c r="B76" s="21" t="s">
        <v>213</v>
      </c>
      <c r="C76" s="26">
        <v>98839</v>
      </c>
      <c r="D76" s="7" t="str">
        <f t="shared" si="12"/>
        <v>N/A</v>
      </c>
      <c r="E76" s="26">
        <v>0</v>
      </c>
      <c r="F76" s="7" t="str">
        <f t="shared" si="13"/>
        <v>N/A</v>
      </c>
      <c r="G76" s="26">
        <v>39969</v>
      </c>
      <c r="H76" s="7" t="str">
        <f t="shared" si="14"/>
        <v>N/A</v>
      </c>
      <c r="I76" s="8">
        <v>-100</v>
      </c>
      <c r="J76" s="8" t="s">
        <v>1747</v>
      </c>
      <c r="K76" s="25" t="s">
        <v>734</v>
      </c>
      <c r="L76" s="85" t="str">
        <f t="shared" si="15"/>
        <v>N/A</v>
      </c>
    </row>
    <row r="77" spans="1:12" x14ac:dyDescent="0.25">
      <c r="A77" s="142" t="s">
        <v>546</v>
      </c>
      <c r="B77" s="21" t="s">
        <v>213</v>
      </c>
      <c r="C77" s="22">
        <v>11</v>
      </c>
      <c r="D77" s="7" t="str">
        <f t="shared" si="12"/>
        <v>N/A</v>
      </c>
      <c r="E77" s="22">
        <v>0</v>
      </c>
      <c r="F77" s="7" t="str">
        <f t="shared" si="13"/>
        <v>N/A</v>
      </c>
      <c r="G77" s="22">
        <v>11</v>
      </c>
      <c r="H77" s="7" t="str">
        <f t="shared" si="14"/>
        <v>N/A</v>
      </c>
      <c r="I77" s="8">
        <v>-100</v>
      </c>
      <c r="J77" s="8" t="s">
        <v>1747</v>
      </c>
      <c r="K77" s="25" t="s">
        <v>734</v>
      </c>
      <c r="L77" s="85" t="str">
        <f t="shared" si="15"/>
        <v>N/A</v>
      </c>
    </row>
    <row r="78" spans="1:12" x14ac:dyDescent="0.25">
      <c r="A78" s="142" t="s">
        <v>1292</v>
      </c>
      <c r="B78" s="21" t="s">
        <v>213</v>
      </c>
      <c r="C78" s="26">
        <v>49419.5</v>
      </c>
      <c r="D78" s="7" t="str">
        <f t="shared" si="12"/>
        <v>N/A</v>
      </c>
      <c r="E78" s="26" t="s">
        <v>1747</v>
      </c>
      <c r="F78" s="7" t="str">
        <f t="shared" si="13"/>
        <v>N/A</v>
      </c>
      <c r="G78" s="26">
        <v>39969</v>
      </c>
      <c r="H78" s="7" t="str">
        <f t="shared" si="14"/>
        <v>N/A</v>
      </c>
      <c r="I78" s="8" t="s">
        <v>1747</v>
      </c>
      <c r="J78" s="8" t="s">
        <v>1747</v>
      </c>
      <c r="K78" s="25" t="s">
        <v>734</v>
      </c>
      <c r="L78" s="85" t="str">
        <f t="shared" si="15"/>
        <v>N/A</v>
      </c>
    </row>
    <row r="79" spans="1:12" ht="25" x14ac:dyDescent="0.25">
      <c r="A79" s="142" t="s">
        <v>547</v>
      </c>
      <c r="B79" s="21" t="s">
        <v>213</v>
      </c>
      <c r="C79" s="26">
        <v>7066058</v>
      </c>
      <c r="D79" s="7" t="str">
        <f t="shared" si="12"/>
        <v>N/A</v>
      </c>
      <c r="E79" s="26">
        <v>7370080</v>
      </c>
      <c r="F79" s="7" t="str">
        <f t="shared" si="13"/>
        <v>N/A</v>
      </c>
      <c r="G79" s="26">
        <v>5024474</v>
      </c>
      <c r="H79" s="7" t="str">
        <f t="shared" si="14"/>
        <v>N/A</v>
      </c>
      <c r="I79" s="8">
        <v>4.3029999999999999</v>
      </c>
      <c r="J79" s="8">
        <v>-31.8</v>
      </c>
      <c r="K79" s="25" t="s">
        <v>734</v>
      </c>
      <c r="L79" s="85" t="str">
        <f t="shared" si="15"/>
        <v>No</v>
      </c>
    </row>
    <row r="80" spans="1:12" x14ac:dyDescent="0.25">
      <c r="A80" s="142" t="s">
        <v>548</v>
      </c>
      <c r="B80" s="21" t="s">
        <v>213</v>
      </c>
      <c r="C80" s="22">
        <v>300</v>
      </c>
      <c r="D80" s="7" t="str">
        <f t="shared" si="12"/>
        <v>N/A</v>
      </c>
      <c r="E80" s="22">
        <v>343</v>
      </c>
      <c r="F80" s="7" t="str">
        <f t="shared" si="13"/>
        <v>N/A</v>
      </c>
      <c r="G80" s="22">
        <v>294</v>
      </c>
      <c r="H80" s="7" t="str">
        <f t="shared" si="14"/>
        <v>N/A</v>
      </c>
      <c r="I80" s="8">
        <v>14.33</v>
      </c>
      <c r="J80" s="8">
        <v>-14.3</v>
      </c>
      <c r="K80" s="25" t="s">
        <v>734</v>
      </c>
      <c r="L80" s="85" t="str">
        <f t="shared" si="15"/>
        <v>Yes</v>
      </c>
    </row>
    <row r="81" spans="1:12" ht="25" x14ac:dyDescent="0.25">
      <c r="A81" s="142" t="s">
        <v>1293</v>
      </c>
      <c r="B81" s="21" t="s">
        <v>213</v>
      </c>
      <c r="C81" s="26">
        <v>23553.526666999998</v>
      </c>
      <c r="D81" s="7" t="str">
        <f t="shared" si="12"/>
        <v>N/A</v>
      </c>
      <c r="E81" s="26">
        <v>21487.113702999999</v>
      </c>
      <c r="F81" s="7" t="str">
        <f t="shared" si="13"/>
        <v>N/A</v>
      </c>
      <c r="G81" s="26">
        <v>17090.047619000001</v>
      </c>
      <c r="H81" s="7" t="str">
        <f t="shared" si="14"/>
        <v>N/A</v>
      </c>
      <c r="I81" s="8">
        <v>-8.77</v>
      </c>
      <c r="J81" s="8">
        <v>-20.5</v>
      </c>
      <c r="K81" s="25" t="s">
        <v>734</v>
      </c>
      <c r="L81" s="85" t="str">
        <f t="shared" si="15"/>
        <v>Yes</v>
      </c>
    </row>
    <row r="82" spans="1:12" x14ac:dyDescent="0.25">
      <c r="A82" s="142" t="s">
        <v>549</v>
      </c>
      <c r="B82" s="21" t="s">
        <v>213</v>
      </c>
      <c r="C82" s="26">
        <v>35038095</v>
      </c>
      <c r="D82" s="7" t="str">
        <f t="shared" si="12"/>
        <v>N/A</v>
      </c>
      <c r="E82" s="26">
        <v>34041403</v>
      </c>
      <c r="F82" s="7" t="str">
        <f t="shared" si="13"/>
        <v>N/A</v>
      </c>
      <c r="G82" s="26">
        <v>32503434</v>
      </c>
      <c r="H82" s="7" t="str">
        <f t="shared" si="14"/>
        <v>N/A</v>
      </c>
      <c r="I82" s="8">
        <v>-2.84</v>
      </c>
      <c r="J82" s="8">
        <v>-4.5199999999999996</v>
      </c>
      <c r="K82" s="25" t="s">
        <v>734</v>
      </c>
      <c r="L82" s="85" t="str">
        <f t="shared" si="15"/>
        <v>Yes</v>
      </c>
    </row>
    <row r="83" spans="1:12" x14ac:dyDescent="0.25">
      <c r="A83" s="142" t="s">
        <v>550</v>
      </c>
      <c r="B83" s="21" t="s">
        <v>213</v>
      </c>
      <c r="C83" s="22">
        <v>524</v>
      </c>
      <c r="D83" s="7" t="str">
        <f t="shared" si="12"/>
        <v>N/A</v>
      </c>
      <c r="E83" s="22">
        <v>513</v>
      </c>
      <c r="F83" s="7" t="str">
        <f t="shared" si="13"/>
        <v>N/A</v>
      </c>
      <c r="G83" s="22">
        <v>419</v>
      </c>
      <c r="H83" s="7" t="str">
        <f t="shared" si="14"/>
        <v>N/A</v>
      </c>
      <c r="I83" s="8">
        <v>-2.1</v>
      </c>
      <c r="J83" s="8">
        <v>-18.3</v>
      </c>
      <c r="K83" s="25" t="s">
        <v>734</v>
      </c>
      <c r="L83" s="85" t="str">
        <f t="shared" si="15"/>
        <v>Yes</v>
      </c>
    </row>
    <row r="84" spans="1:12" x14ac:dyDescent="0.25">
      <c r="A84" s="142" t="s">
        <v>1294</v>
      </c>
      <c r="B84" s="21" t="s">
        <v>213</v>
      </c>
      <c r="C84" s="26">
        <v>66866.593510999999</v>
      </c>
      <c r="D84" s="7" t="str">
        <f t="shared" si="12"/>
        <v>N/A</v>
      </c>
      <c r="E84" s="26">
        <v>66357.510720999999</v>
      </c>
      <c r="F84" s="7" t="str">
        <f t="shared" si="13"/>
        <v>N/A</v>
      </c>
      <c r="G84" s="26">
        <v>77573.828162000005</v>
      </c>
      <c r="H84" s="7" t="str">
        <f t="shared" si="14"/>
        <v>N/A</v>
      </c>
      <c r="I84" s="8">
        <v>-0.76100000000000001</v>
      </c>
      <c r="J84" s="8">
        <v>16.899999999999999</v>
      </c>
      <c r="K84" s="25" t="s">
        <v>734</v>
      </c>
      <c r="L84" s="85" t="str">
        <f t="shared" si="15"/>
        <v>Yes</v>
      </c>
    </row>
    <row r="85" spans="1:12" x14ac:dyDescent="0.25">
      <c r="A85" s="142" t="s">
        <v>551</v>
      </c>
      <c r="B85" s="21" t="s">
        <v>213</v>
      </c>
      <c r="C85" s="26">
        <v>21100337</v>
      </c>
      <c r="D85" s="7" t="str">
        <f t="shared" si="12"/>
        <v>N/A</v>
      </c>
      <c r="E85" s="26">
        <v>22018582</v>
      </c>
      <c r="F85" s="7" t="str">
        <f t="shared" si="13"/>
        <v>N/A</v>
      </c>
      <c r="G85" s="26">
        <v>19661023</v>
      </c>
      <c r="H85" s="7" t="str">
        <f t="shared" si="14"/>
        <v>N/A</v>
      </c>
      <c r="I85" s="8">
        <v>4.3520000000000003</v>
      </c>
      <c r="J85" s="8">
        <v>-10.7</v>
      </c>
      <c r="K85" s="25" t="s">
        <v>734</v>
      </c>
      <c r="L85" s="85" t="str">
        <f t="shared" si="15"/>
        <v>Yes</v>
      </c>
    </row>
    <row r="86" spans="1:12" x14ac:dyDescent="0.25">
      <c r="A86" s="142" t="s">
        <v>552</v>
      </c>
      <c r="B86" s="21" t="s">
        <v>213</v>
      </c>
      <c r="C86" s="22">
        <v>926</v>
      </c>
      <c r="D86" s="7" t="str">
        <f t="shared" si="12"/>
        <v>N/A</v>
      </c>
      <c r="E86" s="22">
        <v>907</v>
      </c>
      <c r="F86" s="7" t="str">
        <f t="shared" si="13"/>
        <v>N/A</v>
      </c>
      <c r="G86" s="22">
        <v>813</v>
      </c>
      <c r="H86" s="7" t="str">
        <f t="shared" si="14"/>
        <v>N/A</v>
      </c>
      <c r="I86" s="8">
        <v>-2.0499999999999998</v>
      </c>
      <c r="J86" s="8">
        <v>-10.4</v>
      </c>
      <c r="K86" s="25" t="s">
        <v>734</v>
      </c>
      <c r="L86" s="85" t="str">
        <f t="shared" si="15"/>
        <v>Yes</v>
      </c>
    </row>
    <row r="87" spans="1:12" x14ac:dyDescent="0.25">
      <c r="A87" s="142" t="s">
        <v>1295</v>
      </c>
      <c r="B87" s="21" t="s">
        <v>213</v>
      </c>
      <c r="C87" s="26">
        <v>22786.541036999999</v>
      </c>
      <c r="D87" s="7" t="str">
        <f t="shared" si="12"/>
        <v>N/A</v>
      </c>
      <c r="E87" s="26">
        <v>24276.275634000001</v>
      </c>
      <c r="F87" s="7" t="str">
        <f t="shared" si="13"/>
        <v>N/A</v>
      </c>
      <c r="G87" s="26">
        <v>24183.300123000001</v>
      </c>
      <c r="H87" s="7" t="str">
        <f t="shared" si="14"/>
        <v>N/A</v>
      </c>
      <c r="I87" s="8">
        <v>6.5380000000000003</v>
      </c>
      <c r="J87" s="8">
        <v>-0.38300000000000001</v>
      </c>
      <c r="K87" s="25" t="s">
        <v>734</v>
      </c>
      <c r="L87" s="85" t="str">
        <f t="shared" si="15"/>
        <v>Yes</v>
      </c>
    </row>
    <row r="88" spans="1:12" ht="25" x14ac:dyDescent="0.25">
      <c r="A88" s="142" t="s">
        <v>553</v>
      </c>
      <c r="B88" s="21" t="s">
        <v>213</v>
      </c>
      <c r="C88" s="26">
        <v>64418735</v>
      </c>
      <c r="D88" s="7" t="str">
        <f t="shared" si="12"/>
        <v>N/A</v>
      </c>
      <c r="E88" s="26">
        <v>75228911</v>
      </c>
      <c r="F88" s="7" t="str">
        <f t="shared" si="13"/>
        <v>N/A</v>
      </c>
      <c r="G88" s="26">
        <v>77282659</v>
      </c>
      <c r="H88" s="7" t="str">
        <f t="shared" si="14"/>
        <v>N/A</v>
      </c>
      <c r="I88" s="8">
        <v>16.78</v>
      </c>
      <c r="J88" s="8">
        <v>2.73</v>
      </c>
      <c r="K88" s="25" t="s">
        <v>734</v>
      </c>
      <c r="L88" s="85" t="str">
        <f t="shared" si="15"/>
        <v>Yes</v>
      </c>
    </row>
    <row r="89" spans="1:12" x14ac:dyDescent="0.25">
      <c r="A89" s="142" t="s">
        <v>554</v>
      </c>
      <c r="B89" s="21" t="s">
        <v>213</v>
      </c>
      <c r="C89" s="22">
        <v>77598</v>
      </c>
      <c r="D89" s="7" t="str">
        <f t="shared" si="12"/>
        <v>N/A</v>
      </c>
      <c r="E89" s="22">
        <v>80150</v>
      </c>
      <c r="F89" s="7" t="str">
        <f t="shared" si="13"/>
        <v>N/A</v>
      </c>
      <c r="G89" s="22">
        <v>86680</v>
      </c>
      <c r="H89" s="7" t="str">
        <f t="shared" si="14"/>
        <v>N/A</v>
      </c>
      <c r="I89" s="8">
        <v>3.2890000000000001</v>
      </c>
      <c r="J89" s="8">
        <v>8.1470000000000002</v>
      </c>
      <c r="K89" s="25" t="s">
        <v>734</v>
      </c>
      <c r="L89" s="85" t="str">
        <f t="shared" si="15"/>
        <v>Yes</v>
      </c>
    </row>
    <row r="90" spans="1:12" x14ac:dyDescent="0.25">
      <c r="A90" s="142" t="s">
        <v>1296</v>
      </c>
      <c r="B90" s="21" t="s">
        <v>213</v>
      </c>
      <c r="C90" s="26">
        <v>830.15973350000002</v>
      </c>
      <c r="D90" s="7" t="str">
        <f t="shared" si="12"/>
        <v>N/A</v>
      </c>
      <c r="E90" s="26">
        <v>938.60150967000004</v>
      </c>
      <c r="F90" s="7" t="str">
        <f t="shared" si="13"/>
        <v>N/A</v>
      </c>
      <c r="G90" s="26">
        <v>891.58582140999999</v>
      </c>
      <c r="H90" s="7" t="str">
        <f t="shared" si="14"/>
        <v>N/A</v>
      </c>
      <c r="I90" s="8">
        <v>13.06</v>
      </c>
      <c r="J90" s="8">
        <v>-5.01</v>
      </c>
      <c r="K90" s="25" t="s">
        <v>734</v>
      </c>
      <c r="L90" s="85" t="str">
        <f t="shared" si="15"/>
        <v>Yes</v>
      </c>
    </row>
    <row r="91" spans="1:12" x14ac:dyDescent="0.25">
      <c r="A91" s="142" t="s">
        <v>555</v>
      </c>
      <c r="B91" s="21" t="s">
        <v>213</v>
      </c>
      <c r="C91" s="26">
        <v>7954824</v>
      </c>
      <c r="D91" s="7" t="str">
        <f t="shared" si="12"/>
        <v>N/A</v>
      </c>
      <c r="E91" s="26">
        <v>8466551</v>
      </c>
      <c r="F91" s="7" t="str">
        <f t="shared" si="13"/>
        <v>N/A</v>
      </c>
      <c r="G91" s="26">
        <v>9188654</v>
      </c>
      <c r="H91" s="7" t="str">
        <f t="shared" si="14"/>
        <v>N/A</v>
      </c>
      <c r="I91" s="8">
        <v>6.4329999999999998</v>
      </c>
      <c r="J91" s="8">
        <v>8.5289999999999999</v>
      </c>
      <c r="K91" s="25" t="s">
        <v>734</v>
      </c>
      <c r="L91" s="85" t="str">
        <f t="shared" si="15"/>
        <v>Yes</v>
      </c>
    </row>
    <row r="92" spans="1:12" x14ac:dyDescent="0.25">
      <c r="A92" s="142" t="s">
        <v>556</v>
      </c>
      <c r="B92" s="21" t="s">
        <v>213</v>
      </c>
      <c r="C92" s="22">
        <v>29261</v>
      </c>
      <c r="D92" s="7" t="str">
        <f t="shared" si="12"/>
        <v>N/A</v>
      </c>
      <c r="E92" s="22">
        <v>29539</v>
      </c>
      <c r="F92" s="7" t="str">
        <f t="shared" si="13"/>
        <v>N/A</v>
      </c>
      <c r="G92" s="22">
        <v>30684</v>
      </c>
      <c r="H92" s="7" t="str">
        <f t="shared" si="14"/>
        <v>N/A</v>
      </c>
      <c r="I92" s="8">
        <v>0.95009999999999994</v>
      </c>
      <c r="J92" s="8">
        <v>3.8759999999999999</v>
      </c>
      <c r="K92" s="25" t="s">
        <v>734</v>
      </c>
      <c r="L92" s="85" t="str">
        <f t="shared" si="15"/>
        <v>Yes</v>
      </c>
    </row>
    <row r="93" spans="1:12" x14ac:dyDescent="0.25">
      <c r="A93" s="142" t="s">
        <v>1297</v>
      </c>
      <c r="B93" s="21" t="s">
        <v>213</v>
      </c>
      <c r="C93" s="26">
        <v>271.85755784000003</v>
      </c>
      <c r="D93" s="7" t="str">
        <f t="shared" si="12"/>
        <v>N/A</v>
      </c>
      <c r="E93" s="26">
        <v>286.62280375</v>
      </c>
      <c r="F93" s="7" t="str">
        <f t="shared" si="13"/>
        <v>N/A</v>
      </c>
      <c r="G93" s="26">
        <v>299.46076131000001</v>
      </c>
      <c r="H93" s="7" t="str">
        <f t="shared" si="14"/>
        <v>N/A</v>
      </c>
      <c r="I93" s="8">
        <v>5.431</v>
      </c>
      <c r="J93" s="8">
        <v>4.4790000000000001</v>
      </c>
      <c r="K93" s="25" t="s">
        <v>734</v>
      </c>
      <c r="L93" s="85" t="str">
        <f t="shared" si="15"/>
        <v>Yes</v>
      </c>
    </row>
    <row r="94" spans="1:12" ht="25" x14ac:dyDescent="0.25">
      <c r="A94" s="142" t="s">
        <v>557</v>
      </c>
      <c r="B94" s="21" t="s">
        <v>213</v>
      </c>
      <c r="C94" s="26">
        <v>40779154</v>
      </c>
      <c r="D94" s="7" t="str">
        <f t="shared" si="12"/>
        <v>N/A</v>
      </c>
      <c r="E94" s="26">
        <v>43154229</v>
      </c>
      <c r="F94" s="7" t="str">
        <f t="shared" si="13"/>
        <v>N/A</v>
      </c>
      <c r="G94" s="26">
        <v>49056200</v>
      </c>
      <c r="H94" s="7" t="str">
        <f t="shared" si="14"/>
        <v>N/A</v>
      </c>
      <c r="I94" s="8">
        <v>5.8239999999999998</v>
      </c>
      <c r="J94" s="8">
        <v>13.68</v>
      </c>
      <c r="K94" s="25" t="s">
        <v>734</v>
      </c>
      <c r="L94" s="85" t="str">
        <f t="shared" si="15"/>
        <v>Yes</v>
      </c>
    </row>
    <row r="95" spans="1:12" x14ac:dyDescent="0.25">
      <c r="A95" s="142" t="s">
        <v>558</v>
      </c>
      <c r="B95" s="21" t="s">
        <v>213</v>
      </c>
      <c r="C95" s="22">
        <v>29190</v>
      </c>
      <c r="D95" s="7" t="str">
        <f t="shared" si="12"/>
        <v>N/A</v>
      </c>
      <c r="E95" s="22">
        <v>28252</v>
      </c>
      <c r="F95" s="7" t="str">
        <f t="shared" si="13"/>
        <v>N/A</v>
      </c>
      <c r="G95" s="22">
        <v>29246</v>
      </c>
      <c r="H95" s="7" t="str">
        <f t="shared" si="14"/>
        <v>N/A</v>
      </c>
      <c r="I95" s="8">
        <v>-3.21</v>
      </c>
      <c r="J95" s="8">
        <v>3.5179999999999998</v>
      </c>
      <c r="K95" s="25" t="s">
        <v>734</v>
      </c>
      <c r="L95" s="85" t="str">
        <f t="shared" si="15"/>
        <v>Yes</v>
      </c>
    </row>
    <row r="96" spans="1:12" ht="25" x14ac:dyDescent="0.25">
      <c r="A96" s="142" t="s">
        <v>1298</v>
      </c>
      <c r="B96" s="21" t="s">
        <v>213</v>
      </c>
      <c r="C96" s="26">
        <v>1397.024803</v>
      </c>
      <c r="D96" s="7" t="str">
        <f t="shared" si="12"/>
        <v>N/A</v>
      </c>
      <c r="E96" s="26">
        <v>1527.4751876</v>
      </c>
      <c r="F96" s="7" t="str">
        <f t="shared" si="13"/>
        <v>N/A</v>
      </c>
      <c r="G96" s="26">
        <v>1677.3644259</v>
      </c>
      <c r="H96" s="7" t="str">
        <f t="shared" si="14"/>
        <v>N/A</v>
      </c>
      <c r="I96" s="8">
        <v>9.3379999999999992</v>
      </c>
      <c r="J96" s="8">
        <v>9.8130000000000006</v>
      </c>
      <c r="K96" s="25" t="s">
        <v>734</v>
      </c>
      <c r="L96" s="85" t="str">
        <f t="shared" si="15"/>
        <v>Yes</v>
      </c>
    </row>
    <row r="97" spans="1:12" ht="25" x14ac:dyDescent="0.25">
      <c r="A97" s="142" t="s">
        <v>559</v>
      </c>
      <c r="B97" s="21" t="s">
        <v>213</v>
      </c>
      <c r="C97" s="26">
        <v>41155224</v>
      </c>
      <c r="D97" s="7" t="str">
        <f t="shared" si="12"/>
        <v>N/A</v>
      </c>
      <c r="E97" s="26">
        <v>44812006</v>
      </c>
      <c r="F97" s="7" t="str">
        <f t="shared" si="13"/>
        <v>N/A</v>
      </c>
      <c r="G97" s="26">
        <v>53822560</v>
      </c>
      <c r="H97" s="7" t="str">
        <f t="shared" si="14"/>
        <v>N/A</v>
      </c>
      <c r="I97" s="8">
        <v>8.8849999999999998</v>
      </c>
      <c r="J97" s="8">
        <v>20.11</v>
      </c>
      <c r="K97" s="25" t="s">
        <v>734</v>
      </c>
      <c r="L97" s="85" t="str">
        <f t="shared" si="15"/>
        <v>Yes</v>
      </c>
    </row>
    <row r="98" spans="1:12" x14ac:dyDescent="0.25">
      <c r="A98" s="142" t="s">
        <v>560</v>
      </c>
      <c r="B98" s="21" t="s">
        <v>213</v>
      </c>
      <c r="C98" s="22">
        <v>46456</v>
      </c>
      <c r="D98" s="7" t="str">
        <f t="shared" si="12"/>
        <v>N/A</v>
      </c>
      <c r="E98" s="22">
        <v>48014</v>
      </c>
      <c r="F98" s="7" t="str">
        <f t="shared" si="13"/>
        <v>N/A</v>
      </c>
      <c r="G98" s="22">
        <v>51642</v>
      </c>
      <c r="H98" s="7" t="str">
        <f t="shared" si="14"/>
        <v>N/A</v>
      </c>
      <c r="I98" s="8">
        <v>3.3540000000000001</v>
      </c>
      <c r="J98" s="8">
        <v>7.556</v>
      </c>
      <c r="K98" s="25" t="s">
        <v>734</v>
      </c>
      <c r="L98" s="85" t="str">
        <f t="shared" si="15"/>
        <v>Yes</v>
      </c>
    </row>
    <row r="99" spans="1:12" x14ac:dyDescent="0.25">
      <c r="A99" s="142" t="s">
        <v>1299</v>
      </c>
      <c r="B99" s="21" t="s">
        <v>213</v>
      </c>
      <c r="C99" s="26">
        <v>885.89684863000002</v>
      </c>
      <c r="D99" s="7" t="str">
        <f t="shared" si="12"/>
        <v>N/A</v>
      </c>
      <c r="E99" s="26">
        <v>933.31124254999997</v>
      </c>
      <c r="F99" s="7" t="str">
        <f t="shared" si="13"/>
        <v>N/A</v>
      </c>
      <c r="G99" s="26">
        <v>1042.2245459000001</v>
      </c>
      <c r="H99" s="7" t="str">
        <f t="shared" si="14"/>
        <v>N/A</v>
      </c>
      <c r="I99" s="8">
        <v>5.3520000000000003</v>
      </c>
      <c r="J99" s="8">
        <v>11.67</v>
      </c>
      <c r="K99" s="25" t="s">
        <v>734</v>
      </c>
      <c r="L99" s="85" t="str">
        <f t="shared" si="15"/>
        <v>Yes</v>
      </c>
    </row>
    <row r="100" spans="1:12" x14ac:dyDescent="0.25">
      <c r="A100" s="142" t="s">
        <v>561</v>
      </c>
      <c r="B100" s="21" t="s">
        <v>213</v>
      </c>
      <c r="C100" s="26">
        <v>3875652</v>
      </c>
      <c r="D100" s="7" t="str">
        <f t="shared" si="12"/>
        <v>N/A</v>
      </c>
      <c r="E100" s="26">
        <v>4591678</v>
      </c>
      <c r="F100" s="7" t="str">
        <f t="shared" si="13"/>
        <v>N/A</v>
      </c>
      <c r="G100" s="26">
        <v>4811116</v>
      </c>
      <c r="H100" s="7" t="str">
        <f t="shared" si="14"/>
        <v>N/A</v>
      </c>
      <c r="I100" s="8">
        <v>18.47</v>
      </c>
      <c r="J100" s="8">
        <v>4.7789999999999999</v>
      </c>
      <c r="K100" s="25" t="s">
        <v>734</v>
      </c>
      <c r="L100" s="85" t="str">
        <f t="shared" si="15"/>
        <v>Yes</v>
      </c>
    </row>
    <row r="101" spans="1:12" x14ac:dyDescent="0.25">
      <c r="A101" s="142" t="s">
        <v>562</v>
      </c>
      <c r="B101" s="21" t="s">
        <v>213</v>
      </c>
      <c r="C101" s="22">
        <v>2691</v>
      </c>
      <c r="D101" s="7" t="str">
        <f t="shared" si="12"/>
        <v>N/A</v>
      </c>
      <c r="E101" s="22">
        <v>2578</v>
      </c>
      <c r="F101" s="7" t="str">
        <f t="shared" si="13"/>
        <v>N/A</v>
      </c>
      <c r="G101" s="22">
        <v>2735</v>
      </c>
      <c r="H101" s="7" t="str">
        <f t="shared" si="14"/>
        <v>N/A</v>
      </c>
      <c r="I101" s="8">
        <v>-4.2</v>
      </c>
      <c r="J101" s="8">
        <v>6.09</v>
      </c>
      <c r="K101" s="25" t="s">
        <v>734</v>
      </c>
      <c r="L101" s="85" t="str">
        <f t="shared" si="15"/>
        <v>Yes</v>
      </c>
    </row>
    <row r="102" spans="1:12" x14ac:dyDescent="0.25">
      <c r="A102" s="142" t="s">
        <v>1300</v>
      </c>
      <c r="B102" s="21" t="s">
        <v>213</v>
      </c>
      <c r="C102" s="26">
        <v>1440.2274247</v>
      </c>
      <c r="D102" s="7" t="str">
        <f t="shared" si="12"/>
        <v>N/A</v>
      </c>
      <c r="E102" s="26">
        <v>1781.1008534</v>
      </c>
      <c r="F102" s="7" t="str">
        <f t="shared" si="13"/>
        <v>N/A</v>
      </c>
      <c r="G102" s="26">
        <v>1759.0917733000001</v>
      </c>
      <c r="H102" s="7" t="str">
        <f t="shared" si="14"/>
        <v>N/A</v>
      </c>
      <c r="I102" s="8">
        <v>23.67</v>
      </c>
      <c r="J102" s="8">
        <v>-1.24</v>
      </c>
      <c r="K102" s="25" t="s">
        <v>734</v>
      </c>
      <c r="L102" s="85" t="str">
        <f t="shared" si="15"/>
        <v>Yes</v>
      </c>
    </row>
    <row r="103" spans="1:12" ht="25" x14ac:dyDescent="0.25">
      <c r="A103" s="142" t="s">
        <v>563</v>
      </c>
      <c r="B103" s="21" t="s">
        <v>213</v>
      </c>
      <c r="C103" s="26">
        <v>14047187</v>
      </c>
      <c r="D103" s="7" t="str">
        <f t="shared" si="12"/>
        <v>N/A</v>
      </c>
      <c r="E103" s="26">
        <v>15674120</v>
      </c>
      <c r="F103" s="7" t="str">
        <f t="shared" si="13"/>
        <v>N/A</v>
      </c>
      <c r="G103" s="26">
        <v>18207067</v>
      </c>
      <c r="H103" s="7" t="str">
        <f t="shared" si="14"/>
        <v>N/A</v>
      </c>
      <c r="I103" s="8">
        <v>11.58</v>
      </c>
      <c r="J103" s="8">
        <v>16.16</v>
      </c>
      <c r="K103" s="25" t="s">
        <v>734</v>
      </c>
      <c r="L103" s="85" t="str">
        <f t="shared" si="15"/>
        <v>Yes</v>
      </c>
    </row>
    <row r="104" spans="1:12" x14ac:dyDescent="0.25">
      <c r="A104" s="142" t="s">
        <v>564</v>
      </c>
      <c r="B104" s="21" t="s">
        <v>213</v>
      </c>
      <c r="C104" s="22">
        <v>14967</v>
      </c>
      <c r="D104" s="7" t="str">
        <f t="shared" si="12"/>
        <v>N/A</v>
      </c>
      <c r="E104" s="22">
        <v>15509</v>
      </c>
      <c r="F104" s="7" t="str">
        <f t="shared" si="13"/>
        <v>N/A</v>
      </c>
      <c r="G104" s="22">
        <v>16849</v>
      </c>
      <c r="H104" s="7" t="str">
        <f t="shared" si="14"/>
        <v>N/A</v>
      </c>
      <c r="I104" s="8">
        <v>3.621</v>
      </c>
      <c r="J104" s="8">
        <v>8.64</v>
      </c>
      <c r="K104" s="25" t="s">
        <v>734</v>
      </c>
      <c r="L104" s="85" t="str">
        <f t="shared" si="15"/>
        <v>Yes</v>
      </c>
    </row>
    <row r="105" spans="1:12" x14ac:dyDescent="0.25">
      <c r="A105" s="142" t="s">
        <v>1301</v>
      </c>
      <c r="B105" s="21" t="s">
        <v>213</v>
      </c>
      <c r="C105" s="26">
        <v>938.54392998000003</v>
      </c>
      <c r="D105" s="7" t="str">
        <f t="shared" si="12"/>
        <v>N/A</v>
      </c>
      <c r="E105" s="26">
        <v>1010.6467213</v>
      </c>
      <c r="F105" s="7" t="str">
        <f t="shared" si="13"/>
        <v>N/A</v>
      </c>
      <c r="G105" s="26">
        <v>1080.6022316000001</v>
      </c>
      <c r="H105" s="7" t="str">
        <f t="shared" si="14"/>
        <v>N/A</v>
      </c>
      <c r="I105" s="8">
        <v>7.6820000000000004</v>
      </c>
      <c r="J105" s="8">
        <v>6.9219999999999997</v>
      </c>
      <c r="K105" s="25" t="s">
        <v>734</v>
      </c>
      <c r="L105" s="85" t="str">
        <f t="shared" si="15"/>
        <v>Yes</v>
      </c>
    </row>
    <row r="106" spans="1:12" x14ac:dyDescent="0.25">
      <c r="A106" s="142" t="s">
        <v>565</v>
      </c>
      <c r="B106" s="21" t="s">
        <v>213</v>
      </c>
      <c r="C106" s="26">
        <v>30520483</v>
      </c>
      <c r="D106" s="7" t="str">
        <f t="shared" si="12"/>
        <v>N/A</v>
      </c>
      <c r="E106" s="26">
        <v>32199930</v>
      </c>
      <c r="F106" s="7" t="str">
        <f t="shared" si="13"/>
        <v>N/A</v>
      </c>
      <c r="G106" s="26">
        <v>26880551</v>
      </c>
      <c r="H106" s="7" t="str">
        <f t="shared" si="14"/>
        <v>N/A</v>
      </c>
      <c r="I106" s="8">
        <v>5.5030000000000001</v>
      </c>
      <c r="J106" s="8">
        <v>-16.5</v>
      </c>
      <c r="K106" s="25" t="s">
        <v>734</v>
      </c>
      <c r="L106" s="85" t="str">
        <f t="shared" si="15"/>
        <v>Yes</v>
      </c>
    </row>
    <row r="107" spans="1:12" x14ac:dyDescent="0.25">
      <c r="A107" s="142" t="s">
        <v>566</v>
      </c>
      <c r="B107" s="21" t="s">
        <v>213</v>
      </c>
      <c r="C107" s="22">
        <v>57979</v>
      </c>
      <c r="D107" s="7" t="str">
        <f t="shared" si="12"/>
        <v>N/A</v>
      </c>
      <c r="E107" s="22">
        <v>58957</v>
      </c>
      <c r="F107" s="7" t="str">
        <f t="shared" si="13"/>
        <v>N/A</v>
      </c>
      <c r="G107" s="22">
        <v>59328</v>
      </c>
      <c r="H107" s="7" t="str">
        <f t="shared" si="14"/>
        <v>N/A</v>
      </c>
      <c r="I107" s="8">
        <v>1.6870000000000001</v>
      </c>
      <c r="J107" s="8">
        <v>0.62929999999999997</v>
      </c>
      <c r="K107" s="25" t="s">
        <v>734</v>
      </c>
      <c r="L107" s="85" t="str">
        <f t="shared" si="15"/>
        <v>Yes</v>
      </c>
    </row>
    <row r="108" spans="1:12" x14ac:dyDescent="0.25">
      <c r="A108" s="142" t="s">
        <v>1302</v>
      </c>
      <c r="B108" s="21" t="s">
        <v>213</v>
      </c>
      <c r="C108" s="26">
        <v>526.40581935</v>
      </c>
      <c r="D108" s="7" t="str">
        <f t="shared" si="12"/>
        <v>N/A</v>
      </c>
      <c r="E108" s="26">
        <v>546.15957392999997</v>
      </c>
      <c r="F108" s="7" t="str">
        <f t="shared" si="13"/>
        <v>N/A</v>
      </c>
      <c r="G108" s="26">
        <v>453.08372100999998</v>
      </c>
      <c r="H108" s="7" t="str">
        <f t="shared" si="14"/>
        <v>N/A</v>
      </c>
      <c r="I108" s="8">
        <v>3.7530000000000001</v>
      </c>
      <c r="J108" s="8">
        <v>-17</v>
      </c>
      <c r="K108" s="25" t="s">
        <v>734</v>
      </c>
      <c r="L108" s="85" t="str">
        <f t="shared" si="15"/>
        <v>Yes</v>
      </c>
    </row>
    <row r="109" spans="1:12" x14ac:dyDescent="0.25">
      <c r="A109" s="142" t="s">
        <v>567</v>
      </c>
      <c r="B109" s="21" t="s">
        <v>213</v>
      </c>
      <c r="C109" s="26">
        <v>150822303</v>
      </c>
      <c r="D109" s="7" t="str">
        <f t="shared" si="12"/>
        <v>N/A</v>
      </c>
      <c r="E109" s="26">
        <v>154522882</v>
      </c>
      <c r="F109" s="7" t="str">
        <f t="shared" si="13"/>
        <v>N/A</v>
      </c>
      <c r="G109" s="26">
        <v>170305024</v>
      </c>
      <c r="H109" s="7" t="str">
        <f t="shared" si="14"/>
        <v>N/A</v>
      </c>
      <c r="I109" s="8">
        <v>2.4540000000000002</v>
      </c>
      <c r="J109" s="8">
        <v>10.210000000000001</v>
      </c>
      <c r="K109" s="25" t="s">
        <v>734</v>
      </c>
      <c r="L109" s="85" t="str">
        <f t="shared" si="15"/>
        <v>Yes</v>
      </c>
    </row>
    <row r="110" spans="1:12" x14ac:dyDescent="0.25">
      <c r="A110" s="142" t="s">
        <v>568</v>
      </c>
      <c r="B110" s="21" t="s">
        <v>213</v>
      </c>
      <c r="C110" s="22">
        <v>72943</v>
      </c>
      <c r="D110" s="7" t="str">
        <f t="shared" si="12"/>
        <v>N/A</v>
      </c>
      <c r="E110" s="22">
        <v>73677</v>
      </c>
      <c r="F110" s="7" t="str">
        <f t="shared" si="13"/>
        <v>N/A</v>
      </c>
      <c r="G110" s="22">
        <v>75817</v>
      </c>
      <c r="H110" s="7" t="str">
        <f t="shared" si="14"/>
        <v>N/A</v>
      </c>
      <c r="I110" s="8">
        <v>1.006</v>
      </c>
      <c r="J110" s="8">
        <v>2.9049999999999998</v>
      </c>
      <c r="K110" s="25" t="s">
        <v>734</v>
      </c>
      <c r="L110" s="85" t="str">
        <f t="shared" si="15"/>
        <v>Yes</v>
      </c>
    </row>
    <row r="111" spans="1:12" x14ac:dyDescent="0.25">
      <c r="A111" s="142" t="s">
        <v>1303</v>
      </c>
      <c r="B111" s="21" t="s">
        <v>213</v>
      </c>
      <c r="C111" s="26">
        <v>2067.6734299</v>
      </c>
      <c r="D111" s="7" t="str">
        <f t="shared" si="12"/>
        <v>N/A</v>
      </c>
      <c r="E111" s="26">
        <v>2097.3014916000002</v>
      </c>
      <c r="F111" s="7" t="str">
        <f t="shared" si="13"/>
        <v>N/A</v>
      </c>
      <c r="G111" s="26">
        <v>2246.2643469999998</v>
      </c>
      <c r="H111" s="7" t="str">
        <f t="shared" si="14"/>
        <v>N/A</v>
      </c>
      <c r="I111" s="8">
        <v>1.4330000000000001</v>
      </c>
      <c r="J111" s="8">
        <v>7.1029999999999998</v>
      </c>
      <c r="K111" s="25" t="s">
        <v>734</v>
      </c>
      <c r="L111" s="85" t="str">
        <f t="shared" si="15"/>
        <v>Yes</v>
      </c>
    </row>
    <row r="112" spans="1:12" ht="25" x14ac:dyDescent="0.25">
      <c r="A112" s="142" t="s">
        <v>569</v>
      </c>
      <c r="B112" s="21" t="s">
        <v>213</v>
      </c>
      <c r="C112" s="26">
        <v>102159919</v>
      </c>
      <c r="D112" s="7" t="str">
        <f t="shared" si="12"/>
        <v>N/A</v>
      </c>
      <c r="E112" s="26">
        <v>109320086</v>
      </c>
      <c r="F112" s="7" t="str">
        <f t="shared" si="13"/>
        <v>N/A</v>
      </c>
      <c r="G112" s="26">
        <v>115515779</v>
      </c>
      <c r="H112" s="7" t="str">
        <f t="shared" si="14"/>
        <v>N/A</v>
      </c>
      <c r="I112" s="8">
        <v>7.0090000000000003</v>
      </c>
      <c r="J112" s="8">
        <v>5.6669999999999998</v>
      </c>
      <c r="K112" s="25" t="s">
        <v>734</v>
      </c>
      <c r="L112" s="85" t="str">
        <f t="shared" si="15"/>
        <v>Yes</v>
      </c>
    </row>
    <row r="113" spans="1:12" x14ac:dyDescent="0.25">
      <c r="A113" s="142" t="s">
        <v>570</v>
      </c>
      <c r="B113" s="21" t="s">
        <v>213</v>
      </c>
      <c r="C113" s="22">
        <v>36807</v>
      </c>
      <c r="D113" s="7" t="str">
        <f t="shared" si="12"/>
        <v>N/A</v>
      </c>
      <c r="E113" s="22">
        <v>38186</v>
      </c>
      <c r="F113" s="7" t="str">
        <f t="shared" si="13"/>
        <v>N/A</v>
      </c>
      <c r="G113" s="22">
        <v>37846</v>
      </c>
      <c r="H113" s="7" t="str">
        <f t="shared" si="14"/>
        <v>N/A</v>
      </c>
      <c r="I113" s="8">
        <v>3.7469999999999999</v>
      </c>
      <c r="J113" s="8">
        <v>-0.89</v>
      </c>
      <c r="K113" s="25" t="s">
        <v>734</v>
      </c>
      <c r="L113" s="85" t="str">
        <f t="shared" si="15"/>
        <v>Yes</v>
      </c>
    </row>
    <row r="114" spans="1:12" ht="25" x14ac:dyDescent="0.25">
      <c r="A114" s="142" t="s">
        <v>1304</v>
      </c>
      <c r="B114" s="21" t="s">
        <v>213</v>
      </c>
      <c r="C114" s="26">
        <v>2775.5567962999999</v>
      </c>
      <c r="D114" s="7" t="str">
        <f t="shared" si="12"/>
        <v>N/A</v>
      </c>
      <c r="E114" s="26">
        <v>2862.8315613</v>
      </c>
      <c r="F114" s="7" t="str">
        <f t="shared" si="13"/>
        <v>N/A</v>
      </c>
      <c r="G114" s="26">
        <v>3052.2586006000001</v>
      </c>
      <c r="H114" s="7" t="str">
        <f t="shared" si="14"/>
        <v>N/A</v>
      </c>
      <c r="I114" s="8">
        <v>3.1440000000000001</v>
      </c>
      <c r="J114" s="8">
        <v>6.617</v>
      </c>
      <c r="K114" s="25" t="s">
        <v>734</v>
      </c>
      <c r="L114" s="85" t="str">
        <f t="shared" si="15"/>
        <v>Yes</v>
      </c>
    </row>
    <row r="115" spans="1:12" ht="25" x14ac:dyDescent="0.25">
      <c r="A115" s="142" t="s">
        <v>571</v>
      </c>
      <c r="B115" s="21" t="s">
        <v>213</v>
      </c>
      <c r="C115" s="26">
        <v>11077345</v>
      </c>
      <c r="D115" s="7" t="str">
        <f t="shared" si="12"/>
        <v>N/A</v>
      </c>
      <c r="E115" s="26">
        <v>11460522</v>
      </c>
      <c r="F115" s="7" t="str">
        <f t="shared" si="13"/>
        <v>N/A</v>
      </c>
      <c r="G115" s="26">
        <v>10819082</v>
      </c>
      <c r="H115" s="7" t="str">
        <f t="shared" si="14"/>
        <v>N/A</v>
      </c>
      <c r="I115" s="8">
        <v>3.4590000000000001</v>
      </c>
      <c r="J115" s="8">
        <v>-5.6</v>
      </c>
      <c r="K115" s="25" t="s">
        <v>734</v>
      </c>
      <c r="L115" s="85" t="str">
        <f t="shared" si="15"/>
        <v>Yes</v>
      </c>
    </row>
    <row r="116" spans="1:12" x14ac:dyDescent="0.25">
      <c r="A116" s="84" t="s">
        <v>572</v>
      </c>
      <c r="B116" s="21" t="s">
        <v>213</v>
      </c>
      <c r="C116" s="22">
        <v>9273</v>
      </c>
      <c r="D116" s="7" t="str">
        <f t="shared" si="12"/>
        <v>N/A</v>
      </c>
      <c r="E116" s="22">
        <v>9449</v>
      </c>
      <c r="F116" s="7" t="str">
        <f t="shared" si="13"/>
        <v>N/A</v>
      </c>
      <c r="G116" s="22">
        <v>8819</v>
      </c>
      <c r="H116" s="7" t="str">
        <f t="shared" si="14"/>
        <v>N/A</v>
      </c>
      <c r="I116" s="8">
        <v>1.8979999999999999</v>
      </c>
      <c r="J116" s="8">
        <v>-6.67</v>
      </c>
      <c r="K116" s="25" t="s">
        <v>734</v>
      </c>
      <c r="L116" s="85" t="str">
        <f t="shared" si="15"/>
        <v>Yes</v>
      </c>
    </row>
    <row r="117" spans="1:12" ht="25" x14ac:dyDescent="0.25">
      <c r="A117" s="84" t="s">
        <v>1305</v>
      </c>
      <c r="B117" s="21" t="s">
        <v>213</v>
      </c>
      <c r="C117" s="26">
        <v>1194.5805025</v>
      </c>
      <c r="D117" s="7" t="str">
        <f t="shared" si="12"/>
        <v>N/A</v>
      </c>
      <c r="E117" s="26">
        <v>1212.8819980999999</v>
      </c>
      <c r="F117" s="7" t="str">
        <f t="shared" si="13"/>
        <v>N/A</v>
      </c>
      <c r="G117" s="26">
        <v>1226.7923800999999</v>
      </c>
      <c r="H117" s="7" t="str">
        <f t="shared" si="14"/>
        <v>N/A</v>
      </c>
      <c r="I117" s="8">
        <v>1.532</v>
      </c>
      <c r="J117" s="8">
        <v>1.147</v>
      </c>
      <c r="K117" s="25" t="s">
        <v>734</v>
      </c>
      <c r="L117" s="85" t="str">
        <f t="shared" si="15"/>
        <v>Yes</v>
      </c>
    </row>
    <row r="118" spans="1:12" ht="25" x14ac:dyDescent="0.25">
      <c r="A118" s="116" t="s">
        <v>573</v>
      </c>
      <c r="B118" s="21" t="s">
        <v>213</v>
      </c>
      <c r="C118" s="26">
        <v>267680864</v>
      </c>
      <c r="D118" s="7" t="str">
        <f t="shared" si="12"/>
        <v>N/A</v>
      </c>
      <c r="E118" s="26">
        <v>293558370</v>
      </c>
      <c r="F118" s="7" t="str">
        <f t="shared" si="13"/>
        <v>N/A</v>
      </c>
      <c r="G118" s="26">
        <v>308964836</v>
      </c>
      <c r="H118" s="7" t="str">
        <f t="shared" si="14"/>
        <v>N/A</v>
      </c>
      <c r="I118" s="8">
        <v>9.6669999999999998</v>
      </c>
      <c r="J118" s="8">
        <v>5.2480000000000002</v>
      </c>
      <c r="K118" s="25" t="s">
        <v>734</v>
      </c>
      <c r="L118" s="85" t="str">
        <f t="shared" si="15"/>
        <v>Yes</v>
      </c>
    </row>
    <row r="119" spans="1:12" x14ac:dyDescent="0.25">
      <c r="A119" s="116" t="s">
        <v>574</v>
      </c>
      <c r="B119" s="21" t="s">
        <v>213</v>
      </c>
      <c r="C119" s="22">
        <v>14203</v>
      </c>
      <c r="D119" s="7" t="str">
        <f t="shared" si="12"/>
        <v>N/A</v>
      </c>
      <c r="E119" s="22">
        <v>14433</v>
      </c>
      <c r="F119" s="7" t="str">
        <f t="shared" si="13"/>
        <v>N/A</v>
      </c>
      <c r="G119" s="22">
        <v>12986</v>
      </c>
      <c r="H119" s="7" t="str">
        <f t="shared" si="14"/>
        <v>N/A</v>
      </c>
      <c r="I119" s="8">
        <v>1.619</v>
      </c>
      <c r="J119" s="8">
        <v>-10</v>
      </c>
      <c r="K119" s="25" t="s">
        <v>734</v>
      </c>
      <c r="L119" s="85" t="str">
        <f t="shared" si="15"/>
        <v>Yes</v>
      </c>
    </row>
    <row r="120" spans="1:12" ht="25" x14ac:dyDescent="0.25">
      <c r="A120" s="116" t="s">
        <v>1306</v>
      </c>
      <c r="B120" s="21" t="s">
        <v>213</v>
      </c>
      <c r="C120" s="26">
        <v>18846.783356</v>
      </c>
      <c r="D120" s="7" t="str">
        <f t="shared" si="12"/>
        <v>N/A</v>
      </c>
      <c r="E120" s="26">
        <v>20339.386822</v>
      </c>
      <c r="F120" s="7" t="str">
        <f t="shared" si="13"/>
        <v>N/A</v>
      </c>
      <c r="G120" s="26">
        <v>23792.148160000001</v>
      </c>
      <c r="H120" s="7" t="str">
        <f t="shared" si="14"/>
        <v>N/A</v>
      </c>
      <c r="I120" s="8">
        <v>7.92</v>
      </c>
      <c r="J120" s="8">
        <v>16.98</v>
      </c>
      <c r="K120" s="25" t="s">
        <v>734</v>
      </c>
      <c r="L120" s="85" t="str">
        <f t="shared" si="15"/>
        <v>Yes</v>
      </c>
    </row>
    <row r="121" spans="1:12" ht="25" x14ac:dyDescent="0.25">
      <c r="A121" s="116" t="s">
        <v>575</v>
      </c>
      <c r="B121" s="21" t="s">
        <v>213</v>
      </c>
      <c r="C121" s="26">
        <v>59952240</v>
      </c>
      <c r="D121" s="7" t="str">
        <f t="shared" si="12"/>
        <v>N/A</v>
      </c>
      <c r="E121" s="26">
        <v>61702268</v>
      </c>
      <c r="F121" s="7" t="str">
        <f t="shared" si="13"/>
        <v>N/A</v>
      </c>
      <c r="G121" s="26">
        <v>62369195</v>
      </c>
      <c r="H121" s="7" t="str">
        <f t="shared" si="14"/>
        <v>N/A</v>
      </c>
      <c r="I121" s="8">
        <v>2.919</v>
      </c>
      <c r="J121" s="8">
        <v>1.081</v>
      </c>
      <c r="K121" s="25" t="s">
        <v>734</v>
      </c>
      <c r="L121" s="85" t="str">
        <f t="shared" si="15"/>
        <v>Yes</v>
      </c>
    </row>
    <row r="122" spans="1:12" x14ac:dyDescent="0.25">
      <c r="A122" s="116" t="s">
        <v>576</v>
      </c>
      <c r="B122" s="21" t="s">
        <v>213</v>
      </c>
      <c r="C122" s="22">
        <v>19558</v>
      </c>
      <c r="D122" s="7" t="str">
        <f t="shared" si="12"/>
        <v>N/A</v>
      </c>
      <c r="E122" s="22">
        <v>20076</v>
      </c>
      <c r="F122" s="7" t="str">
        <f t="shared" si="13"/>
        <v>N/A</v>
      </c>
      <c r="G122" s="22">
        <v>19350</v>
      </c>
      <c r="H122" s="7" t="str">
        <f t="shared" si="14"/>
        <v>N/A</v>
      </c>
      <c r="I122" s="8">
        <v>2.649</v>
      </c>
      <c r="J122" s="8">
        <v>-3.62</v>
      </c>
      <c r="K122" s="25" t="s">
        <v>734</v>
      </c>
      <c r="L122" s="85" t="str">
        <f t="shared" si="15"/>
        <v>Yes</v>
      </c>
    </row>
    <row r="123" spans="1:12" ht="25" x14ac:dyDescent="0.25">
      <c r="A123" s="116" t="s">
        <v>1307</v>
      </c>
      <c r="B123" s="21" t="s">
        <v>213</v>
      </c>
      <c r="C123" s="26">
        <v>3065.3563758999999</v>
      </c>
      <c r="D123" s="7" t="str">
        <f t="shared" si="12"/>
        <v>N/A</v>
      </c>
      <c r="E123" s="26">
        <v>3073.4343494999998</v>
      </c>
      <c r="F123" s="7" t="str">
        <f t="shared" si="13"/>
        <v>N/A</v>
      </c>
      <c r="G123" s="26">
        <v>3223.2142119</v>
      </c>
      <c r="H123" s="7" t="str">
        <f t="shared" si="14"/>
        <v>N/A</v>
      </c>
      <c r="I123" s="8">
        <v>0.26350000000000001</v>
      </c>
      <c r="J123" s="8">
        <v>4.8730000000000002</v>
      </c>
      <c r="K123" s="25" t="s">
        <v>734</v>
      </c>
      <c r="L123" s="85" t="str">
        <f t="shared" si="15"/>
        <v>Yes</v>
      </c>
    </row>
    <row r="124" spans="1:12" ht="25" x14ac:dyDescent="0.25">
      <c r="A124" s="116" t="s">
        <v>577</v>
      </c>
      <c r="B124" s="21" t="s">
        <v>213</v>
      </c>
      <c r="C124" s="26">
        <v>7611993</v>
      </c>
      <c r="D124" s="7" t="str">
        <f t="shared" si="12"/>
        <v>N/A</v>
      </c>
      <c r="E124" s="26">
        <v>9256968</v>
      </c>
      <c r="F124" s="7" t="str">
        <f t="shared" si="13"/>
        <v>N/A</v>
      </c>
      <c r="G124" s="26">
        <v>4906736</v>
      </c>
      <c r="H124" s="7" t="str">
        <f t="shared" si="14"/>
        <v>N/A</v>
      </c>
      <c r="I124" s="8">
        <v>21.61</v>
      </c>
      <c r="J124" s="8">
        <v>-47</v>
      </c>
      <c r="K124" s="25" t="s">
        <v>734</v>
      </c>
      <c r="L124" s="85" t="str">
        <f t="shared" si="15"/>
        <v>No</v>
      </c>
    </row>
    <row r="125" spans="1:12" x14ac:dyDescent="0.25">
      <c r="A125" s="108" t="s">
        <v>578</v>
      </c>
      <c r="B125" s="21" t="s">
        <v>213</v>
      </c>
      <c r="C125" s="22">
        <v>2124</v>
      </c>
      <c r="D125" s="7" t="str">
        <f t="shared" si="12"/>
        <v>N/A</v>
      </c>
      <c r="E125" s="22">
        <v>2519</v>
      </c>
      <c r="F125" s="7" t="str">
        <f t="shared" si="13"/>
        <v>N/A</v>
      </c>
      <c r="G125" s="22">
        <v>2110</v>
      </c>
      <c r="H125" s="7" t="str">
        <f t="shared" si="14"/>
        <v>N/A</v>
      </c>
      <c r="I125" s="8">
        <v>18.600000000000001</v>
      </c>
      <c r="J125" s="8">
        <v>-16.2</v>
      </c>
      <c r="K125" s="25" t="s">
        <v>734</v>
      </c>
      <c r="L125" s="85" t="str">
        <f t="shared" si="15"/>
        <v>Yes</v>
      </c>
    </row>
    <row r="126" spans="1:12" ht="25" x14ac:dyDescent="0.25">
      <c r="A126" s="108" t="s">
        <v>1308</v>
      </c>
      <c r="B126" s="21" t="s">
        <v>213</v>
      </c>
      <c r="C126" s="26">
        <v>3583.8008475000001</v>
      </c>
      <c r="D126" s="7" t="str">
        <f t="shared" si="12"/>
        <v>N/A</v>
      </c>
      <c r="E126" s="26">
        <v>3674.8582771000001</v>
      </c>
      <c r="F126" s="7" t="str">
        <f t="shared" si="13"/>
        <v>N/A</v>
      </c>
      <c r="G126" s="26">
        <v>2325.4672986</v>
      </c>
      <c r="H126" s="7" t="str">
        <f t="shared" si="14"/>
        <v>N/A</v>
      </c>
      <c r="I126" s="8">
        <v>2.5409999999999999</v>
      </c>
      <c r="J126" s="8">
        <v>-36.700000000000003</v>
      </c>
      <c r="K126" s="25" t="s">
        <v>734</v>
      </c>
      <c r="L126" s="85" t="str">
        <f t="shared" si="15"/>
        <v>No</v>
      </c>
    </row>
    <row r="127" spans="1:12" ht="25" x14ac:dyDescent="0.25">
      <c r="A127" s="108" t="s">
        <v>579</v>
      </c>
      <c r="B127" s="21" t="s">
        <v>213</v>
      </c>
      <c r="C127" s="26">
        <v>8434730</v>
      </c>
      <c r="D127" s="7" t="str">
        <f t="shared" si="12"/>
        <v>N/A</v>
      </c>
      <c r="E127" s="26">
        <v>9363737</v>
      </c>
      <c r="F127" s="7" t="str">
        <f t="shared" si="13"/>
        <v>N/A</v>
      </c>
      <c r="G127" s="26">
        <v>10243987</v>
      </c>
      <c r="H127" s="7" t="str">
        <f t="shared" si="14"/>
        <v>N/A</v>
      </c>
      <c r="I127" s="8">
        <v>11.01</v>
      </c>
      <c r="J127" s="8">
        <v>9.4009999999999998</v>
      </c>
      <c r="K127" s="25" t="s">
        <v>734</v>
      </c>
      <c r="L127" s="85" t="str">
        <f t="shared" si="15"/>
        <v>Yes</v>
      </c>
    </row>
    <row r="128" spans="1:12" x14ac:dyDescent="0.25">
      <c r="A128" s="108" t="s">
        <v>580</v>
      </c>
      <c r="B128" s="21" t="s">
        <v>213</v>
      </c>
      <c r="C128" s="22">
        <v>6576</v>
      </c>
      <c r="D128" s="7" t="str">
        <f t="shared" si="12"/>
        <v>N/A</v>
      </c>
      <c r="E128" s="22">
        <v>7213</v>
      </c>
      <c r="F128" s="7" t="str">
        <f t="shared" si="13"/>
        <v>N/A</v>
      </c>
      <c r="G128" s="22">
        <v>7315</v>
      </c>
      <c r="H128" s="7" t="str">
        <f t="shared" si="14"/>
        <v>N/A</v>
      </c>
      <c r="I128" s="8">
        <v>9.6869999999999994</v>
      </c>
      <c r="J128" s="8">
        <v>1.4139999999999999</v>
      </c>
      <c r="K128" s="25" t="s">
        <v>734</v>
      </c>
      <c r="L128" s="85" t="str">
        <f t="shared" si="15"/>
        <v>Yes</v>
      </c>
    </row>
    <row r="129" spans="1:12" ht="25" x14ac:dyDescent="0.25">
      <c r="A129" s="108" t="s">
        <v>1309</v>
      </c>
      <c r="B129" s="21" t="s">
        <v>213</v>
      </c>
      <c r="C129" s="26">
        <v>1282.6535888000001</v>
      </c>
      <c r="D129" s="7" t="str">
        <f t="shared" si="12"/>
        <v>N/A</v>
      </c>
      <c r="E129" s="26">
        <v>1298.1751005000001</v>
      </c>
      <c r="F129" s="7" t="str">
        <f t="shared" si="13"/>
        <v>N/A</v>
      </c>
      <c r="G129" s="26">
        <v>1400.4083390000001</v>
      </c>
      <c r="H129" s="7" t="str">
        <f t="shared" si="14"/>
        <v>N/A</v>
      </c>
      <c r="I129" s="8">
        <v>1.21</v>
      </c>
      <c r="J129" s="8">
        <v>7.875</v>
      </c>
      <c r="K129" s="25" t="s">
        <v>734</v>
      </c>
      <c r="L129" s="85" t="str">
        <f t="shared" si="15"/>
        <v>Yes</v>
      </c>
    </row>
    <row r="130" spans="1:12" x14ac:dyDescent="0.25">
      <c r="A130" s="108" t="s">
        <v>581</v>
      </c>
      <c r="B130" s="21" t="s">
        <v>213</v>
      </c>
      <c r="C130" s="26">
        <v>2426231</v>
      </c>
      <c r="D130" s="7" t="str">
        <f t="shared" si="12"/>
        <v>N/A</v>
      </c>
      <c r="E130" s="26">
        <v>2435865</v>
      </c>
      <c r="F130" s="7" t="str">
        <f t="shared" si="13"/>
        <v>N/A</v>
      </c>
      <c r="G130" s="26">
        <v>2379269</v>
      </c>
      <c r="H130" s="7" t="str">
        <f t="shared" si="14"/>
        <v>N/A</v>
      </c>
      <c r="I130" s="8">
        <v>0.39710000000000001</v>
      </c>
      <c r="J130" s="8">
        <v>-2.3199999999999998</v>
      </c>
      <c r="K130" s="25" t="s">
        <v>734</v>
      </c>
      <c r="L130" s="85" t="str">
        <f t="shared" si="15"/>
        <v>Yes</v>
      </c>
    </row>
    <row r="131" spans="1:12" x14ac:dyDescent="0.25">
      <c r="A131" s="108" t="s">
        <v>582</v>
      </c>
      <c r="B131" s="21" t="s">
        <v>213</v>
      </c>
      <c r="C131" s="22">
        <v>295</v>
      </c>
      <c r="D131" s="7" t="str">
        <f t="shared" si="12"/>
        <v>N/A</v>
      </c>
      <c r="E131" s="22">
        <v>273</v>
      </c>
      <c r="F131" s="7" t="str">
        <f t="shared" si="13"/>
        <v>N/A</v>
      </c>
      <c r="G131" s="22">
        <v>247</v>
      </c>
      <c r="H131" s="7" t="str">
        <f t="shared" si="14"/>
        <v>N/A</v>
      </c>
      <c r="I131" s="8">
        <v>-7.46</v>
      </c>
      <c r="J131" s="8">
        <v>-9.52</v>
      </c>
      <c r="K131" s="25" t="s">
        <v>734</v>
      </c>
      <c r="L131" s="85" t="str">
        <f t="shared" si="15"/>
        <v>Yes</v>
      </c>
    </row>
    <row r="132" spans="1:12" x14ac:dyDescent="0.25">
      <c r="A132" s="108" t="s">
        <v>1310</v>
      </c>
      <c r="B132" s="21" t="s">
        <v>213</v>
      </c>
      <c r="C132" s="26">
        <v>8224.5118643999995</v>
      </c>
      <c r="D132" s="7" t="str">
        <f t="shared" si="12"/>
        <v>N/A</v>
      </c>
      <c r="E132" s="26">
        <v>8922.5824176000006</v>
      </c>
      <c r="F132" s="7" t="str">
        <f t="shared" si="13"/>
        <v>N/A</v>
      </c>
      <c r="G132" s="26">
        <v>9632.6680161999993</v>
      </c>
      <c r="H132" s="7" t="str">
        <f t="shared" si="14"/>
        <v>N/A</v>
      </c>
      <c r="I132" s="8">
        <v>8.4879999999999995</v>
      </c>
      <c r="J132" s="8">
        <v>7.9580000000000002</v>
      </c>
      <c r="K132" s="25" t="s">
        <v>734</v>
      </c>
      <c r="L132" s="85" t="str">
        <f t="shared" si="15"/>
        <v>Yes</v>
      </c>
    </row>
    <row r="133" spans="1:12" ht="25" x14ac:dyDescent="0.25">
      <c r="A133" s="108" t="s">
        <v>583</v>
      </c>
      <c r="B133" s="21" t="s">
        <v>213</v>
      </c>
      <c r="C133" s="26">
        <v>6317550</v>
      </c>
      <c r="D133" s="7" t="str">
        <f t="shared" si="12"/>
        <v>N/A</v>
      </c>
      <c r="E133" s="26">
        <v>7414242</v>
      </c>
      <c r="F133" s="7" t="str">
        <f t="shared" si="13"/>
        <v>N/A</v>
      </c>
      <c r="G133" s="26">
        <v>7798415</v>
      </c>
      <c r="H133" s="7" t="str">
        <f t="shared" si="14"/>
        <v>N/A</v>
      </c>
      <c r="I133" s="8">
        <v>17.36</v>
      </c>
      <c r="J133" s="8">
        <v>5.1820000000000004</v>
      </c>
      <c r="K133" s="25" t="s">
        <v>734</v>
      </c>
      <c r="L133" s="85" t="str">
        <f>IF(J133="Div by 0", "N/A", IF(OR(J133="N/A",K133="N/A"),"N/A", IF(J133&gt;VALUE(MID(K133,1,2)), "No", IF(J133&lt;-1*VALUE(MID(K133,1,2)), "No", "Yes"))))</f>
        <v>Yes</v>
      </c>
    </row>
    <row r="134" spans="1:12" x14ac:dyDescent="0.25">
      <c r="A134" s="108" t="s">
        <v>584</v>
      </c>
      <c r="B134" s="21" t="s">
        <v>213</v>
      </c>
      <c r="C134" s="22">
        <v>25532</v>
      </c>
      <c r="D134" s="7" t="str">
        <f t="shared" si="12"/>
        <v>N/A</v>
      </c>
      <c r="E134" s="22">
        <v>28062</v>
      </c>
      <c r="F134" s="7" t="str">
        <f t="shared" si="13"/>
        <v>N/A</v>
      </c>
      <c r="G134" s="22">
        <v>31236</v>
      </c>
      <c r="H134" s="7" t="str">
        <f t="shared" si="14"/>
        <v>N/A</v>
      </c>
      <c r="I134" s="8">
        <v>9.9090000000000007</v>
      </c>
      <c r="J134" s="8">
        <v>11.31</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247.43655021000001</v>
      </c>
      <c r="D135" s="7" t="str">
        <f t="shared" si="12"/>
        <v>N/A</v>
      </c>
      <c r="E135" s="26">
        <v>264.20932221999999</v>
      </c>
      <c r="F135" s="7" t="str">
        <f t="shared" si="13"/>
        <v>N/A</v>
      </c>
      <c r="G135" s="26">
        <v>249.66112819</v>
      </c>
      <c r="H135" s="7" t="str">
        <f t="shared" si="14"/>
        <v>N/A</v>
      </c>
      <c r="I135" s="8">
        <v>6.7789999999999999</v>
      </c>
      <c r="J135" s="8">
        <v>-5.51</v>
      </c>
      <c r="K135" s="25" t="s">
        <v>734</v>
      </c>
      <c r="L135" s="85" t="str">
        <f t="shared" si="16"/>
        <v>Yes</v>
      </c>
    </row>
    <row r="136" spans="1:12" ht="25" x14ac:dyDescent="0.25">
      <c r="A136" s="108" t="s">
        <v>585</v>
      </c>
      <c r="B136" s="21" t="s">
        <v>213</v>
      </c>
      <c r="C136" s="26">
        <v>54709129</v>
      </c>
      <c r="D136" s="7" t="str">
        <f t="shared" ref="D136:D150" si="17">IF($B136="N/A","N/A",IF(C136&gt;10,"No",IF(C136&lt;-10,"No","Yes")))</f>
        <v>N/A</v>
      </c>
      <c r="E136" s="26">
        <v>62677887</v>
      </c>
      <c r="F136" s="7" t="str">
        <f t="shared" ref="F136:F150" si="18">IF($B136="N/A","N/A",IF(E136&gt;10,"No",IF(E136&lt;-10,"No","Yes")))</f>
        <v>N/A</v>
      </c>
      <c r="G136" s="26">
        <v>67076487</v>
      </c>
      <c r="H136" s="7" t="str">
        <f t="shared" ref="H136:H150" si="19">IF($B136="N/A","N/A",IF(G136&gt;10,"No",IF(G136&lt;-10,"No","Yes")))</f>
        <v>N/A</v>
      </c>
      <c r="I136" s="8">
        <v>14.57</v>
      </c>
      <c r="J136" s="8">
        <v>7.0179999999999998</v>
      </c>
      <c r="K136" s="25" t="s">
        <v>734</v>
      </c>
      <c r="L136" s="85" t="str">
        <f t="shared" si="16"/>
        <v>Yes</v>
      </c>
    </row>
    <row r="137" spans="1:12" x14ac:dyDescent="0.25">
      <c r="A137" s="108" t="s">
        <v>586</v>
      </c>
      <c r="B137" s="21" t="s">
        <v>213</v>
      </c>
      <c r="C137" s="22">
        <v>490</v>
      </c>
      <c r="D137" s="7" t="str">
        <f t="shared" si="17"/>
        <v>N/A</v>
      </c>
      <c r="E137" s="22">
        <v>555</v>
      </c>
      <c r="F137" s="7" t="str">
        <f t="shared" si="18"/>
        <v>N/A</v>
      </c>
      <c r="G137" s="22">
        <v>572</v>
      </c>
      <c r="H137" s="7" t="str">
        <f t="shared" si="19"/>
        <v>N/A</v>
      </c>
      <c r="I137" s="8">
        <v>13.27</v>
      </c>
      <c r="J137" s="8">
        <v>3.0630000000000002</v>
      </c>
      <c r="K137" s="25" t="s">
        <v>734</v>
      </c>
      <c r="L137" s="85" t="str">
        <f t="shared" si="16"/>
        <v>Yes</v>
      </c>
    </row>
    <row r="138" spans="1:12" ht="25" x14ac:dyDescent="0.25">
      <c r="A138" s="108" t="s">
        <v>1312</v>
      </c>
      <c r="B138" s="21" t="s">
        <v>213</v>
      </c>
      <c r="C138" s="26">
        <v>111651.28367</v>
      </c>
      <c r="D138" s="7" t="str">
        <f t="shared" si="17"/>
        <v>N/A</v>
      </c>
      <c r="E138" s="26">
        <v>112933.12973</v>
      </c>
      <c r="F138" s="7" t="str">
        <f t="shared" si="18"/>
        <v>N/A</v>
      </c>
      <c r="G138" s="26">
        <v>117266.58566</v>
      </c>
      <c r="H138" s="7" t="str">
        <f t="shared" si="19"/>
        <v>N/A</v>
      </c>
      <c r="I138" s="8">
        <v>1.1479999999999999</v>
      </c>
      <c r="J138" s="8">
        <v>3.8370000000000002</v>
      </c>
      <c r="K138" s="25" t="s">
        <v>734</v>
      </c>
      <c r="L138" s="85" t="str">
        <f t="shared" si="16"/>
        <v>Yes</v>
      </c>
    </row>
    <row r="139" spans="1:12" ht="25" x14ac:dyDescent="0.25">
      <c r="A139" s="108" t="s">
        <v>587</v>
      </c>
      <c r="B139" s="21" t="s">
        <v>213</v>
      </c>
      <c r="C139" s="26">
        <v>123089176</v>
      </c>
      <c r="D139" s="7" t="str">
        <f t="shared" si="17"/>
        <v>N/A</v>
      </c>
      <c r="E139" s="26">
        <v>134098186</v>
      </c>
      <c r="F139" s="7" t="str">
        <f t="shared" si="18"/>
        <v>N/A</v>
      </c>
      <c r="G139" s="26">
        <v>144936990</v>
      </c>
      <c r="H139" s="7" t="str">
        <f t="shared" si="19"/>
        <v>N/A</v>
      </c>
      <c r="I139" s="8">
        <v>8.9440000000000008</v>
      </c>
      <c r="J139" s="8">
        <v>8.0830000000000002</v>
      </c>
      <c r="K139" s="25" t="s">
        <v>734</v>
      </c>
      <c r="L139" s="85" t="str">
        <f t="shared" ref="L139:L150" si="20">IF(J139="Div by 0", "N/A", IF(K139="N/A","N/A", IF(J139&gt;VALUE(MID(K139,1,2)), "No", IF(J139&lt;-1*VALUE(MID(K139,1,2)), "No", "Yes"))))</f>
        <v>Yes</v>
      </c>
    </row>
    <row r="140" spans="1:12" x14ac:dyDescent="0.25">
      <c r="A140" s="108" t="s">
        <v>588</v>
      </c>
      <c r="B140" s="21" t="s">
        <v>213</v>
      </c>
      <c r="C140" s="22">
        <v>32250</v>
      </c>
      <c r="D140" s="7" t="str">
        <f t="shared" si="17"/>
        <v>N/A</v>
      </c>
      <c r="E140" s="22">
        <v>32832</v>
      </c>
      <c r="F140" s="7" t="str">
        <f t="shared" si="18"/>
        <v>N/A</v>
      </c>
      <c r="G140" s="22">
        <v>32660</v>
      </c>
      <c r="H140" s="7" t="str">
        <f t="shared" si="19"/>
        <v>N/A</v>
      </c>
      <c r="I140" s="8">
        <v>1.8049999999999999</v>
      </c>
      <c r="J140" s="8">
        <v>-0.52400000000000002</v>
      </c>
      <c r="K140" s="25" t="s">
        <v>734</v>
      </c>
      <c r="L140" s="85" t="str">
        <f t="shared" si="20"/>
        <v>Yes</v>
      </c>
    </row>
    <row r="141" spans="1:12" ht="25" x14ac:dyDescent="0.25">
      <c r="A141" s="108" t="s">
        <v>1313</v>
      </c>
      <c r="B141" s="21" t="s">
        <v>213</v>
      </c>
      <c r="C141" s="26">
        <v>3816.7186357</v>
      </c>
      <c r="D141" s="7" t="str">
        <f t="shared" si="17"/>
        <v>N/A</v>
      </c>
      <c r="E141" s="26">
        <v>4084.3745736000001</v>
      </c>
      <c r="F141" s="7" t="str">
        <f t="shared" si="18"/>
        <v>N/A</v>
      </c>
      <c r="G141" s="26">
        <v>4437.7522964</v>
      </c>
      <c r="H141" s="7" t="str">
        <f t="shared" si="19"/>
        <v>N/A</v>
      </c>
      <c r="I141" s="8">
        <v>7.0129999999999999</v>
      </c>
      <c r="J141" s="8">
        <v>8.6519999999999992</v>
      </c>
      <c r="K141" s="25" t="s">
        <v>734</v>
      </c>
      <c r="L141" s="85" t="str">
        <f t="shared" si="20"/>
        <v>Yes</v>
      </c>
    </row>
    <row r="142" spans="1:12" ht="25" x14ac:dyDescent="0.25">
      <c r="A142" s="108" t="s">
        <v>589</v>
      </c>
      <c r="B142" s="21" t="s">
        <v>213</v>
      </c>
      <c r="C142" s="26">
        <v>114603087</v>
      </c>
      <c r="D142" s="7" t="str">
        <f t="shared" si="17"/>
        <v>N/A</v>
      </c>
      <c r="E142" s="26">
        <v>139120808</v>
      </c>
      <c r="F142" s="7" t="str">
        <f t="shared" si="18"/>
        <v>N/A</v>
      </c>
      <c r="G142" s="26">
        <v>146920387</v>
      </c>
      <c r="H142" s="7" t="str">
        <f t="shared" si="19"/>
        <v>N/A</v>
      </c>
      <c r="I142" s="8">
        <v>21.39</v>
      </c>
      <c r="J142" s="8">
        <v>5.6059999999999999</v>
      </c>
      <c r="K142" s="25" t="s">
        <v>734</v>
      </c>
      <c r="L142" s="85" t="str">
        <f t="shared" si="20"/>
        <v>Yes</v>
      </c>
    </row>
    <row r="143" spans="1:12" x14ac:dyDescent="0.25">
      <c r="A143" s="84" t="s">
        <v>590</v>
      </c>
      <c r="B143" s="21" t="s">
        <v>213</v>
      </c>
      <c r="C143" s="22">
        <v>1801</v>
      </c>
      <c r="D143" s="7" t="str">
        <f t="shared" si="17"/>
        <v>N/A</v>
      </c>
      <c r="E143" s="22">
        <v>2121</v>
      </c>
      <c r="F143" s="7" t="str">
        <f t="shared" si="18"/>
        <v>N/A</v>
      </c>
      <c r="G143" s="22">
        <v>2082</v>
      </c>
      <c r="H143" s="7" t="str">
        <f t="shared" si="19"/>
        <v>N/A</v>
      </c>
      <c r="I143" s="8">
        <v>17.77</v>
      </c>
      <c r="J143" s="8">
        <v>-1.84</v>
      </c>
      <c r="K143" s="25" t="s">
        <v>734</v>
      </c>
      <c r="L143" s="85" t="str">
        <f t="shared" si="20"/>
        <v>Yes</v>
      </c>
    </row>
    <row r="144" spans="1:12" ht="25" x14ac:dyDescent="0.25">
      <c r="A144" s="84" t="s">
        <v>1314</v>
      </c>
      <c r="B144" s="21" t="s">
        <v>213</v>
      </c>
      <c r="C144" s="26">
        <v>63633.029983</v>
      </c>
      <c r="D144" s="7" t="str">
        <f t="shared" si="17"/>
        <v>N/A</v>
      </c>
      <c r="E144" s="26">
        <v>65592.082980000007</v>
      </c>
      <c r="F144" s="7" t="str">
        <f t="shared" si="18"/>
        <v>N/A</v>
      </c>
      <c r="G144" s="26">
        <v>70566.948606999998</v>
      </c>
      <c r="H144" s="7" t="str">
        <f t="shared" si="19"/>
        <v>N/A</v>
      </c>
      <c r="I144" s="8">
        <v>3.0790000000000002</v>
      </c>
      <c r="J144" s="8">
        <v>7.585</v>
      </c>
      <c r="K144" s="25" t="s">
        <v>734</v>
      </c>
      <c r="L144" s="85" t="str">
        <f t="shared" si="20"/>
        <v>Yes</v>
      </c>
    </row>
    <row r="145" spans="1:12" ht="25" x14ac:dyDescent="0.25">
      <c r="A145" s="108" t="s">
        <v>591</v>
      </c>
      <c r="B145" s="21" t="s">
        <v>213</v>
      </c>
      <c r="C145" s="26">
        <v>91200958</v>
      </c>
      <c r="D145" s="7" t="str">
        <f t="shared" si="17"/>
        <v>N/A</v>
      </c>
      <c r="E145" s="26">
        <v>96513506</v>
      </c>
      <c r="F145" s="7" t="str">
        <f t="shared" si="18"/>
        <v>N/A</v>
      </c>
      <c r="G145" s="26">
        <v>105923506</v>
      </c>
      <c r="H145" s="7" t="str">
        <f t="shared" si="19"/>
        <v>N/A</v>
      </c>
      <c r="I145" s="8">
        <v>5.8250000000000002</v>
      </c>
      <c r="J145" s="8">
        <v>9.75</v>
      </c>
      <c r="K145" s="25" t="s">
        <v>734</v>
      </c>
      <c r="L145" s="85" t="str">
        <f t="shared" si="20"/>
        <v>Yes</v>
      </c>
    </row>
    <row r="146" spans="1:12" x14ac:dyDescent="0.25">
      <c r="A146" s="108" t="s">
        <v>592</v>
      </c>
      <c r="B146" s="21" t="s">
        <v>213</v>
      </c>
      <c r="C146" s="22">
        <v>27490</v>
      </c>
      <c r="D146" s="7" t="str">
        <f t="shared" si="17"/>
        <v>N/A</v>
      </c>
      <c r="E146" s="22">
        <v>25675</v>
      </c>
      <c r="F146" s="7" t="str">
        <f t="shared" si="18"/>
        <v>N/A</v>
      </c>
      <c r="G146" s="22">
        <v>26752</v>
      </c>
      <c r="H146" s="7" t="str">
        <f t="shared" si="19"/>
        <v>N/A</v>
      </c>
      <c r="I146" s="8">
        <v>-6.6</v>
      </c>
      <c r="J146" s="8">
        <v>4.1950000000000003</v>
      </c>
      <c r="K146" s="25" t="s">
        <v>734</v>
      </c>
      <c r="L146" s="85" t="str">
        <f t="shared" si="20"/>
        <v>Yes</v>
      </c>
    </row>
    <row r="147" spans="1:12" ht="25" x14ac:dyDescent="0.25">
      <c r="A147" s="108" t="s">
        <v>1315</v>
      </c>
      <c r="B147" s="21" t="s">
        <v>213</v>
      </c>
      <c r="C147" s="26">
        <v>3317.6048744999998</v>
      </c>
      <c r="D147" s="7" t="str">
        <f t="shared" si="17"/>
        <v>N/A</v>
      </c>
      <c r="E147" s="26">
        <v>3759.0459980999999</v>
      </c>
      <c r="F147" s="7" t="str">
        <f t="shared" si="18"/>
        <v>N/A</v>
      </c>
      <c r="G147" s="26">
        <v>3959.4611992</v>
      </c>
      <c r="H147" s="7" t="str">
        <f t="shared" si="19"/>
        <v>N/A</v>
      </c>
      <c r="I147" s="8">
        <v>13.31</v>
      </c>
      <c r="J147" s="8">
        <v>5.3319999999999999</v>
      </c>
      <c r="K147" s="25" t="s">
        <v>734</v>
      </c>
      <c r="L147" s="85" t="str">
        <f t="shared" si="20"/>
        <v>Yes</v>
      </c>
    </row>
    <row r="148" spans="1:12" ht="25" x14ac:dyDescent="0.25">
      <c r="A148" s="108" t="s">
        <v>593</v>
      </c>
      <c r="B148" s="21" t="s">
        <v>213</v>
      </c>
      <c r="C148" s="26">
        <v>24533377</v>
      </c>
      <c r="D148" s="7" t="str">
        <f t="shared" si="17"/>
        <v>N/A</v>
      </c>
      <c r="E148" s="26">
        <v>29756297</v>
      </c>
      <c r="F148" s="7" t="str">
        <f t="shared" si="18"/>
        <v>N/A</v>
      </c>
      <c r="G148" s="26">
        <v>33505376</v>
      </c>
      <c r="H148" s="7" t="str">
        <f t="shared" si="19"/>
        <v>N/A</v>
      </c>
      <c r="I148" s="8">
        <v>21.29</v>
      </c>
      <c r="J148" s="8">
        <v>12.6</v>
      </c>
      <c r="K148" s="25" t="s">
        <v>734</v>
      </c>
      <c r="L148" s="85" t="str">
        <f t="shared" si="20"/>
        <v>Yes</v>
      </c>
    </row>
    <row r="149" spans="1:12" x14ac:dyDescent="0.25">
      <c r="A149" s="108" t="s">
        <v>594</v>
      </c>
      <c r="B149" s="21" t="s">
        <v>213</v>
      </c>
      <c r="C149" s="22">
        <v>1774</v>
      </c>
      <c r="D149" s="7" t="str">
        <f t="shared" si="17"/>
        <v>N/A</v>
      </c>
      <c r="E149" s="22">
        <v>2098</v>
      </c>
      <c r="F149" s="7" t="str">
        <f t="shared" si="18"/>
        <v>N/A</v>
      </c>
      <c r="G149" s="22">
        <v>2091</v>
      </c>
      <c r="H149" s="7" t="str">
        <f t="shared" si="19"/>
        <v>N/A</v>
      </c>
      <c r="I149" s="8">
        <v>18.260000000000002</v>
      </c>
      <c r="J149" s="8">
        <v>-0.33400000000000002</v>
      </c>
      <c r="K149" s="25" t="s">
        <v>734</v>
      </c>
      <c r="L149" s="85" t="str">
        <f t="shared" si="20"/>
        <v>Yes</v>
      </c>
    </row>
    <row r="150" spans="1:12" ht="25" x14ac:dyDescent="0.25">
      <c r="A150" s="116" t="s">
        <v>1316</v>
      </c>
      <c r="B150" s="21" t="s">
        <v>213</v>
      </c>
      <c r="C150" s="26">
        <v>13829.412063</v>
      </c>
      <c r="D150" s="7" t="str">
        <f t="shared" si="17"/>
        <v>N/A</v>
      </c>
      <c r="E150" s="26">
        <v>14183.173022000001</v>
      </c>
      <c r="F150" s="7" t="str">
        <f t="shared" si="18"/>
        <v>N/A</v>
      </c>
      <c r="G150" s="26">
        <v>16023.613582</v>
      </c>
      <c r="H150" s="7" t="str">
        <f t="shared" si="19"/>
        <v>N/A</v>
      </c>
      <c r="I150" s="8">
        <v>2.5579999999999998</v>
      </c>
      <c r="J150" s="8">
        <v>12.98</v>
      </c>
      <c r="K150" s="25" t="s">
        <v>734</v>
      </c>
      <c r="L150" s="85" t="str">
        <f t="shared" si="20"/>
        <v>Yes</v>
      </c>
    </row>
    <row r="151" spans="1:12" x14ac:dyDescent="0.25">
      <c r="A151" s="116" t="s">
        <v>1317</v>
      </c>
      <c r="B151" s="21" t="s">
        <v>213</v>
      </c>
      <c r="C151" s="26">
        <v>1109.1553656999999</v>
      </c>
      <c r="D151" s="7" t="str">
        <f t="shared" ref="D151:D170" si="21">IF($B151="N/A","N/A",IF(C151&gt;10,"No",IF(C151&lt;-10,"No","Yes")))</f>
        <v>N/A</v>
      </c>
      <c r="E151" s="26">
        <v>1051.7858980999999</v>
      </c>
      <c r="F151" s="7" t="str">
        <f t="shared" ref="F151:F170" si="22">IF($B151="N/A","N/A",IF(E151&gt;10,"No",IF(E151&lt;-10,"No","Yes")))</f>
        <v>N/A</v>
      </c>
      <c r="G151" s="26">
        <v>822.42053621000002</v>
      </c>
      <c r="H151" s="7" t="str">
        <f t="shared" ref="H151:H170" si="23">IF($B151="N/A","N/A",IF(G151&gt;10,"No",IF(G151&lt;-10,"No","Yes")))</f>
        <v>N/A</v>
      </c>
      <c r="I151" s="8">
        <v>-5.17</v>
      </c>
      <c r="J151" s="8">
        <v>-21.8</v>
      </c>
      <c r="K151" s="25" t="s">
        <v>734</v>
      </c>
      <c r="L151" s="85" t="str">
        <f t="shared" ref="L151:L170" si="24">IF(J151="Div by 0", "N/A", IF(K151="N/A","N/A", IF(J151&gt;VALUE(MID(K151,1,2)), "No", IF(J151&lt;-1*VALUE(MID(K151,1,2)), "No", "Yes"))))</f>
        <v>Yes</v>
      </c>
    </row>
    <row r="152" spans="1:12" ht="25" x14ac:dyDescent="0.25">
      <c r="A152" s="116" t="s">
        <v>1318</v>
      </c>
      <c r="B152" s="21" t="s">
        <v>213</v>
      </c>
      <c r="C152" s="26">
        <v>670.61697113000002</v>
      </c>
      <c r="D152" s="7" t="str">
        <f t="shared" si="21"/>
        <v>N/A</v>
      </c>
      <c r="E152" s="26">
        <v>666.36354822999999</v>
      </c>
      <c r="F152" s="7" t="str">
        <f t="shared" si="22"/>
        <v>N/A</v>
      </c>
      <c r="G152" s="26">
        <v>391.91016072999997</v>
      </c>
      <c r="H152" s="7" t="str">
        <f t="shared" si="23"/>
        <v>N/A</v>
      </c>
      <c r="I152" s="8">
        <v>-0.63400000000000001</v>
      </c>
      <c r="J152" s="8">
        <v>-41.2</v>
      </c>
      <c r="K152" s="25" t="s">
        <v>734</v>
      </c>
      <c r="L152" s="85" t="str">
        <f t="shared" si="24"/>
        <v>No</v>
      </c>
    </row>
    <row r="153" spans="1:12" ht="25" x14ac:dyDescent="0.25">
      <c r="A153" s="116" t="s">
        <v>1319</v>
      </c>
      <c r="B153" s="21" t="s">
        <v>213</v>
      </c>
      <c r="C153" s="26">
        <v>2772.6766183</v>
      </c>
      <c r="D153" s="7" t="str">
        <f t="shared" si="21"/>
        <v>N/A</v>
      </c>
      <c r="E153" s="26">
        <v>2548.7575188000001</v>
      </c>
      <c r="F153" s="7" t="str">
        <f t="shared" si="22"/>
        <v>N/A</v>
      </c>
      <c r="G153" s="26">
        <v>2421.6578890000001</v>
      </c>
      <c r="H153" s="7" t="str">
        <f t="shared" si="23"/>
        <v>N/A</v>
      </c>
      <c r="I153" s="8">
        <v>-8.08</v>
      </c>
      <c r="J153" s="8">
        <v>-4.99</v>
      </c>
      <c r="K153" s="25" t="s">
        <v>734</v>
      </c>
      <c r="L153" s="85" t="str">
        <f t="shared" si="24"/>
        <v>Yes</v>
      </c>
    </row>
    <row r="154" spans="1:12" ht="25" x14ac:dyDescent="0.25">
      <c r="A154" s="116" t="s">
        <v>1320</v>
      </c>
      <c r="B154" s="21" t="s">
        <v>213</v>
      </c>
      <c r="C154" s="26">
        <v>323.80230444</v>
      </c>
      <c r="D154" s="7" t="str">
        <f t="shared" si="21"/>
        <v>N/A</v>
      </c>
      <c r="E154" s="26">
        <v>370.19830666000001</v>
      </c>
      <c r="F154" s="7" t="str">
        <f t="shared" si="22"/>
        <v>N/A</v>
      </c>
      <c r="G154" s="26">
        <v>346.65990529999999</v>
      </c>
      <c r="H154" s="7" t="str">
        <f t="shared" si="23"/>
        <v>N/A</v>
      </c>
      <c r="I154" s="8">
        <v>14.33</v>
      </c>
      <c r="J154" s="8">
        <v>-6.36</v>
      </c>
      <c r="K154" s="25" t="s">
        <v>734</v>
      </c>
      <c r="L154" s="85" t="str">
        <f t="shared" si="24"/>
        <v>Yes</v>
      </c>
    </row>
    <row r="155" spans="1:12" ht="25" x14ac:dyDescent="0.25">
      <c r="A155" s="108" t="s">
        <v>1321</v>
      </c>
      <c r="B155" s="21" t="s">
        <v>213</v>
      </c>
      <c r="C155" s="26">
        <v>543.20313341999997</v>
      </c>
      <c r="D155" s="7" t="str">
        <f t="shared" si="21"/>
        <v>N/A</v>
      </c>
      <c r="E155" s="26">
        <v>551.89149844999997</v>
      </c>
      <c r="F155" s="7" t="str">
        <f t="shared" si="22"/>
        <v>N/A</v>
      </c>
      <c r="G155" s="26">
        <v>512.11417628000004</v>
      </c>
      <c r="H155" s="7" t="str">
        <f t="shared" si="23"/>
        <v>N/A</v>
      </c>
      <c r="I155" s="8">
        <v>1.599</v>
      </c>
      <c r="J155" s="8">
        <v>-7.21</v>
      </c>
      <c r="K155" s="25" t="s">
        <v>734</v>
      </c>
      <c r="L155" s="85" t="str">
        <f t="shared" si="24"/>
        <v>Yes</v>
      </c>
    </row>
    <row r="156" spans="1:12" x14ac:dyDescent="0.25">
      <c r="A156" s="108" t="s">
        <v>1322</v>
      </c>
      <c r="B156" s="21" t="s">
        <v>213</v>
      </c>
      <c r="C156" s="26">
        <v>433.43897595999999</v>
      </c>
      <c r="D156" s="7" t="str">
        <f t="shared" si="21"/>
        <v>N/A</v>
      </c>
      <c r="E156" s="26">
        <v>425.17437962999998</v>
      </c>
      <c r="F156" s="7" t="str">
        <f t="shared" si="22"/>
        <v>N/A</v>
      </c>
      <c r="G156" s="26">
        <v>310.40750243000002</v>
      </c>
      <c r="H156" s="7" t="str">
        <f t="shared" si="23"/>
        <v>N/A</v>
      </c>
      <c r="I156" s="8">
        <v>-1.91</v>
      </c>
      <c r="J156" s="8">
        <v>-27</v>
      </c>
      <c r="K156" s="25" t="s">
        <v>734</v>
      </c>
      <c r="L156" s="85" t="str">
        <f t="shared" si="24"/>
        <v>Yes</v>
      </c>
    </row>
    <row r="157" spans="1:12" ht="25" x14ac:dyDescent="0.25">
      <c r="A157" s="108" t="s">
        <v>1323</v>
      </c>
      <c r="B157" s="21" t="s">
        <v>213</v>
      </c>
      <c r="C157" s="26">
        <v>367.20035357</v>
      </c>
      <c r="D157" s="7" t="str">
        <f t="shared" si="21"/>
        <v>N/A</v>
      </c>
      <c r="E157" s="26">
        <v>210.41056714000001</v>
      </c>
      <c r="F157" s="7" t="str">
        <f t="shared" si="22"/>
        <v>N/A</v>
      </c>
      <c r="G157" s="26">
        <v>204.99598162999999</v>
      </c>
      <c r="H157" s="7" t="str">
        <f t="shared" si="23"/>
        <v>N/A</v>
      </c>
      <c r="I157" s="8">
        <v>-42.7</v>
      </c>
      <c r="J157" s="8">
        <v>-2.57</v>
      </c>
      <c r="K157" s="25" t="s">
        <v>734</v>
      </c>
      <c r="L157" s="85" t="str">
        <f t="shared" si="24"/>
        <v>Yes</v>
      </c>
    </row>
    <row r="158" spans="1:12" ht="25" x14ac:dyDescent="0.25">
      <c r="A158" s="108" t="s">
        <v>1324</v>
      </c>
      <c r="B158" s="21" t="s">
        <v>213</v>
      </c>
      <c r="C158" s="26">
        <v>1386.2069191999999</v>
      </c>
      <c r="D158" s="7" t="str">
        <f t="shared" si="21"/>
        <v>N/A</v>
      </c>
      <c r="E158" s="26">
        <v>1383.0729418999999</v>
      </c>
      <c r="F158" s="7" t="str">
        <f t="shared" si="22"/>
        <v>N/A</v>
      </c>
      <c r="G158" s="26">
        <v>1393.4028417</v>
      </c>
      <c r="H158" s="7" t="str">
        <f t="shared" si="23"/>
        <v>N/A</v>
      </c>
      <c r="I158" s="8">
        <v>-0.22600000000000001</v>
      </c>
      <c r="J158" s="8">
        <v>0.74690000000000001</v>
      </c>
      <c r="K158" s="25" t="s">
        <v>734</v>
      </c>
      <c r="L158" s="85" t="str">
        <f t="shared" si="24"/>
        <v>Yes</v>
      </c>
    </row>
    <row r="159" spans="1:12" ht="25" x14ac:dyDescent="0.25">
      <c r="A159" s="108" t="s">
        <v>1325</v>
      </c>
      <c r="B159" s="21" t="s">
        <v>213</v>
      </c>
      <c r="C159" s="26">
        <v>51.400723851999999</v>
      </c>
      <c r="D159" s="7" t="str">
        <f t="shared" si="21"/>
        <v>N/A</v>
      </c>
      <c r="E159" s="26">
        <v>46.878907054999999</v>
      </c>
      <c r="F159" s="7" t="str">
        <f t="shared" si="22"/>
        <v>N/A</v>
      </c>
      <c r="G159" s="26">
        <v>32.375620681000001</v>
      </c>
      <c r="H159" s="7" t="str">
        <f t="shared" si="23"/>
        <v>N/A</v>
      </c>
      <c r="I159" s="8">
        <v>-8.8000000000000007</v>
      </c>
      <c r="J159" s="8">
        <v>-30.9</v>
      </c>
      <c r="K159" s="25" t="s">
        <v>734</v>
      </c>
      <c r="L159" s="85" t="str">
        <f t="shared" si="24"/>
        <v>No</v>
      </c>
    </row>
    <row r="160" spans="1:12" ht="25" x14ac:dyDescent="0.25">
      <c r="A160" s="116" t="s">
        <v>1326</v>
      </c>
      <c r="B160" s="21" t="s">
        <v>213</v>
      </c>
      <c r="C160" s="26">
        <v>15.255095170000001</v>
      </c>
      <c r="D160" s="7" t="str">
        <f t="shared" si="21"/>
        <v>N/A</v>
      </c>
      <c r="E160" s="26">
        <v>31.236628709000001</v>
      </c>
      <c r="F160" s="7" t="str">
        <f t="shared" si="22"/>
        <v>N/A</v>
      </c>
      <c r="G160" s="26">
        <v>37.977110027000002</v>
      </c>
      <c r="H160" s="7" t="str">
        <f t="shared" si="23"/>
        <v>N/A</v>
      </c>
      <c r="I160" s="8">
        <v>104.8</v>
      </c>
      <c r="J160" s="8">
        <v>21.58</v>
      </c>
      <c r="K160" s="25" t="s">
        <v>734</v>
      </c>
      <c r="L160" s="85" t="str">
        <f t="shared" si="24"/>
        <v>Yes</v>
      </c>
    </row>
    <row r="161" spans="1:12" x14ac:dyDescent="0.25">
      <c r="A161" s="116" t="s">
        <v>1327</v>
      </c>
      <c r="B161" s="21" t="s">
        <v>213</v>
      </c>
      <c r="C161" s="26">
        <v>1032.6828872999999</v>
      </c>
      <c r="D161" s="7" t="str">
        <f t="shared" si="21"/>
        <v>N/A</v>
      </c>
      <c r="E161" s="26">
        <v>1035.7733433000001</v>
      </c>
      <c r="F161" s="7" t="str">
        <f t="shared" si="22"/>
        <v>N/A</v>
      </c>
      <c r="G161" s="26">
        <v>923.72834618000002</v>
      </c>
      <c r="H161" s="7" t="str">
        <f t="shared" si="23"/>
        <v>N/A</v>
      </c>
      <c r="I161" s="8">
        <v>0.29930000000000001</v>
      </c>
      <c r="J161" s="8">
        <v>-10.8</v>
      </c>
      <c r="K161" s="25" t="s">
        <v>734</v>
      </c>
      <c r="L161" s="85" t="str">
        <f t="shared" si="24"/>
        <v>Yes</v>
      </c>
    </row>
    <row r="162" spans="1:12" x14ac:dyDescent="0.25">
      <c r="A162" s="116" t="s">
        <v>1328</v>
      </c>
      <c r="B162" s="21" t="s">
        <v>213</v>
      </c>
      <c r="C162" s="26">
        <v>76.418385385999997</v>
      </c>
      <c r="D162" s="7" t="str">
        <f t="shared" si="21"/>
        <v>N/A</v>
      </c>
      <c r="E162" s="26">
        <v>126.64857004</v>
      </c>
      <c r="F162" s="7" t="str">
        <f t="shared" si="22"/>
        <v>N/A</v>
      </c>
      <c r="G162" s="26">
        <v>189.83983927</v>
      </c>
      <c r="H162" s="7" t="str">
        <f t="shared" si="23"/>
        <v>N/A</v>
      </c>
      <c r="I162" s="8">
        <v>65.73</v>
      </c>
      <c r="J162" s="8">
        <v>49.89</v>
      </c>
      <c r="K162" s="25" t="s">
        <v>734</v>
      </c>
      <c r="L162" s="85" t="str">
        <f t="shared" si="24"/>
        <v>No</v>
      </c>
    </row>
    <row r="163" spans="1:12" x14ac:dyDescent="0.25">
      <c r="A163" s="116" t="s">
        <v>1677</v>
      </c>
      <c r="B163" s="21" t="s">
        <v>213</v>
      </c>
      <c r="C163" s="26">
        <v>2837.0448998000002</v>
      </c>
      <c r="D163" s="7" t="str">
        <f t="shared" si="21"/>
        <v>N/A</v>
      </c>
      <c r="E163" s="26">
        <v>2961.6226867999999</v>
      </c>
      <c r="F163" s="7" t="str">
        <f t="shared" si="22"/>
        <v>N/A</v>
      </c>
      <c r="G163" s="26">
        <v>3552.6428417000002</v>
      </c>
      <c r="H163" s="7" t="str">
        <f t="shared" si="23"/>
        <v>N/A</v>
      </c>
      <c r="I163" s="8">
        <v>4.391</v>
      </c>
      <c r="J163" s="8">
        <v>19.96</v>
      </c>
      <c r="K163" s="25" t="s">
        <v>734</v>
      </c>
      <c r="L163" s="85" t="str">
        <f t="shared" si="24"/>
        <v>Yes</v>
      </c>
    </row>
    <row r="164" spans="1:12" x14ac:dyDescent="0.25">
      <c r="A164" s="116" t="s">
        <v>1329</v>
      </c>
      <c r="B164" s="21" t="s">
        <v>213</v>
      </c>
      <c r="C164" s="26">
        <v>298.05776830000002</v>
      </c>
      <c r="D164" s="7" t="str">
        <f t="shared" si="21"/>
        <v>N/A</v>
      </c>
      <c r="E164" s="26">
        <v>272.70586315999998</v>
      </c>
      <c r="F164" s="7" t="str">
        <f t="shared" si="22"/>
        <v>N/A</v>
      </c>
      <c r="G164" s="26">
        <v>246.39861787000001</v>
      </c>
      <c r="H164" s="7" t="str">
        <f t="shared" si="23"/>
        <v>N/A</v>
      </c>
      <c r="I164" s="8">
        <v>-8.51</v>
      </c>
      <c r="J164" s="8">
        <v>-9.65</v>
      </c>
      <c r="K164" s="25" t="s">
        <v>734</v>
      </c>
      <c r="L164" s="85" t="str">
        <f t="shared" si="24"/>
        <v>Yes</v>
      </c>
    </row>
    <row r="165" spans="1:12" x14ac:dyDescent="0.25">
      <c r="A165" s="116" t="s">
        <v>1330</v>
      </c>
      <c r="B165" s="21" t="s">
        <v>213</v>
      </c>
      <c r="C165" s="26">
        <v>286.63965703000002</v>
      </c>
      <c r="D165" s="7" t="str">
        <f t="shared" si="21"/>
        <v>N/A</v>
      </c>
      <c r="E165" s="26">
        <v>268.14960748999999</v>
      </c>
      <c r="F165" s="7" t="str">
        <f t="shared" si="22"/>
        <v>N/A</v>
      </c>
      <c r="G165" s="26">
        <v>290.60661469000001</v>
      </c>
      <c r="H165" s="7" t="str">
        <f t="shared" si="23"/>
        <v>N/A</v>
      </c>
      <c r="I165" s="8">
        <v>-6.45</v>
      </c>
      <c r="J165" s="8">
        <v>8.375</v>
      </c>
      <c r="K165" s="25" t="s">
        <v>734</v>
      </c>
      <c r="L165" s="85" t="str">
        <f t="shared" si="24"/>
        <v>Yes</v>
      </c>
    </row>
    <row r="166" spans="1:12" x14ac:dyDescent="0.25">
      <c r="A166" s="116" t="s">
        <v>1331</v>
      </c>
      <c r="B166" s="21" t="s">
        <v>213</v>
      </c>
      <c r="C166" s="26">
        <v>7374.5373539000002</v>
      </c>
      <c r="D166" s="7" t="str">
        <f t="shared" si="21"/>
        <v>N/A</v>
      </c>
      <c r="E166" s="26">
        <v>7985.7628062000003</v>
      </c>
      <c r="F166" s="7" t="str">
        <f t="shared" si="22"/>
        <v>N/A</v>
      </c>
      <c r="G166" s="26">
        <v>6840.9414645999996</v>
      </c>
      <c r="H166" s="7" t="str">
        <f t="shared" si="23"/>
        <v>N/A</v>
      </c>
      <c r="I166" s="8">
        <v>8.2880000000000003</v>
      </c>
      <c r="J166" s="8">
        <v>-14.3</v>
      </c>
      <c r="K166" s="25" t="s">
        <v>734</v>
      </c>
      <c r="L166" s="85" t="str">
        <f t="shared" si="24"/>
        <v>Yes</v>
      </c>
    </row>
    <row r="167" spans="1:12" x14ac:dyDescent="0.25">
      <c r="A167" s="142" t="s">
        <v>1332</v>
      </c>
      <c r="B167" s="21" t="s">
        <v>213</v>
      </c>
      <c r="C167" s="26">
        <v>864.95462581000004</v>
      </c>
      <c r="D167" s="7" t="str">
        <f t="shared" si="21"/>
        <v>N/A</v>
      </c>
      <c r="E167" s="26">
        <v>1164.6126999999999</v>
      </c>
      <c r="F167" s="7" t="str">
        <f t="shared" si="22"/>
        <v>N/A</v>
      </c>
      <c r="G167" s="26">
        <v>1002.9219288</v>
      </c>
      <c r="H167" s="7" t="str">
        <f t="shared" si="23"/>
        <v>N/A</v>
      </c>
      <c r="I167" s="8">
        <v>34.64</v>
      </c>
      <c r="J167" s="8">
        <v>-13.9</v>
      </c>
      <c r="K167" s="25" t="s">
        <v>734</v>
      </c>
      <c r="L167" s="85" t="str">
        <f t="shared" si="24"/>
        <v>Yes</v>
      </c>
    </row>
    <row r="168" spans="1:12" x14ac:dyDescent="0.25">
      <c r="A168" s="142" t="s">
        <v>1333</v>
      </c>
      <c r="B168" s="21" t="s">
        <v>213</v>
      </c>
      <c r="C168" s="26">
        <v>21085.643665</v>
      </c>
      <c r="D168" s="7" t="str">
        <f t="shared" si="21"/>
        <v>N/A</v>
      </c>
      <c r="E168" s="26">
        <v>23591.374562000001</v>
      </c>
      <c r="F168" s="7" t="str">
        <f t="shared" si="22"/>
        <v>N/A</v>
      </c>
      <c r="G168" s="26">
        <v>27489.665656000001</v>
      </c>
      <c r="H168" s="7" t="str">
        <f t="shared" si="23"/>
        <v>N/A</v>
      </c>
      <c r="I168" s="8">
        <v>11.88</v>
      </c>
      <c r="J168" s="8">
        <v>16.52</v>
      </c>
      <c r="K168" s="25" t="s">
        <v>734</v>
      </c>
      <c r="L168" s="85" t="str">
        <f t="shared" si="24"/>
        <v>Yes</v>
      </c>
    </row>
    <row r="169" spans="1:12" x14ac:dyDescent="0.25">
      <c r="A169" s="142" t="s">
        <v>1334</v>
      </c>
      <c r="B169" s="21" t="s">
        <v>213</v>
      </c>
      <c r="C169" s="26">
        <v>2146.2448682999998</v>
      </c>
      <c r="D169" s="7" t="str">
        <f t="shared" si="21"/>
        <v>N/A</v>
      </c>
      <c r="E169" s="26">
        <v>2214.0771107</v>
      </c>
      <c r="F169" s="7" t="str">
        <f t="shared" si="22"/>
        <v>N/A</v>
      </c>
      <c r="G169" s="26">
        <v>2051.1174685999999</v>
      </c>
      <c r="H169" s="7" t="str">
        <f t="shared" si="23"/>
        <v>N/A</v>
      </c>
      <c r="I169" s="8">
        <v>3.161</v>
      </c>
      <c r="J169" s="8">
        <v>-7.36</v>
      </c>
      <c r="K169" s="25" t="s">
        <v>734</v>
      </c>
      <c r="L169" s="85" t="str">
        <f t="shared" si="24"/>
        <v>Yes</v>
      </c>
    </row>
    <row r="170" spans="1:12" x14ac:dyDescent="0.25">
      <c r="A170" s="142" t="s">
        <v>1335</v>
      </c>
      <c r="B170" s="21" t="s">
        <v>213</v>
      </c>
      <c r="C170" s="26">
        <v>1222.1385123</v>
      </c>
      <c r="D170" s="7" t="str">
        <f t="shared" si="21"/>
        <v>N/A</v>
      </c>
      <c r="E170" s="26">
        <v>1224.3302709</v>
      </c>
      <c r="F170" s="7" t="str">
        <f t="shared" si="22"/>
        <v>N/A</v>
      </c>
      <c r="G170" s="26">
        <v>1242.2630067</v>
      </c>
      <c r="H170" s="7" t="str">
        <f t="shared" si="23"/>
        <v>N/A</v>
      </c>
      <c r="I170" s="8">
        <v>0.17929999999999999</v>
      </c>
      <c r="J170" s="8">
        <v>1.4650000000000001</v>
      </c>
      <c r="K170" s="25" t="s">
        <v>734</v>
      </c>
      <c r="L170" s="85" t="str">
        <f t="shared" si="24"/>
        <v>Yes</v>
      </c>
    </row>
    <row r="171" spans="1:12" x14ac:dyDescent="0.25">
      <c r="A171" s="142" t="s">
        <v>85</v>
      </c>
      <c r="B171" s="21" t="s">
        <v>213</v>
      </c>
      <c r="C171" s="4">
        <v>9.2071838902999996</v>
      </c>
      <c r="D171" s="7" t="str">
        <f t="shared" ref="D171:D202" si="25">IF($B171="N/A","N/A",IF(C171&gt;10,"No",IF(C171&lt;-10,"No","Yes")))</f>
        <v>N/A</v>
      </c>
      <c r="E171" s="4">
        <v>9.0879841272000004</v>
      </c>
      <c r="F171" s="7" t="str">
        <f t="shared" ref="F171:F202" si="26">IF($B171="N/A","N/A",IF(E171&gt;10,"No",IF(E171&lt;-10,"No","Yes")))</f>
        <v>N/A</v>
      </c>
      <c r="G171" s="4">
        <v>6.9258598338999997</v>
      </c>
      <c r="H171" s="7" t="str">
        <f t="shared" ref="H171:H202" si="27">IF($B171="N/A","N/A",IF(G171&gt;10,"No",IF(G171&lt;-10,"No","Yes")))</f>
        <v>N/A</v>
      </c>
      <c r="I171" s="8">
        <v>-1.29</v>
      </c>
      <c r="J171" s="8">
        <v>-23.8</v>
      </c>
      <c r="K171" s="25" t="s">
        <v>734</v>
      </c>
      <c r="L171" s="85" t="str">
        <f t="shared" ref="L171:L202" si="28">IF(J171="Div by 0", "N/A", IF(K171="N/A","N/A", IF(J171&gt;VALUE(MID(K171,1,2)), "No", IF(J171&lt;-1*VALUE(MID(K171,1,2)), "No", "Yes"))))</f>
        <v>Yes</v>
      </c>
    </row>
    <row r="172" spans="1:12" x14ac:dyDescent="0.25">
      <c r="A172" s="142" t="s">
        <v>462</v>
      </c>
      <c r="B172" s="21" t="s">
        <v>213</v>
      </c>
      <c r="C172" s="4">
        <v>4.0659988214</v>
      </c>
      <c r="D172" s="7" t="str">
        <f t="shared" si="25"/>
        <v>N/A</v>
      </c>
      <c r="E172" s="4">
        <v>3.3446437226999999</v>
      </c>
      <c r="F172" s="7" t="str">
        <f t="shared" si="26"/>
        <v>N/A</v>
      </c>
      <c r="G172" s="4">
        <v>2.3536165326999998</v>
      </c>
      <c r="H172" s="7" t="str">
        <f t="shared" si="27"/>
        <v>N/A</v>
      </c>
      <c r="I172" s="8">
        <v>-17.7</v>
      </c>
      <c r="J172" s="8">
        <v>-29.6</v>
      </c>
      <c r="K172" s="25" t="s">
        <v>734</v>
      </c>
      <c r="L172" s="85" t="str">
        <f t="shared" si="28"/>
        <v>Yes</v>
      </c>
    </row>
    <row r="173" spans="1:12" x14ac:dyDescent="0.25">
      <c r="A173" s="142" t="s">
        <v>463</v>
      </c>
      <c r="B173" s="21" t="s">
        <v>213</v>
      </c>
      <c r="C173" s="4">
        <v>14.117729897</v>
      </c>
      <c r="D173" s="7" t="str">
        <f t="shared" si="25"/>
        <v>N/A</v>
      </c>
      <c r="E173" s="4">
        <v>13.553742328</v>
      </c>
      <c r="F173" s="7" t="str">
        <f t="shared" si="26"/>
        <v>N/A</v>
      </c>
      <c r="G173" s="4">
        <v>12.173207036999999</v>
      </c>
      <c r="H173" s="7" t="str">
        <f t="shared" si="27"/>
        <v>N/A</v>
      </c>
      <c r="I173" s="8">
        <v>-3.99</v>
      </c>
      <c r="J173" s="8">
        <v>-10.199999999999999</v>
      </c>
      <c r="K173" s="25" t="s">
        <v>734</v>
      </c>
      <c r="L173" s="85" t="str">
        <f t="shared" si="28"/>
        <v>Yes</v>
      </c>
    </row>
    <row r="174" spans="1:12" x14ac:dyDescent="0.25">
      <c r="A174" s="108" t="s">
        <v>464</v>
      </c>
      <c r="B174" s="21" t="s">
        <v>213</v>
      </c>
      <c r="C174" s="4">
        <v>6.9290485015999996</v>
      </c>
      <c r="D174" s="7" t="str">
        <f t="shared" si="25"/>
        <v>N/A</v>
      </c>
      <c r="E174" s="4">
        <v>7.3727416362999998</v>
      </c>
      <c r="F174" s="7" t="str">
        <f t="shared" si="26"/>
        <v>N/A</v>
      </c>
      <c r="G174" s="4">
        <v>5.7499360123000001</v>
      </c>
      <c r="H174" s="7" t="str">
        <f t="shared" si="27"/>
        <v>N/A</v>
      </c>
      <c r="I174" s="8">
        <v>6.4029999999999996</v>
      </c>
      <c r="J174" s="8">
        <v>-22</v>
      </c>
      <c r="K174" s="25" t="s">
        <v>734</v>
      </c>
      <c r="L174" s="85" t="str">
        <f t="shared" si="28"/>
        <v>Yes</v>
      </c>
    </row>
    <row r="175" spans="1:12" x14ac:dyDescent="0.25">
      <c r="A175" s="108" t="s">
        <v>465</v>
      </c>
      <c r="B175" s="21" t="s">
        <v>213</v>
      </c>
      <c r="C175" s="4">
        <v>7.6315316933000004</v>
      </c>
      <c r="D175" s="7" t="str">
        <f t="shared" si="25"/>
        <v>N/A</v>
      </c>
      <c r="E175" s="4">
        <v>7.4016563147000003</v>
      </c>
      <c r="F175" s="7" t="str">
        <f t="shared" si="26"/>
        <v>N/A</v>
      </c>
      <c r="G175" s="4">
        <v>5.6176188955999997</v>
      </c>
      <c r="H175" s="7" t="str">
        <f t="shared" si="27"/>
        <v>N/A</v>
      </c>
      <c r="I175" s="8">
        <v>-3.01</v>
      </c>
      <c r="J175" s="8">
        <v>-24.1</v>
      </c>
      <c r="K175" s="25" t="s">
        <v>734</v>
      </c>
      <c r="L175" s="85" t="str">
        <f t="shared" si="28"/>
        <v>Yes</v>
      </c>
    </row>
    <row r="176" spans="1:12" x14ac:dyDescent="0.25">
      <c r="A176" s="108" t="s">
        <v>1336</v>
      </c>
      <c r="B176" s="21" t="s">
        <v>213</v>
      </c>
      <c r="C176" s="4">
        <v>1.1913809748999999</v>
      </c>
      <c r="D176" s="7" t="str">
        <f t="shared" si="25"/>
        <v>N/A</v>
      </c>
      <c r="E176" s="4">
        <v>1.1710214095</v>
      </c>
      <c r="F176" s="7" t="str">
        <f t="shared" si="26"/>
        <v>N/A</v>
      </c>
      <c r="G176" s="4">
        <v>0.82498494850000004</v>
      </c>
      <c r="H176" s="7" t="str">
        <f t="shared" si="27"/>
        <v>N/A</v>
      </c>
      <c r="I176" s="8">
        <v>-1.71</v>
      </c>
      <c r="J176" s="8">
        <v>-29.5</v>
      </c>
      <c r="K176" s="25" t="s">
        <v>734</v>
      </c>
      <c r="L176" s="85" t="str">
        <f t="shared" si="28"/>
        <v>Yes</v>
      </c>
    </row>
    <row r="177" spans="1:12" x14ac:dyDescent="0.25">
      <c r="A177" s="108" t="s">
        <v>1337</v>
      </c>
      <c r="B177" s="21" t="s">
        <v>213</v>
      </c>
      <c r="C177" s="4">
        <v>1.9446081319999999</v>
      </c>
      <c r="D177" s="7" t="str">
        <f t="shared" si="25"/>
        <v>N/A</v>
      </c>
      <c r="E177" s="4">
        <v>1.2118274358000001</v>
      </c>
      <c r="F177" s="7" t="str">
        <f t="shared" si="26"/>
        <v>N/A</v>
      </c>
      <c r="G177" s="4">
        <v>1.0619977037999999</v>
      </c>
      <c r="H177" s="7" t="str">
        <f t="shared" si="27"/>
        <v>N/A</v>
      </c>
      <c r="I177" s="8">
        <v>-37.700000000000003</v>
      </c>
      <c r="J177" s="8">
        <v>-12.4</v>
      </c>
      <c r="K177" s="25" t="s">
        <v>734</v>
      </c>
      <c r="L177" s="85" t="str">
        <f t="shared" si="28"/>
        <v>Yes</v>
      </c>
    </row>
    <row r="178" spans="1:12" x14ac:dyDescent="0.25">
      <c r="A178" s="108" t="s">
        <v>1338</v>
      </c>
      <c r="B178" s="21" t="s">
        <v>213</v>
      </c>
      <c r="C178" s="4">
        <v>3.4924658498999999</v>
      </c>
      <c r="D178" s="7" t="str">
        <f t="shared" si="25"/>
        <v>N/A</v>
      </c>
      <c r="E178" s="4">
        <v>3.4166529499</v>
      </c>
      <c r="F178" s="7" t="str">
        <f t="shared" si="26"/>
        <v>N/A</v>
      </c>
      <c r="G178" s="4">
        <v>3.1474966170999998</v>
      </c>
      <c r="H178" s="7" t="str">
        <f t="shared" si="27"/>
        <v>N/A</v>
      </c>
      <c r="I178" s="8">
        <v>-2.17</v>
      </c>
      <c r="J178" s="8">
        <v>-7.88</v>
      </c>
      <c r="K178" s="25" t="s">
        <v>734</v>
      </c>
      <c r="L178" s="85" t="str">
        <f t="shared" si="28"/>
        <v>Yes</v>
      </c>
    </row>
    <row r="179" spans="1:12" x14ac:dyDescent="0.25">
      <c r="A179" s="108" t="s">
        <v>1339</v>
      </c>
      <c r="B179" s="21" t="s">
        <v>213</v>
      </c>
      <c r="C179" s="4">
        <v>0.25352309680000001</v>
      </c>
      <c r="D179" s="7" t="str">
        <f t="shared" si="25"/>
        <v>N/A</v>
      </c>
      <c r="E179" s="4">
        <v>0.30569485470000002</v>
      </c>
      <c r="F179" s="7" t="str">
        <f t="shared" si="26"/>
        <v>N/A</v>
      </c>
      <c r="G179" s="4">
        <v>0.2252367545</v>
      </c>
      <c r="H179" s="7" t="str">
        <f t="shared" si="27"/>
        <v>N/A</v>
      </c>
      <c r="I179" s="8">
        <v>20.58</v>
      </c>
      <c r="J179" s="8">
        <v>-26.3</v>
      </c>
      <c r="K179" s="25" t="s">
        <v>734</v>
      </c>
      <c r="L179" s="85" t="str">
        <f t="shared" si="28"/>
        <v>Yes</v>
      </c>
    </row>
    <row r="180" spans="1:12" x14ac:dyDescent="0.25">
      <c r="A180" s="108" t="s">
        <v>1340</v>
      </c>
      <c r="B180" s="21" t="s">
        <v>213</v>
      </c>
      <c r="C180" s="4">
        <v>0.1660980427</v>
      </c>
      <c r="D180" s="7" t="str">
        <f t="shared" si="25"/>
        <v>N/A</v>
      </c>
      <c r="E180" s="4">
        <v>0.19625603859999999</v>
      </c>
      <c r="F180" s="7" t="str">
        <f t="shared" si="26"/>
        <v>N/A</v>
      </c>
      <c r="G180" s="4">
        <v>0.2203881872</v>
      </c>
      <c r="H180" s="7" t="str">
        <f t="shared" si="27"/>
        <v>N/A</v>
      </c>
      <c r="I180" s="8">
        <v>18.16</v>
      </c>
      <c r="J180" s="8">
        <v>12.3</v>
      </c>
      <c r="K180" s="25" t="s">
        <v>734</v>
      </c>
      <c r="L180" s="85" t="str">
        <f t="shared" si="28"/>
        <v>Yes</v>
      </c>
    </row>
    <row r="181" spans="1:12" x14ac:dyDescent="0.25">
      <c r="A181" s="108" t="s">
        <v>86</v>
      </c>
      <c r="B181" s="21" t="s">
        <v>213</v>
      </c>
      <c r="C181" s="4">
        <v>5.7471264399999999E-2</v>
      </c>
      <c r="D181" s="7" t="str">
        <f t="shared" si="25"/>
        <v>N/A</v>
      </c>
      <c r="E181" s="4">
        <v>5.7240984500000001E-2</v>
      </c>
      <c r="F181" s="7" t="str">
        <f t="shared" si="26"/>
        <v>N/A</v>
      </c>
      <c r="G181" s="4">
        <v>0.13149243920000001</v>
      </c>
      <c r="H181" s="7" t="str">
        <f t="shared" si="27"/>
        <v>N/A</v>
      </c>
      <c r="I181" s="8">
        <v>-0.40100000000000002</v>
      </c>
      <c r="J181" s="8">
        <v>129.69999999999999</v>
      </c>
      <c r="K181" s="25" t="s">
        <v>734</v>
      </c>
      <c r="L181" s="85" t="str">
        <f t="shared" si="28"/>
        <v>No</v>
      </c>
    </row>
    <row r="182" spans="1:12" x14ac:dyDescent="0.25">
      <c r="A182" s="108" t="s">
        <v>87</v>
      </c>
      <c r="B182" s="21" t="s">
        <v>213</v>
      </c>
      <c r="C182" s="4">
        <v>49.944196810999998</v>
      </c>
      <c r="D182" s="7" t="str">
        <f t="shared" si="25"/>
        <v>N/A</v>
      </c>
      <c r="E182" s="4">
        <v>49.386001366999999</v>
      </c>
      <c r="F182" s="7" t="str">
        <f t="shared" si="26"/>
        <v>N/A</v>
      </c>
      <c r="G182" s="4">
        <v>41.122869059999999</v>
      </c>
      <c r="H182" s="7" t="str">
        <f t="shared" si="27"/>
        <v>N/A</v>
      </c>
      <c r="I182" s="8">
        <v>-1.1200000000000001</v>
      </c>
      <c r="J182" s="8">
        <v>-16.7</v>
      </c>
      <c r="K182" s="25" t="s">
        <v>734</v>
      </c>
      <c r="L182" s="85" t="str">
        <f t="shared" si="28"/>
        <v>Yes</v>
      </c>
    </row>
    <row r="183" spans="1:12" x14ac:dyDescent="0.25">
      <c r="A183" s="108" t="s">
        <v>466</v>
      </c>
      <c r="B183" s="21" t="s">
        <v>213</v>
      </c>
      <c r="C183" s="4">
        <v>8.0730701237000009</v>
      </c>
      <c r="D183" s="7" t="str">
        <f t="shared" si="25"/>
        <v>N/A</v>
      </c>
      <c r="E183" s="4">
        <v>8.5312651477999992</v>
      </c>
      <c r="F183" s="7" t="str">
        <f t="shared" si="26"/>
        <v>N/A</v>
      </c>
      <c r="G183" s="4">
        <v>5.0516647531999999</v>
      </c>
      <c r="H183" s="7" t="str">
        <f t="shared" si="27"/>
        <v>N/A</v>
      </c>
      <c r="I183" s="8">
        <v>5.6760000000000002</v>
      </c>
      <c r="J183" s="8">
        <v>-40.799999999999997</v>
      </c>
      <c r="K183" s="25" t="s">
        <v>734</v>
      </c>
      <c r="L183" s="85" t="str">
        <f t="shared" si="28"/>
        <v>No</v>
      </c>
    </row>
    <row r="184" spans="1:12" x14ac:dyDescent="0.25">
      <c r="A184" s="108" t="s">
        <v>467</v>
      </c>
      <c r="B184" s="21" t="s">
        <v>213</v>
      </c>
      <c r="C184" s="4">
        <v>81.422804299999996</v>
      </c>
      <c r="D184" s="7" t="str">
        <f t="shared" si="25"/>
        <v>N/A</v>
      </c>
      <c r="E184" s="4">
        <v>81.769228960000007</v>
      </c>
      <c r="F184" s="7" t="str">
        <f t="shared" si="26"/>
        <v>N/A</v>
      </c>
      <c r="G184" s="4">
        <v>82.966170500999993</v>
      </c>
      <c r="H184" s="7" t="str">
        <f t="shared" si="27"/>
        <v>N/A</v>
      </c>
      <c r="I184" s="8">
        <v>0.42549999999999999</v>
      </c>
      <c r="J184" s="8">
        <v>1.464</v>
      </c>
      <c r="K184" s="25" t="s">
        <v>734</v>
      </c>
      <c r="L184" s="85" t="str">
        <f t="shared" si="28"/>
        <v>Yes</v>
      </c>
    </row>
    <row r="185" spans="1:12" x14ac:dyDescent="0.25">
      <c r="A185" s="108" t="s">
        <v>468</v>
      </c>
      <c r="B185" s="21" t="s">
        <v>213</v>
      </c>
      <c r="C185" s="4">
        <v>38.890443052999998</v>
      </c>
      <c r="D185" s="7" t="str">
        <f t="shared" si="25"/>
        <v>N/A</v>
      </c>
      <c r="E185" s="4">
        <v>38.007487806999997</v>
      </c>
      <c r="F185" s="7" t="str">
        <f t="shared" si="26"/>
        <v>N/A</v>
      </c>
      <c r="G185" s="4">
        <v>34.023547479000001</v>
      </c>
      <c r="H185" s="7" t="str">
        <f t="shared" si="27"/>
        <v>N/A</v>
      </c>
      <c r="I185" s="8">
        <v>-2.27</v>
      </c>
      <c r="J185" s="8">
        <v>-10.5</v>
      </c>
      <c r="K185" s="25" t="s">
        <v>734</v>
      </c>
      <c r="L185" s="85" t="str">
        <f t="shared" si="28"/>
        <v>Yes</v>
      </c>
    </row>
    <row r="186" spans="1:12" x14ac:dyDescent="0.25">
      <c r="A186" s="108" t="s">
        <v>469</v>
      </c>
      <c r="B186" s="21" t="s">
        <v>213</v>
      </c>
      <c r="C186" s="4">
        <v>35.625785598999997</v>
      </c>
      <c r="D186" s="7" t="str">
        <f t="shared" si="25"/>
        <v>N/A</v>
      </c>
      <c r="E186" s="4">
        <v>35.791925466000002</v>
      </c>
      <c r="F186" s="7" t="str">
        <f t="shared" si="26"/>
        <v>N/A</v>
      </c>
      <c r="G186" s="4">
        <v>27.964981077000001</v>
      </c>
      <c r="H186" s="7" t="str">
        <f t="shared" si="27"/>
        <v>N/A</v>
      </c>
      <c r="I186" s="8">
        <v>0.46629999999999999</v>
      </c>
      <c r="J186" s="8">
        <v>-21.9</v>
      </c>
      <c r="K186" s="25" t="s">
        <v>734</v>
      </c>
      <c r="L186" s="85" t="str">
        <f t="shared" si="28"/>
        <v>Yes</v>
      </c>
    </row>
    <row r="187" spans="1:12" x14ac:dyDescent="0.25">
      <c r="A187" s="108" t="s">
        <v>116</v>
      </c>
      <c r="B187" s="21" t="s">
        <v>213</v>
      </c>
      <c r="C187" s="4">
        <v>70.622188444000003</v>
      </c>
      <c r="D187" s="7" t="str">
        <f t="shared" si="25"/>
        <v>N/A</v>
      </c>
      <c r="E187" s="4">
        <v>70.444277612999997</v>
      </c>
      <c r="F187" s="7" t="str">
        <f t="shared" si="26"/>
        <v>N/A</v>
      </c>
      <c r="G187" s="4">
        <v>61.143263165</v>
      </c>
      <c r="H187" s="7" t="str">
        <f t="shared" si="27"/>
        <v>N/A</v>
      </c>
      <c r="I187" s="8">
        <v>-0.252</v>
      </c>
      <c r="J187" s="8">
        <v>-13.2</v>
      </c>
      <c r="K187" s="25" t="s">
        <v>734</v>
      </c>
      <c r="L187" s="85" t="str">
        <f t="shared" si="28"/>
        <v>Yes</v>
      </c>
    </row>
    <row r="188" spans="1:12" x14ac:dyDescent="0.25">
      <c r="A188" s="108" t="s">
        <v>470</v>
      </c>
      <c r="B188" s="21" t="s">
        <v>213</v>
      </c>
      <c r="C188" s="4">
        <v>13.90689452</v>
      </c>
      <c r="D188" s="7" t="str">
        <f t="shared" si="25"/>
        <v>N/A</v>
      </c>
      <c r="E188" s="4">
        <v>15.269025691</v>
      </c>
      <c r="F188" s="7" t="str">
        <f t="shared" si="26"/>
        <v>N/A</v>
      </c>
      <c r="G188" s="4">
        <v>8.8691159587000001</v>
      </c>
      <c r="H188" s="7" t="str">
        <f t="shared" si="27"/>
        <v>N/A</v>
      </c>
      <c r="I188" s="8">
        <v>9.7949999999999999</v>
      </c>
      <c r="J188" s="8">
        <v>-41.9</v>
      </c>
      <c r="K188" s="25" t="s">
        <v>734</v>
      </c>
      <c r="L188" s="85" t="str">
        <f t="shared" si="28"/>
        <v>No</v>
      </c>
    </row>
    <row r="189" spans="1:12" x14ac:dyDescent="0.25">
      <c r="A189" s="108" t="s">
        <v>471</v>
      </c>
      <c r="B189" s="21" t="s">
        <v>213</v>
      </c>
      <c r="C189" s="4">
        <v>94.273107073999995</v>
      </c>
      <c r="D189" s="7" t="str">
        <f t="shared" si="25"/>
        <v>N/A</v>
      </c>
      <c r="E189" s="4">
        <v>94.800949985000003</v>
      </c>
      <c r="F189" s="7" t="str">
        <f t="shared" si="26"/>
        <v>N/A</v>
      </c>
      <c r="G189" s="4">
        <v>95.307171854000003</v>
      </c>
      <c r="H189" s="7" t="str">
        <f t="shared" si="27"/>
        <v>N/A</v>
      </c>
      <c r="I189" s="8">
        <v>0.55989999999999995</v>
      </c>
      <c r="J189" s="8">
        <v>0.53400000000000003</v>
      </c>
      <c r="K189" s="25" t="s">
        <v>734</v>
      </c>
      <c r="L189" s="85" t="str">
        <f t="shared" si="28"/>
        <v>Yes</v>
      </c>
    </row>
    <row r="190" spans="1:12" x14ac:dyDescent="0.25">
      <c r="A190" s="108" t="s">
        <v>472</v>
      </c>
      <c r="B190" s="21" t="s">
        <v>213</v>
      </c>
      <c r="C190" s="4">
        <v>63.705983144999998</v>
      </c>
      <c r="D190" s="7" t="str">
        <f t="shared" si="25"/>
        <v>N/A</v>
      </c>
      <c r="E190" s="4">
        <v>64.486157861999999</v>
      </c>
      <c r="F190" s="7" t="str">
        <f t="shared" si="26"/>
        <v>N/A</v>
      </c>
      <c r="G190" s="4">
        <v>59.662144867999999</v>
      </c>
      <c r="H190" s="7" t="str">
        <f t="shared" si="27"/>
        <v>N/A</v>
      </c>
      <c r="I190" s="8">
        <v>1.2250000000000001</v>
      </c>
      <c r="J190" s="8">
        <v>-7.48</v>
      </c>
      <c r="K190" s="25" t="s">
        <v>734</v>
      </c>
      <c r="L190" s="85" t="str">
        <f t="shared" si="28"/>
        <v>Yes</v>
      </c>
    </row>
    <row r="191" spans="1:12" x14ac:dyDescent="0.25">
      <c r="A191" s="108" t="s">
        <v>473</v>
      </c>
      <c r="B191" s="21" t="s">
        <v>213</v>
      </c>
      <c r="C191" s="4">
        <v>59.043365057000003</v>
      </c>
      <c r="D191" s="7" t="str">
        <f t="shared" si="25"/>
        <v>N/A</v>
      </c>
      <c r="E191" s="4">
        <v>58.042184265000003</v>
      </c>
      <c r="F191" s="7" t="str">
        <f t="shared" si="26"/>
        <v>N/A</v>
      </c>
      <c r="G191" s="4">
        <v>46.483668475000002</v>
      </c>
      <c r="H191" s="7" t="str">
        <f t="shared" si="27"/>
        <v>N/A</v>
      </c>
      <c r="I191" s="8">
        <v>-1.7</v>
      </c>
      <c r="J191" s="8">
        <v>-19.899999999999999</v>
      </c>
      <c r="K191" s="25" t="s">
        <v>734</v>
      </c>
      <c r="L191" s="85" t="str">
        <f t="shared" si="28"/>
        <v>Yes</v>
      </c>
    </row>
    <row r="192" spans="1:12" x14ac:dyDescent="0.25">
      <c r="A192" s="108" t="s">
        <v>1341</v>
      </c>
      <c r="B192" s="21" t="s">
        <v>213</v>
      </c>
      <c r="C192" s="22">
        <v>7.9382761954000003</v>
      </c>
      <c r="D192" s="7" t="str">
        <f t="shared" si="25"/>
        <v>N/A</v>
      </c>
      <c r="E192" s="22">
        <v>7.9309632689000003</v>
      </c>
      <c r="F192" s="7" t="str">
        <f t="shared" si="26"/>
        <v>N/A</v>
      </c>
      <c r="G192" s="22">
        <v>7.3703500666000004</v>
      </c>
      <c r="H192" s="7" t="str">
        <f t="shared" si="27"/>
        <v>N/A</v>
      </c>
      <c r="I192" s="8">
        <v>-9.1999999999999998E-2</v>
      </c>
      <c r="J192" s="8">
        <v>-7.07</v>
      </c>
      <c r="K192" s="25" t="s">
        <v>734</v>
      </c>
      <c r="L192" s="85" t="str">
        <f t="shared" si="28"/>
        <v>Yes</v>
      </c>
    </row>
    <row r="193" spans="1:12" x14ac:dyDescent="0.25">
      <c r="A193" s="108" t="s">
        <v>1342</v>
      </c>
      <c r="B193" s="21" t="s">
        <v>213</v>
      </c>
      <c r="C193" s="22">
        <v>10.666666666999999</v>
      </c>
      <c r="D193" s="7" t="str">
        <f t="shared" si="25"/>
        <v>N/A</v>
      </c>
      <c r="E193" s="22">
        <v>14.333333333000001</v>
      </c>
      <c r="F193" s="7" t="str">
        <f t="shared" si="26"/>
        <v>N/A</v>
      </c>
      <c r="G193" s="22">
        <v>10.365853659000001</v>
      </c>
      <c r="H193" s="7" t="str">
        <f t="shared" si="27"/>
        <v>N/A</v>
      </c>
      <c r="I193" s="8">
        <v>34.380000000000003</v>
      </c>
      <c r="J193" s="8">
        <v>-27.7</v>
      </c>
      <c r="K193" s="25" t="s">
        <v>734</v>
      </c>
      <c r="L193" s="85" t="str">
        <f t="shared" si="28"/>
        <v>Yes</v>
      </c>
    </row>
    <row r="194" spans="1:12" x14ac:dyDescent="0.25">
      <c r="A194" s="108" t="s">
        <v>1343</v>
      </c>
      <c r="B194" s="21" t="s">
        <v>213</v>
      </c>
      <c r="C194" s="22">
        <v>12.184871155</v>
      </c>
      <c r="D194" s="7" t="str">
        <f t="shared" si="25"/>
        <v>N/A</v>
      </c>
      <c r="E194" s="22">
        <v>12.072692575</v>
      </c>
      <c r="F194" s="7" t="str">
        <f t="shared" si="26"/>
        <v>N/A</v>
      </c>
      <c r="G194" s="22">
        <v>11.461760783000001</v>
      </c>
      <c r="H194" s="7" t="str">
        <f t="shared" si="27"/>
        <v>N/A</v>
      </c>
      <c r="I194" s="8">
        <v>-0.92100000000000004</v>
      </c>
      <c r="J194" s="8">
        <v>-5.0599999999999996</v>
      </c>
      <c r="K194" s="25" t="s">
        <v>734</v>
      </c>
      <c r="L194" s="85" t="str">
        <f t="shared" si="28"/>
        <v>Yes</v>
      </c>
    </row>
    <row r="195" spans="1:12" x14ac:dyDescent="0.25">
      <c r="A195" s="108" t="s">
        <v>1344</v>
      </c>
      <c r="B195" s="21" t="s">
        <v>213</v>
      </c>
      <c r="C195" s="22">
        <v>3.9929346455000001</v>
      </c>
      <c r="D195" s="7" t="str">
        <f t="shared" si="25"/>
        <v>N/A</v>
      </c>
      <c r="E195" s="22">
        <v>4.2275797810000002</v>
      </c>
      <c r="F195" s="7" t="str">
        <f t="shared" si="26"/>
        <v>N/A</v>
      </c>
      <c r="G195" s="22">
        <v>4.2519474737999996</v>
      </c>
      <c r="H195" s="7" t="str">
        <f t="shared" si="27"/>
        <v>N/A</v>
      </c>
      <c r="I195" s="8">
        <v>5.8769999999999998</v>
      </c>
      <c r="J195" s="8">
        <v>0.57640000000000002</v>
      </c>
      <c r="K195" s="25" t="s">
        <v>734</v>
      </c>
      <c r="L195" s="85" t="str">
        <f t="shared" si="28"/>
        <v>Yes</v>
      </c>
    </row>
    <row r="196" spans="1:12" x14ac:dyDescent="0.25">
      <c r="A196" s="108" t="s">
        <v>1345</v>
      </c>
      <c r="B196" s="21" t="s">
        <v>213</v>
      </c>
      <c r="C196" s="22">
        <v>4.9688235293999998</v>
      </c>
      <c r="D196" s="7" t="str">
        <f t="shared" si="25"/>
        <v>N/A</v>
      </c>
      <c r="E196" s="22">
        <v>5.4787296036999997</v>
      </c>
      <c r="F196" s="7" t="str">
        <f t="shared" si="26"/>
        <v>N/A</v>
      </c>
      <c r="G196" s="22">
        <v>6.1155303029999999</v>
      </c>
      <c r="H196" s="7" t="str">
        <f t="shared" si="27"/>
        <v>N/A</v>
      </c>
      <c r="I196" s="8">
        <v>10.26</v>
      </c>
      <c r="J196" s="8">
        <v>11.62</v>
      </c>
      <c r="K196" s="25" t="s">
        <v>734</v>
      </c>
      <c r="L196" s="85" t="str">
        <f t="shared" si="28"/>
        <v>Yes</v>
      </c>
    </row>
    <row r="197" spans="1:12" x14ac:dyDescent="0.25">
      <c r="A197" s="108" t="s">
        <v>1346</v>
      </c>
      <c r="B197" s="21" t="s">
        <v>213</v>
      </c>
      <c r="C197" s="22">
        <v>118.88965517</v>
      </c>
      <c r="D197" s="7" t="str">
        <f t="shared" si="25"/>
        <v>N/A</v>
      </c>
      <c r="E197" s="22">
        <v>114.31825987000001</v>
      </c>
      <c r="F197" s="7" t="str">
        <f t="shared" si="26"/>
        <v>N/A</v>
      </c>
      <c r="G197" s="22">
        <v>119.87968442</v>
      </c>
      <c r="H197" s="7" t="str">
        <f t="shared" si="27"/>
        <v>N/A</v>
      </c>
      <c r="I197" s="8">
        <v>-3.85</v>
      </c>
      <c r="J197" s="8">
        <v>4.8650000000000002</v>
      </c>
      <c r="K197" s="25" t="s">
        <v>734</v>
      </c>
      <c r="L197" s="85" t="str">
        <f t="shared" si="28"/>
        <v>Yes</v>
      </c>
    </row>
    <row r="198" spans="1:12" x14ac:dyDescent="0.25">
      <c r="A198" s="108" t="s">
        <v>1347</v>
      </c>
      <c r="B198" s="21" t="s">
        <v>213</v>
      </c>
      <c r="C198" s="22">
        <v>111.78787878999999</v>
      </c>
      <c r="D198" s="7" t="str">
        <f t="shared" si="25"/>
        <v>N/A</v>
      </c>
      <c r="E198" s="22">
        <v>114.24</v>
      </c>
      <c r="F198" s="7" t="str">
        <f t="shared" si="26"/>
        <v>N/A</v>
      </c>
      <c r="G198" s="22">
        <v>114.08108108</v>
      </c>
      <c r="H198" s="7" t="str">
        <f t="shared" si="27"/>
        <v>N/A</v>
      </c>
      <c r="I198" s="8">
        <v>2.194</v>
      </c>
      <c r="J198" s="8">
        <v>-0.13900000000000001</v>
      </c>
      <c r="K198" s="25" t="s">
        <v>734</v>
      </c>
      <c r="L198" s="85" t="str">
        <f t="shared" si="28"/>
        <v>Yes</v>
      </c>
    </row>
    <row r="199" spans="1:12" x14ac:dyDescent="0.25">
      <c r="A199" s="108" t="s">
        <v>1348</v>
      </c>
      <c r="B199" s="21" t="s">
        <v>213</v>
      </c>
      <c r="C199" s="22">
        <v>132.01612903</v>
      </c>
      <c r="D199" s="7" t="str">
        <f t="shared" si="25"/>
        <v>N/A</v>
      </c>
      <c r="E199" s="22">
        <v>130.35856848</v>
      </c>
      <c r="F199" s="7" t="str">
        <f t="shared" si="26"/>
        <v>N/A</v>
      </c>
      <c r="G199" s="22">
        <v>143.9638865</v>
      </c>
      <c r="H199" s="7" t="str">
        <f t="shared" si="27"/>
        <v>N/A</v>
      </c>
      <c r="I199" s="8">
        <v>-1.26</v>
      </c>
      <c r="J199" s="8">
        <v>10.44</v>
      </c>
      <c r="K199" s="25" t="s">
        <v>734</v>
      </c>
      <c r="L199" s="85" t="str">
        <f t="shared" si="28"/>
        <v>Yes</v>
      </c>
    </row>
    <row r="200" spans="1:12" x14ac:dyDescent="0.25">
      <c r="A200" s="108" t="s">
        <v>1349</v>
      </c>
      <c r="B200" s="21" t="s">
        <v>213</v>
      </c>
      <c r="C200" s="22">
        <v>34.731034483000002</v>
      </c>
      <c r="D200" s="7" t="str">
        <f t="shared" si="25"/>
        <v>N/A</v>
      </c>
      <c r="E200" s="22">
        <v>21.5</v>
      </c>
      <c r="F200" s="7" t="str">
        <f t="shared" si="26"/>
        <v>N/A</v>
      </c>
      <c r="G200" s="22">
        <v>22.420454544999998</v>
      </c>
      <c r="H200" s="7" t="str">
        <f t="shared" si="27"/>
        <v>N/A</v>
      </c>
      <c r="I200" s="8">
        <v>-38.1</v>
      </c>
      <c r="J200" s="8">
        <v>4.2809999999999997</v>
      </c>
      <c r="K200" s="25" t="s">
        <v>734</v>
      </c>
      <c r="L200" s="85" t="str">
        <f t="shared" si="28"/>
        <v>Yes</v>
      </c>
    </row>
    <row r="201" spans="1:12" x14ac:dyDescent="0.25">
      <c r="A201" s="108" t="s">
        <v>1350</v>
      </c>
      <c r="B201" s="21" t="s">
        <v>213</v>
      </c>
      <c r="C201" s="22">
        <v>23.013513514</v>
      </c>
      <c r="D201" s="7" t="str">
        <f t="shared" si="25"/>
        <v>N/A</v>
      </c>
      <c r="E201" s="22">
        <v>39.780219780000003</v>
      </c>
      <c r="F201" s="7" t="str">
        <f t="shared" si="26"/>
        <v>N/A</v>
      </c>
      <c r="G201" s="22">
        <v>46.482758621000002</v>
      </c>
      <c r="H201" s="7" t="str">
        <f t="shared" si="27"/>
        <v>N/A</v>
      </c>
      <c r="I201" s="8">
        <v>72.86</v>
      </c>
      <c r="J201" s="8">
        <v>16.850000000000001</v>
      </c>
      <c r="K201" s="25" t="s">
        <v>734</v>
      </c>
      <c r="L201" s="85" t="str">
        <f t="shared" si="28"/>
        <v>Yes</v>
      </c>
    </row>
    <row r="202" spans="1:12" x14ac:dyDescent="0.25">
      <c r="A202" s="108" t="s">
        <v>28</v>
      </c>
      <c r="B202" s="21" t="s">
        <v>213</v>
      </c>
      <c r="C202" s="4">
        <v>0.87436408330000004</v>
      </c>
      <c r="D202" s="7" t="str">
        <f t="shared" si="25"/>
        <v>N/A</v>
      </c>
      <c r="E202" s="4">
        <v>0.91161369029999995</v>
      </c>
      <c r="F202" s="7" t="str">
        <f t="shared" si="26"/>
        <v>N/A</v>
      </c>
      <c r="G202" s="4">
        <v>0.68450427680000003</v>
      </c>
      <c r="H202" s="7" t="str">
        <f t="shared" si="27"/>
        <v>N/A</v>
      </c>
      <c r="I202" s="8">
        <v>4.26</v>
      </c>
      <c r="J202" s="8">
        <v>-24.9</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50</v>
      </c>
      <c r="J203" s="8">
        <v>33.33</v>
      </c>
      <c r="K203" s="10" t="s">
        <v>213</v>
      </c>
      <c r="L203" s="85" t="str">
        <f t="shared" ref="L203:L213" si="32">IF(J203="Div by 0", "N/A", IF(K203="N/A","N/A", IF(J203&gt;VALUE(MID(K203,1,2)), "No", IF(J203&lt;-1*VALUE(MID(K203,1,2)), "No", "Yes"))))</f>
        <v>N/A</v>
      </c>
    </row>
    <row r="204" spans="1:12" x14ac:dyDescent="0.25">
      <c r="A204" s="108" t="s">
        <v>124</v>
      </c>
      <c r="B204" s="21" t="s">
        <v>213</v>
      </c>
      <c r="C204" s="22">
        <v>23</v>
      </c>
      <c r="D204" s="7" t="str">
        <f t="shared" si="29"/>
        <v>N/A</v>
      </c>
      <c r="E204" s="22">
        <v>24</v>
      </c>
      <c r="F204" s="7" t="str">
        <f t="shared" si="30"/>
        <v>N/A</v>
      </c>
      <c r="G204" s="22">
        <v>33</v>
      </c>
      <c r="H204" s="7" t="str">
        <f t="shared" si="31"/>
        <v>N/A</v>
      </c>
      <c r="I204" s="8">
        <v>4.3479999999999999</v>
      </c>
      <c r="J204" s="8">
        <v>37.5</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-60</v>
      </c>
      <c r="J205" s="8">
        <v>100</v>
      </c>
      <c r="K205" s="10" t="s">
        <v>213</v>
      </c>
      <c r="L205" s="85" t="str">
        <f t="shared" si="32"/>
        <v>N/A</v>
      </c>
    </row>
    <row r="206" spans="1:12" ht="25" x14ac:dyDescent="0.25">
      <c r="A206" s="108" t="s">
        <v>1351</v>
      </c>
      <c r="B206" s="21" t="s">
        <v>213</v>
      </c>
      <c r="C206" s="22">
        <v>11</v>
      </c>
      <c r="D206" s="7" t="str">
        <f t="shared" si="29"/>
        <v>N/A</v>
      </c>
      <c r="E206" s="22">
        <v>11</v>
      </c>
      <c r="F206" s="7" t="str">
        <f t="shared" si="30"/>
        <v>N/A</v>
      </c>
      <c r="G206" s="22">
        <v>11</v>
      </c>
      <c r="H206" s="7" t="str">
        <f t="shared" si="31"/>
        <v>N/A</v>
      </c>
      <c r="I206" s="8">
        <v>0</v>
      </c>
      <c r="J206" s="8">
        <v>20</v>
      </c>
      <c r="K206" s="10" t="s">
        <v>213</v>
      </c>
      <c r="L206" s="85" t="str">
        <f t="shared" si="32"/>
        <v>N/A</v>
      </c>
    </row>
    <row r="207" spans="1:12" x14ac:dyDescent="0.25">
      <c r="A207" s="108" t="s">
        <v>1599</v>
      </c>
      <c r="B207" s="21" t="s">
        <v>213</v>
      </c>
      <c r="C207" s="22">
        <v>11</v>
      </c>
      <c r="D207" s="7" t="str">
        <f t="shared" si="29"/>
        <v>N/A</v>
      </c>
      <c r="E207" s="22">
        <v>20</v>
      </c>
      <c r="F207" s="7" t="str">
        <f t="shared" si="30"/>
        <v>N/A</v>
      </c>
      <c r="G207" s="22">
        <v>21</v>
      </c>
      <c r="H207" s="7" t="str">
        <f t="shared" si="31"/>
        <v>N/A</v>
      </c>
      <c r="I207" s="8">
        <v>81.819999999999993</v>
      </c>
      <c r="J207" s="8">
        <v>5</v>
      </c>
      <c r="K207" s="10" t="s">
        <v>213</v>
      </c>
      <c r="L207" s="85" t="str">
        <f t="shared" si="32"/>
        <v>N/A</v>
      </c>
    </row>
    <row r="208" spans="1:12" x14ac:dyDescent="0.25">
      <c r="A208" s="108" t="s">
        <v>1600</v>
      </c>
      <c r="B208" s="21" t="s">
        <v>213</v>
      </c>
      <c r="C208" s="22">
        <v>216</v>
      </c>
      <c r="D208" s="7" t="str">
        <f t="shared" si="29"/>
        <v>N/A</v>
      </c>
      <c r="E208" s="22">
        <v>265</v>
      </c>
      <c r="F208" s="7" t="str">
        <f t="shared" si="30"/>
        <v>N/A</v>
      </c>
      <c r="G208" s="22">
        <v>313</v>
      </c>
      <c r="H208" s="7" t="str">
        <f t="shared" si="31"/>
        <v>N/A</v>
      </c>
      <c r="I208" s="8">
        <v>22.69</v>
      </c>
      <c r="J208" s="8">
        <v>18.11</v>
      </c>
      <c r="K208" s="10" t="s">
        <v>213</v>
      </c>
      <c r="L208" s="85" t="str">
        <f t="shared" si="32"/>
        <v>N/A</v>
      </c>
    </row>
    <row r="209" spans="1:12" x14ac:dyDescent="0.25">
      <c r="A209" s="108" t="s">
        <v>125</v>
      </c>
      <c r="B209" s="21" t="s">
        <v>213</v>
      </c>
      <c r="C209" s="26">
        <v>4265220</v>
      </c>
      <c r="D209" s="7" t="str">
        <f t="shared" si="29"/>
        <v>N/A</v>
      </c>
      <c r="E209" s="26">
        <v>4385175</v>
      </c>
      <c r="F209" s="7" t="str">
        <f t="shared" si="30"/>
        <v>N/A</v>
      </c>
      <c r="G209" s="26">
        <v>4635998</v>
      </c>
      <c r="H209" s="7" t="str">
        <f t="shared" si="31"/>
        <v>N/A</v>
      </c>
      <c r="I209" s="8">
        <v>2.8119999999999998</v>
      </c>
      <c r="J209" s="8">
        <v>5.72</v>
      </c>
      <c r="K209" s="10" t="s">
        <v>213</v>
      </c>
      <c r="L209" s="85" t="str">
        <f t="shared" si="32"/>
        <v>N/A</v>
      </c>
    </row>
    <row r="210" spans="1:12" x14ac:dyDescent="0.25">
      <c r="A210" s="142" t="s">
        <v>1595</v>
      </c>
      <c r="B210" s="21" t="s">
        <v>213</v>
      </c>
      <c r="C210" s="26">
        <v>889259</v>
      </c>
      <c r="D210" s="7" t="str">
        <f t="shared" si="29"/>
        <v>N/A</v>
      </c>
      <c r="E210" s="26">
        <v>2637885</v>
      </c>
      <c r="F210" s="7" t="str">
        <f t="shared" si="30"/>
        <v>N/A</v>
      </c>
      <c r="G210" s="26">
        <v>2832621</v>
      </c>
      <c r="H210" s="7" t="str">
        <f t="shared" si="31"/>
        <v>N/A</v>
      </c>
      <c r="I210" s="8">
        <v>196.6</v>
      </c>
      <c r="J210" s="8">
        <v>7.3819999999999997</v>
      </c>
      <c r="K210" s="10" t="s">
        <v>213</v>
      </c>
      <c r="L210" s="85" t="str">
        <f t="shared" si="32"/>
        <v>N/A</v>
      </c>
    </row>
    <row r="211" spans="1:12" x14ac:dyDescent="0.25">
      <c r="A211" s="142" t="s">
        <v>1352</v>
      </c>
      <c r="B211" s="21" t="s">
        <v>213</v>
      </c>
      <c r="C211" s="26">
        <v>246010</v>
      </c>
      <c r="D211" s="7" t="str">
        <f t="shared" si="29"/>
        <v>N/A</v>
      </c>
      <c r="E211" s="26">
        <v>587400</v>
      </c>
      <c r="F211" s="7" t="str">
        <f t="shared" si="30"/>
        <v>N/A</v>
      </c>
      <c r="G211" s="26">
        <v>304339</v>
      </c>
      <c r="H211" s="7" t="str">
        <f t="shared" si="31"/>
        <v>N/A</v>
      </c>
      <c r="I211" s="8">
        <v>138.80000000000001</v>
      </c>
      <c r="J211" s="8">
        <v>-48.2</v>
      </c>
      <c r="K211" s="10" t="s">
        <v>213</v>
      </c>
      <c r="L211" s="85" t="str">
        <f t="shared" si="32"/>
        <v>N/A</v>
      </c>
    </row>
    <row r="212" spans="1:12" x14ac:dyDescent="0.25">
      <c r="A212" s="142" t="s">
        <v>1589</v>
      </c>
      <c r="B212" s="21" t="s">
        <v>213</v>
      </c>
      <c r="C212" s="26">
        <v>4246581</v>
      </c>
      <c r="D212" s="7" t="str">
        <f t="shared" si="29"/>
        <v>N/A</v>
      </c>
      <c r="E212" s="26">
        <v>4363760</v>
      </c>
      <c r="F212" s="7" t="str">
        <f t="shared" si="30"/>
        <v>N/A</v>
      </c>
      <c r="G212" s="26">
        <v>4541569</v>
      </c>
      <c r="H212" s="7" t="str">
        <f t="shared" si="31"/>
        <v>N/A</v>
      </c>
      <c r="I212" s="8">
        <v>2.7589999999999999</v>
      </c>
      <c r="J212" s="8">
        <v>4.0750000000000002</v>
      </c>
      <c r="K212" s="10" t="s">
        <v>213</v>
      </c>
      <c r="L212" s="85" t="str">
        <f t="shared" si="32"/>
        <v>N/A</v>
      </c>
    </row>
    <row r="213" spans="1:12" x14ac:dyDescent="0.25">
      <c r="A213" s="142" t="s">
        <v>1590</v>
      </c>
      <c r="B213" s="21" t="s">
        <v>213</v>
      </c>
      <c r="C213" s="26">
        <v>892712</v>
      </c>
      <c r="D213" s="7" t="str">
        <f t="shared" si="29"/>
        <v>N/A</v>
      </c>
      <c r="E213" s="26">
        <v>1091548</v>
      </c>
      <c r="F213" s="7" t="str">
        <f t="shared" si="30"/>
        <v>N/A</v>
      </c>
      <c r="G213" s="26">
        <v>1129722</v>
      </c>
      <c r="H213" s="7" t="str">
        <f t="shared" si="31"/>
        <v>N/A</v>
      </c>
      <c r="I213" s="8">
        <v>22.27</v>
      </c>
      <c r="J213" s="8">
        <v>3.4969999999999999</v>
      </c>
      <c r="K213" s="10" t="s">
        <v>213</v>
      </c>
      <c r="L213" s="85" t="str">
        <f t="shared" si="32"/>
        <v>N/A</v>
      </c>
    </row>
    <row r="214" spans="1:12" ht="25" x14ac:dyDescent="0.25">
      <c r="A214" s="108" t="s">
        <v>1353</v>
      </c>
      <c r="B214" s="21" t="s">
        <v>213</v>
      </c>
      <c r="C214" s="26">
        <v>1975065</v>
      </c>
      <c r="D214" s="7" t="str">
        <f t="shared" ref="D214:D228" si="33">IF($B214="N/A","N/A",IF(C214&gt;10,"No",IF(C214&lt;-10,"No","Yes")))</f>
        <v>N/A</v>
      </c>
      <c r="E214" s="26">
        <v>1855493</v>
      </c>
      <c r="F214" s="7" t="str">
        <f t="shared" ref="F214:F228" si="34">IF($B214="N/A","N/A",IF(E214&gt;10,"No",IF(E214&lt;-10,"No","Yes")))</f>
        <v>N/A</v>
      </c>
      <c r="G214" s="26">
        <v>2370638</v>
      </c>
      <c r="H214" s="7" t="str">
        <f t="shared" ref="H214:H228" si="35">IF($B214="N/A","N/A",IF(G214&gt;10,"No",IF(G214&lt;-10,"No","Yes")))</f>
        <v>N/A</v>
      </c>
      <c r="I214" s="8">
        <v>-6.05</v>
      </c>
      <c r="J214" s="8">
        <v>27.76</v>
      </c>
      <c r="K214" s="25" t="s">
        <v>734</v>
      </c>
      <c r="L214" s="85" t="str">
        <f t="shared" ref="L214:L228" si="36">IF(J214="Div by 0", "N/A", IF(K214="N/A","N/A", IF(J214&gt;VALUE(MID(K214,1,2)), "No", IF(J214&lt;-1*VALUE(MID(K214,1,2)), "No", "Yes"))))</f>
        <v>Yes</v>
      </c>
    </row>
    <row r="215" spans="1:12" x14ac:dyDescent="0.25">
      <c r="A215" s="116" t="s">
        <v>646</v>
      </c>
      <c r="B215" s="21" t="s">
        <v>213</v>
      </c>
      <c r="C215" s="22">
        <v>7251</v>
      </c>
      <c r="D215" s="7" t="str">
        <f t="shared" si="33"/>
        <v>N/A</v>
      </c>
      <c r="E215" s="22">
        <v>6199</v>
      </c>
      <c r="F215" s="7" t="str">
        <f t="shared" si="34"/>
        <v>N/A</v>
      </c>
      <c r="G215" s="22">
        <v>6793</v>
      </c>
      <c r="H215" s="7" t="str">
        <f t="shared" si="35"/>
        <v>N/A</v>
      </c>
      <c r="I215" s="8">
        <v>-14.5</v>
      </c>
      <c r="J215" s="8">
        <v>9.5820000000000007</v>
      </c>
      <c r="K215" s="25" t="s">
        <v>734</v>
      </c>
      <c r="L215" s="85" t="str">
        <f t="shared" si="36"/>
        <v>Yes</v>
      </c>
    </row>
    <row r="216" spans="1:12" x14ac:dyDescent="0.25">
      <c r="A216" s="116" t="s">
        <v>1354</v>
      </c>
      <c r="B216" s="21" t="s">
        <v>213</v>
      </c>
      <c r="C216" s="26">
        <v>272.38518825</v>
      </c>
      <c r="D216" s="7" t="str">
        <f t="shared" si="33"/>
        <v>N/A</v>
      </c>
      <c r="E216" s="26">
        <v>299.32134215000002</v>
      </c>
      <c r="F216" s="7" t="str">
        <f t="shared" si="34"/>
        <v>N/A</v>
      </c>
      <c r="G216" s="26">
        <v>348.98248196999998</v>
      </c>
      <c r="H216" s="7" t="str">
        <f t="shared" si="35"/>
        <v>N/A</v>
      </c>
      <c r="I216" s="8">
        <v>9.8889999999999993</v>
      </c>
      <c r="J216" s="8">
        <v>16.59</v>
      </c>
      <c r="K216" s="25" t="s">
        <v>734</v>
      </c>
      <c r="L216" s="85" t="str">
        <f t="shared" si="36"/>
        <v>Yes</v>
      </c>
    </row>
    <row r="217" spans="1:12" ht="25" x14ac:dyDescent="0.25">
      <c r="A217" s="108" t="s">
        <v>1355</v>
      </c>
      <c r="B217" s="21" t="s">
        <v>213</v>
      </c>
      <c r="C217" s="26">
        <v>700</v>
      </c>
      <c r="D217" s="7" t="str">
        <f t="shared" si="33"/>
        <v>N/A</v>
      </c>
      <c r="E217" s="26">
        <v>0</v>
      </c>
      <c r="F217" s="7" t="str">
        <f t="shared" si="34"/>
        <v>N/A</v>
      </c>
      <c r="G217" s="26">
        <v>327</v>
      </c>
      <c r="H217" s="7" t="str">
        <f t="shared" si="35"/>
        <v>N/A</v>
      </c>
      <c r="I217" s="8">
        <v>-100</v>
      </c>
      <c r="J217" s="8" t="s">
        <v>1747</v>
      </c>
      <c r="K217" s="25" t="s">
        <v>734</v>
      </c>
      <c r="L217" s="85" t="str">
        <f t="shared" si="36"/>
        <v>N/A</v>
      </c>
    </row>
    <row r="218" spans="1:12" x14ac:dyDescent="0.25">
      <c r="A218" s="116" t="s">
        <v>513</v>
      </c>
      <c r="B218" s="21" t="s">
        <v>213</v>
      </c>
      <c r="C218" s="22">
        <v>11</v>
      </c>
      <c r="D218" s="7" t="str">
        <f t="shared" si="33"/>
        <v>N/A</v>
      </c>
      <c r="E218" s="22">
        <v>0</v>
      </c>
      <c r="F218" s="7" t="str">
        <f t="shared" si="34"/>
        <v>N/A</v>
      </c>
      <c r="G218" s="22">
        <v>11</v>
      </c>
      <c r="H218" s="7" t="str">
        <f t="shared" si="35"/>
        <v>N/A</v>
      </c>
      <c r="I218" s="8">
        <v>-100</v>
      </c>
      <c r="J218" s="8" t="s">
        <v>1747</v>
      </c>
      <c r="K218" s="25" t="s">
        <v>734</v>
      </c>
      <c r="L218" s="85" t="str">
        <f t="shared" si="36"/>
        <v>N/A</v>
      </c>
    </row>
    <row r="219" spans="1:12" x14ac:dyDescent="0.25">
      <c r="A219" s="108" t="s">
        <v>1356</v>
      </c>
      <c r="B219" s="21" t="s">
        <v>213</v>
      </c>
      <c r="C219" s="26">
        <v>700</v>
      </c>
      <c r="D219" s="7" t="str">
        <f t="shared" si="33"/>
        <v>N/A</v>
      </c>
      <c r="E219" s="26" t="s">
        <v>1747</v>
      </c>
      <c r="F219" s="7" t="str">
        <f t="shared" si="34"/>
        <v>N/A</v>
      </c>
      <c r="G219" s="26">
        <v>163.5</v>
      </c>
      <c r="H219" s="7" t="str">
        <f t="shared" si="35"/>
        <v>N/A</v>
      </c>
      <c r="I219" s="8" t="s">
        <v>1747</v>
      </c>
      <c r="J219" s="8" t="s">
        <v>1747</v>
      </c>
      <c r="K219" s="25" t="s">
        <v>734</v>
      </c>
      <c r="L219" s="85" t="str">
        <f t="shared" si="36"/>
        <v>N/A</v>
      </c>
    </row>
    <row r="220" spans="1:12" ht="25" x14ac:dyDescent="0.25">
      <c r="A220" s="108" t="s">
        <v>1357</v>
      </c>
      <c r="B220" s="21" t="s">
        <v>213</v>
      </c>
      <c r="C220" s="26">
        <v>227124</v>
      </c>
      <c r="D220" s="7" t="str">
        <f t="shared" si="33"/>
        <v>N/A</v>
      </c>
      <c r="E220" s="26">
        <v>174290</v>
      </c>
      <c r="F220" s="7" t="str">
        <f t="shared" si="34"/>
        <v>N/A</v>
      </c>
      <c r="G220" s="26">
        <v>164971</v>
      </c>
      <c r="H220" s="7" t="str">
        <f t="shared" si="35"/>
        <v>N/A</v>
      </c>
      <c r="I220" s="8">
        <v>-23.3</v>
      </c>
      <c r="J220" s="8">
        <v>-5.35</v>
      </c>
      <c r="K220" s="25" t="s">
        <v>734</v>
      </c>
      <c r="L220" s="85" t="str">
        <f t="shared" si="36"/>
        <v>Yes</v>
      </c>
    </row>
    <row r="221" spans="1:12" x14ac:dyDescent="0.25">
      <c r="A221" s="116" t="s">
        <v>514</v>
      </c>
      <c r="B221" s="21" t="s">
        <v>213</v>
      </c>
      <c r="C221" s="22">
        <v>70</v>
      </c>
      <c r="D221" s="7" t="str">
        <f t="shared" si="33"/>
        <v>N/A</v>
      </c>
      <c r="E221" s="22">
        <v>162</v>
      </c>
      <c r="F221" s="7" t="str">
        <f t="shared" si="34"/>
        <v>N/A</v>
      </c>
      <c r="G221" s="22">
        <v>55</v>
      </c>
      <c r="H221" s="7" t="str">
        <f t="shared" si="35"/>
        <v>N/A</v>
      </c>
      <c r="I221" s="8">
        <v>131.4</v>
      </c>
      <c r="J221" s="8">
        <v>-66</v>
      </c>
      <c r="K221" s="25" t="s">
        <v>734</v>
      </c>
      <c r="L221" s="85" t="str">
        <f t="shared" si="36"/>
        <v>No</v>
      </c>
    </row>
    <row r="222" spans="1:12" ht="25" x14ac:dyDescent="0.25">
      <c r="A222" s="108" t="s">
        <v>1358</v>
      </c>
      <c r="B222" s="21" t="s">
        <v>213</v>
      </c>
      <c r="C222" s="26">
        <v>3244.6285714000001</v>
      </c>
      <c r="D222" s="7" t="str">
        <f t="shared" si="33"/>
        <v>N/A</v>
      </c>
      <c r="E222" s="26">
        <v>1075.8641975</v>
      </c>
      <c r="F222" s="7" t="str">
        <f t="shared" si="34"/>
        <v>N/A</v>
      </c>
      <c r="G222" s="26">
        <v>2999.4727272999999</v>
      </c>
      <c r="H222" s="7" t="str">
        <f t="shared" si="35"/>
        <v>N/A</v>
      </c>
      <c r="I222" s="8">
        <v>-66.8</v>
      </c>
      <c r="J222" s="8">
        <v>178.8</v>
      </c>
      <c r="K222" s="25" t="s">
        <v>734</v>
      </c>
      <c r="L222" s="85" t="str">
        <f t="shared" si="36"/>
        <v>No</v>
      </c>
    </row>
    <row r="223" spans="1:12" ht="25" x14ac:dyDescent="0.25">
      <c r="A223" s="108" t="s">
        <v>1359</v>
      </c>
      <c r="B223" s="21" t="s">
        <v>213</v>
      </c>
      <c r="C223" s="26">
        <v>22455517</v>
      </c>
      <c r="D223" s="7" t="str">
        <f t="shared" si="33"/>
        <v>N/A</v>
      </c>
      <c r="E223" s="26">
        <v>21517349</v>
      </c>
      <c r="F223" s="7" t="str">
        <f t="shared" si="34"/>
        <v>N/A</v>
      </c>
      <c r="G223" s="26">
        <v>21474139</v>
      </c>
      <c r="H223" s="7" t="str">
        <f t="shared" si="35"/>
        <v>N/A</v>
      </c>
      <c r="I223" s="8">
        <v>-4.18</v>
      </c>
      <c r="J223" s="8">
        <v>-0.20100000000000001</v>
      </c>
      <c r="K223" s="25" t="s">
        <v>734</v>
      </c>
      <c r="L223" s="85" t="str">
        <f t="shared" si="36"/>
        <v>Yes</v>
      </c>
    </row>
    <row r="224" spans="1:12" x14ac:dyDescent="0.25">
      <c r="A224" s="108" t="s">
        <v>515</v>
      </c>
      <c r="B224" s="21" t="s">
        <v>213</v>
      </c>
      <c r="C224" s="22">
        <v>7168</v>
      </c>
      <c r="D224" s="7" t="str">
        <f t="shared" si="33"/>
        <v>N/A</v>
      </c>
      <c r="E224" s="22">
        <v>6983</v>
      </c>
      <c r="F224" s="7" t="str">
        <f t="shared" si="34"/>
        <v>N/A</v>
      </c>
      <c r="G224" s="22">
        <v>6264</v>
      </c>
      <c r="H224" s="7" t="str">
        <f t="shared" si="35"/>
        <v>N/A</v>
      </c>
      <c r="I224" s="8">
        <v>-2.58</v>
      </c>
      <c r="J224" s="8">
        <v>-10.3</v>
      </c>
      <c r="K224" s="25" t="s">
        <v>734</v>
      </c>
      <c r="L224" s="85" t="str">
        <f t="shared" si="36"/>
        <v>Yes</v>
      </c>
    </row>
    <row r="225" spans="1:12" x14ac:dyDescent="0.25">
      <c r="A225" s="108" t="s">
        <v>1360</v>
      </c>
      <c r="B225" s="21" t="s">
        <v>213</v>
      </c>
      <c r="C225" s="26">
        <v>3132.7451172000001</v>
      </c>
      <c r="D225" s="7" t="str">
        <f t="shared" si="33"/>
        <v>N/A</v>
      </c>
      <c r="E225" s="26">
        <v>3081.3903765999999</v>
      </c>
      <c r="F225" s="7" t="str">
        <f t="shared" si="34"/>
        <v>N/A</v>
      </c>
      <c r="G225" s="26">
        <v>3428.1831097999998</v>
      </c>
      <c r="H225" s="7" t="str">
        <f t="shared" si="35"/>
        <v>N/A</v>
      </c>
      <c r="I225" s="8">
        <v>-1.64</v>
      </c>
      <c r="J225" s="8">
        <v>11.25</v>
      </c>
      <c r="K225" s="25" t="s">
        <v>734</v>
      </c>
      <c r="L225" s="85" t="str">
        <f t="shared" si="36"/>
        <v>Yes</v>
      </c>
    </row>
    <row r="226" spans="1:12" ht="25" x14ac:dyDescent="0.25">
      <c r="A226" s="108" t="s">
        <v>1361</v>
      </c>
      <c r="B226" s="21" t="s">
        <v>213</v>
      </c>
      <c r="C226" s="26">
        <v>382994105</v>
      </c>
      <c r="D226" s="7" t="str">
        <f t="shared" si="33"/>
        <v>N/A</v>
      </c>
      <c r="E226" s="26">
        <v>439827797</v>
      </c>
      <c r="F226" s="7" t="str">
        <f t="shared" si="34"/>
        <v>N/A</v>
      </c>
      <c r="G226" s="26">
        <v>462445738</v>
      </c>
      <c r="H226" s="7" t="str">
        <f t="shared" si="35"/>
        <v>N/A</v>
      </c>
      <c r="I226" s="8">
        <v>14.84</v>
      </c>
      <c r="J226" s="8">
        <v>5.1420000000000003</v>
      </c>
      <c r="K226" s="25" t="s">
        <v>734</v>
      </c>
      <c r="L226" s="85" t="str">
        <f t="shared" si="36"/>
        <v>Yes</v>
      </c>
    </row>
    <row r="227" spans="1:12" ht="25" x14ac:dyDescent="0.25">
      <c r="A227" s="108" t="s">
        <v>516</v>
      </c>
      <c r="B227" s="21" t="s">
        <v>213</v>
      </c>
      <c r="C227" s="22">
        <v>9246</v>
      </c>
      <c r="D227" s="7" t="str">
        <f t="shared" si="33"/>
        <v>N/A</v>
      </c>
      <c r="E227" s="22">
        <v>10122</v>
      </c>
      <c r="F227" s="7" t="str">
        <f t="shared" si="34"/>
        <v>N/A</v>
      </c>
      <c r="G227" s="22">
        <v>9871</v>
      </c>
      <c r="H227" s="7" t="str">
        <f t="shared" si="35"/>
        <v>N/A</v>
      </c>
      <c r="I227" s="8">
        <v>9.4740000000000002</v>
      </c>
      <c r="J227" s="8">
        <v>-2.48</v>
      </c>
      <c r="K227" s="25" t="s">
        <v>734</v>
      </c>
      <c r="L227" s="85" t="str">
        <f t="shared" si="36"/>
        <v>Yes</v>
      </c>
    </row>
    <row r="228" spans="1:12" ht="25" x14ac:dyDescent="0.25">
      <c r="A228" s="108" t="s">
        <v>1362</v>
      </c>
      <c r="B228" s="21" t="s">
        <v>213</v>
      </c>
      <c r="C228" s="26">
        <v>41422.680618999999</v>
      </c>
      <c r="D228" s="7" t="str">
        <f t="shared" si="33"/>
        <v>N/A</v>
      </c>
      <c r="E228" s="26">
        <v>43452.657281</v>
      </c>
      <c r="F228" s="7" t="str">
        <f t="shared" si="34"/>
        <v>N/A</v>
      </c>
      <c r="G228" s="26">
        <v>46848.924932000002</v>
      </c>
      <c r="H228" s="7" t="str">
        <f t="shared" si="35"/>
        <v>N/A</v>
      </c>
      <c r="I228" s="8">
        <v>4.9009999999999998</v>
      </c>
      <c r="J228" s="8">
        <v>7.8159999999999998</v>
      </c>
      <c r="K228" s="25" t="s">
        <v>734</v>
      </c>
      <c r="L228" s="85" t="str">
        <f t="shared" si="36"/>
        <v>Yes</v>
      </c>
    </row>
    <row r="229" spans="1:12" x14ac:dyDescent="0.25">
      <c r="A229" s="108" t="s">
        <v>1363</v>
      </c>
      <c r="B229" s="21" t="s">
        <v>213</v>
      </c>
      <c r="C229" s="10">
        <v>644802965</v>
      </c>
      <c r="D229" s="7" t="str">
        <f t="shared" ref="D229:D252" si="37">IF($B229="N/A","N/A",IF(C229&gt;10,"No",IF(C229&lt;-10,"No","Yes")))</f>
        <v>N/A</v>
      </c>
      <c r="E229" s="10">
        <v>722603787</v>
      </c>
      <c r="F229" s="7" t="str">
        <f t="shared" ref="F229:F252" si="38">IF($B229="N/A","N/A",IF(E229&gt;10,"No",IF(E229&lt;-10,"No","Yes")))</f>
        <v>N/A</v>
      </c>
      <c r="G229" s="10">
        <v>764011825</v>
      </c>
      <c r="H229" s="7" t="str">
        <f t="shared" ref="H229:H252" si="39">IF($B229="N/A","N/A",IF(G229&gt;10,"No",IF(G229&lt;-10,"No","Yes")))</f>
        <v>N/A</v>
      </c>
      <c r="I229" s="8">
        <v>12.07</v>
      </c>
      <c r="J229" s="8">
        <v>5.73</v>
      </c>
      <c r="K229" s="25" t="s">
        <v>734</v>
      </c>
      <c r="L229" s="85" t="str">
        <f t="shared" ref="L229:L252" si="40">IF(J229="Div by 0", "N/A", IF(K229="N/A","N/A", IF(J229&gt;VALUE(MID(K229,1,2)), "No", IF(J229&lt;-1*VALUE(MID(K229,1,2)), "No", "Yes"))))</f>
        <v>Yes</v>
      </c>
    </row>
    <row r="230" spans="1:12" x14ac:dyDescent="0.25">
      <c r="A230" s="116" t="s">
        <v>1364</v>
      </c>
      <c r="B230" s="21" t="s">
        <v>213</v>
      </c>
      <c r="C230" s="1">
        <v>28394</v>
      </c>
      <c r="D230" s="7" t="str">
        <f t="shared" si="37"/>
        <v>N/A</v>
      </c>
      <c r="E230" s="1">
        <v>29132</v>
      </c>
      <c r="F230" s="7" t="str">
        <f t="shared" si="38"/>
        <v>N/A</v>
      </c>
      <c r="G230" s="1">
        <v>29075</v>
      </c>
      <c r="H230" s="7" t="str">
        <f t="shared" si="39"/>
        <v>N/A</v>
      </c>
      <c r="I230" s="8">
        <v>2.5990000000000002</v>
      </c>
      <c r="J230" s="8">
        <v>-0.19600000000000001</v>
      </c>
      <c r="K230" s="25" t="s">
        <v>734</v>
      </c>
      <c r="L230" s="85" t="str">
        <f t="shared" si="40"/>
        <v>Yes</v>
      </c>
    </row>
    <row r="231" spans="1:12" x14ac:dyDescent="0.25">
      <c r="A231" s="116" t="s">
        <v>1365</v>
      </c>
      <c r="B231" s="21" t="s">
        <v>213</v>
      </c>
      <c r="C231" s="10">
        <v>22709.127456999999</v>
      </c>
      <c r="D231" s="7" t="str">
        <f t="shared" si="37"/>
        <v>N/A</v>
      </c>
      <c r="E231" s="10">
        <v>24804.468865999999</v>
      </c>
      <c r="F231" s="7" t="str">
        <f t="shared" si="38"/>
        <v>N/A</v>
      </c>
      <c r="G231" s="10">
        <v>26277.276870000002</v>
      </c>
      <c r="H231" s="7" t="str">
        <f t="shared" si="39"/>
        <v>N/A</v>
      </c>
      <c r="I231" s="8">
        <v>9.2270000000000003</v>
      </c>
      <c r="J231" s="8">
        <v>5.9379999999999997</v>
      </c>
      <c r="K231" s="25" t="s">
        <v>734</v>
      </c>
      <c r="L231" s="85" t="str">
        <f t="shared" si="40"/>
        <v>Yes</v>
      </c>
    </row>
    <row r="232" spans="1:12" x14ac:dyDescent="0.25">
      <c r="A232" s="116" t="s">
        <v>1366</v>
      </c>
      <c r="B232" s="21" t="s">
        <v>213</v>
      </c>
      <c r="C232" s="10">
        <v>11703.349206000001</v>
      </c>
      <c r="D232" s="7" t="str">
        <f t="shared" si="37"/>
        <v>N/A</v>
      </c>
      <c r="E232" s="10">
        <v>10813.815789</v>
      </c>
      <c r="F232" s="7" t="str">
        <f t="shared" si="38"/>
        <v>N/A</v>
      </c>
      <c r="G232" s="10">
        <v>13870.571429</v>
      </c>
      <c r="H232" s="7" t="str">
        <f t="shared" si="39"/>
        <v>N/A</v>
      </c>
      <c r="I232" s="8">
        <v>-7.6</v>
      </c>
      <c r="J232" s="8">
        <v>28.27</v>
      </c>
      <c r="K232" s="25" t="s">
        <v>734</v>
      </c>
      <c r="L232" s="85" t="str">
        <f t="shared" si="40"/>
        <v>Yes</v>
      </c>
    </row>
    <row r="233" spans="1:12" ht="25" x14ac:dyDescent="0.25">
      <c r="A233" s="116" t="s">
        <v>1367</v>
      </c>
      <c r="B233" s="21" t="s">
        <v>213</v>
      </c>
      <c r="C233" s="10">
        <v>27216.589226</v>
      </c>
      <c r="D233" s="7" t="str">
        <f t="shared" si="37"/>
        <v>N/A</v>
      </c>
      <c r="E233" s="10">
        <v>29653.555121000001</v>
      </c>
      <c r="F233" s="7" t="str">
        <f t="shared" si="38"/>
        <v>N/A</v>
      </c>
      <c r="G233" s="10">
        <v>33294.958626</v>
      </c>
      <c r="H233" s="7" t="str">
        <f t="shared" si="39"/>
        <v>N/A</v>
      </c>
      <c r="I233" s="8">
        <v>8.9540000000000006</v>
      </c>
      <c r="J233" s="8">
        <v>12.28</v>
      </c>
      <c r="K233" s="25" t="s">
        <v>734</v>
      </c>
      <c r="L233" s="85" t="str">
        <f t="shared" si="40"/>
        <v>Yes</v>
      </c>
    </row>
    <row r="234" spans="1:12" x14ac:dyDescent="0.25">
      <c r="A234" s="116" t="s">
        <v>1368</v>
      </c>
      <c r="B234" s="21" t="s">
        <v>213</v>
      </c>
      <c r="C234" s="10">
        <v>9989.4008195000006</v>
      </c>
      <c r="D234" s="7" t="str">
        <f t="shared" si="37"/>
        <v>N/A</v>
      </c>
      <c r="E234" s="10">
        <v>10283.550800999999</v>
      </c>
      <c r="F234" s="7" t="str">
        <f t="shared" si="38"/>
        <v>N/A</v>
      </c>
      <c r="G234" s="10">
        <v>10844.799285999999</v>
      </c>
      <c r="H234" s="7" t="str">
        <f t="shared" si="39"/>
        <v>N/A</v>
      </c>
      <c r="I234" s="8">
        <v>2.9449999999999998</v>
      </c>
      <c r="J234" s="8">
        <v>5.4580000000000002</v>
      </c>
      <c r="K234" s="25" t="s">
        <v>734</v>
      </c>
      <c r="L234" s="85" t="str">
        <f t="shared" si="40"/>
        <v>Yes</v>
      </c>
    </row>
    <row r="235" spans="1:12" x14ac:dyDescent="0.25">
      <c r="A235" s="116" t="s">
        <v>1369</v>
      </c>
      <c r="B235" s="21" t="s">
        <v>213</v>
      </c>
      <c r="C235" s="10">
        <v>2020.6134301</v>
      </c>
      <c r="D235" s="7" t="str">
        <f t="shared" si="37"/>
        <v>N/A</v>
      </c>
      <c r="E235" s="10">
        <v>2164.3287304999999</v>
      </c>
      <c r="F235" s="7" t="str">
        <f t="shared" si="38"/>
        <v>N/A</v>
      </c>
      <c r="G235" s="10">
        <v>2326.2443760000001</v>
      </c>
      <c r="H235" s="7" t="str">
        <f t="shared" si="39"/>
        <v>N/A</v>
      </c>
      <c r="I235" s="8">
        <v>7.1120000000000001</v>
      </c>
      <c r="J235" s="8">
        <v>7.4809999999999999</v>
      </c>
      <c r="K235" s="25" t="s">
        <v>734</v>
      </c>
      <c r="L235" s="85" t="str">
        <f t="shared" si="40"/>
        <v>Yes</v>
      </c>
    </row>
    <row r="236" spans="1:12" x14ac:dyDescent="0.25">
      <c r="A236" s="116" t="s">
        <v>1370</v>
      </c>
      <c r="B236" s="21" t="s">
        <v>213</v>
      </c>
      <c r="C236" s="7">
        <v>19.441420345000001</v>
      </c>
      <c r="D236" s="7" t="str">
        <f t="shared" si="37"/>
        <v>N/A</v>
      </c>
      <c r="E236" s="7">
        <v>19.527301488999999</v>
      </c>
      <c r="F236" s="7" t="str">
        <f t="shared" si="38"/>
        <v>N/A</v>
      </c>
      <c r="G236" s="7">
        <v>15.770175791</v>
      </c>
      <c r="H236" s="7" t="str">
        <f t="shared" si="39"/>
        <v>N/A</v>
      </c>
      <c r="I236" s="8">
        <v>0.44169999999999998</v>
      </c>
      <c r="J236" s="8">
        <v>-19.2</v>
      </c>
      <c r="K236" s="25" t="s">
        <v>734</v>
      </c>
      <c r="L236" s="85" t="str">
        <f t="shared" si="40"/>
        <v>Yes</v>
      </c>
    </row>
    <row r="237" spans="1:12" x14ac:dyDescent="0.25">
      <c r="A237" s="116" t="s">
        <v>1371</v>
      </c>
      <c r="B237" s="21" t="s">
        <v>213</v>
      </c>
      <c r="C237" s="7">
        <v>3.7124337065000002</v>
      </c>
      <c r="D237" s="7" t="str">
        <f t="shared" si="37"/>
        <v>N/A</v>
      </c>
      <c r="E237" s="7">
        <v>5.5259331071000002</v>
      </c>
      <c r="F237" s="7" t="str">
        <f t="shared" si="38"/>
        <v>N/A</v>
      </c>
      <c r="G237" s="7">
        <v>4.4202066589999998</v>
      </c>
      <c r="H237" s="7" t="str">
        <f t="shared" si="39"/>
        <v>N/A</v>
      </c>
      <c r="I237" s="8">
        <v>48.85</v>
      </c>
      <c r="J237" s="8">
        <v>-20</v>
      </c>
      <c r="K237" s="25" t="s">
        <v>734</v>
      </c>
      <c r="L237" s="85" t="str">
        <f t="shared" si="40"/>
        <v>Yes</v>
      </c>
    </row>
    <row r="238" spans="1:12" x14ac:dyDescent="0.25">
      <c r="A238" s="116" t="s">
        <v>1372</v>
      </c>
      <c r="B238" s="21" t="s">
        <v>213</v>
      </c>
      <c r="C238" s="7">
        <v>51.584283904000003</v>
      </c>
      <c r="D238" s="7" t="str">
        <f t="shared" si="37"/>
        <v>N/A</v>
      </c>
      <c r="E238" s="7">
        <v>53.558915511999999</v>
      </c>
      <c r="F238" s="7" t="str">
        <f t="shared" si="38"/>
        <v>N/A</v>
      </c>
      <c r="G238" s="7">
        <v>57.366711772999999</v>
      </c>
      <c r="H238" s="7" t="str">
        <f t="shared" si="39"/>
        <v>N/A</v>
      </c>
      <c r="I238" s="8">
        <v>3.8279999999999998</v>
      </c>
      <c r="J238" s="8">
        <v>7.11</v>
      </c>
      <c r="K238" s="25" t="s">
        <v>734</v>
      </c>
      <c r="L238" s="85" t="str">
        <f t="shared" si="40"/>
        <v>Yes</v>
      </c>
    </row>
    <row r="239" spans="1:12" x14ac:dyDescent="0.25">
      <c r="A239" s="116" t="s">
        <v>1373</v>
      </c>
      <c r="B239" s="21" t="s">
        <v>213</v>
      </c>
      <c r="C239" s="7">
        <v>7.2542574395999999</v>
      </c>
      <c r="D239" s="7" t="str">
        <f t="shared" si="37"/>
        <v>N/A</v>
      </c>
      <c r="E239" s="7">
        <v>6.8626777495000004</v>
      </c>
      <c r="F239" s="7" t="str">
        <f t="shared" si="38"/>
        <v>N/A</v>
      </c>
      <c r="G239" s="7">
        <v>5.7320194523000003</v>
      </c>
      <c r="H239" s="7" t="str">
        <f t="shared" si="39"/>
        <v>N/A</v>
      </c>
      <c r="I239" s="8">
        <v>-5.4</v>
      </c>
      <c r="J239" s="8">
        <v>-16.5</v>
      </c>
      <c r="K239" s="25" t="s">
        <v>734</v>
      </c>
      <c r="L239" s="85" t="str">
        <f t="shared" si="40"/>
        <v>Yes</v>
      </c>
    </row>
    <row r="240" spans="1:12" x14ac:dyDescent="0.25">
      <c r="A240" s="116" t="s">
        <v>1374</v>
      </c>
      <c r="B240" s="21" t="s">
        <v>213</v>
      </c>
      <c r="C240" s="7">
        <v>4.9470281918000003</v>
      </c>
      <c r="D240" s="7" t="str">
        <f t="shared" si="37"/>
        <v>N/A</v>
      </c>
      <c r="E240" s="7">
        <v>4.8417011731999997</v>
      </c>
      <c r="F240" s="7" t="str">
        <f t="shared" si="38"/>
        <v>N/A</v>
      </c>
      <c r="G240" s="7">
        <v>4.9321356375000001</v>
      </c>
      <c r="H240" s="7" t="str">
        <f t="shared" si="39"/>
        <v>N/A</v>
      </c>
      <c r="I240" s="8">
        <v>-2.13</v>
      </c>
      <c r="J240" s="8">
        <v>1.8680000000000001</v>
      </c>
      <c r="K240" s="25" t="s">
        <v>734</v>
      </c>
      <c r="L240" s="85" t="str">
        <f t="shared" si="40"/>
        <v>Yes</v>
      </c>
    </row>
    <row r="241" spans="1:12" x14ac:dyDescent="0.25">
      <c r="A241" s="116" t="s">
        <v>1375</v>
      </c>
      <c r="B241" s="21" t="s">
        <v>213</v>
      </c>
      <c r="C241" s="10">
        <v>382994105</v>
      </c>
      <c r="D241" s="7" t="str">
        <f t="shared" si="37"/>
        <v>N/A</v>
      </c>
      <c r="E241" s="10">
        <v>439827797</v>
      </c>
      <c r="F241" s="7" t="str">
        <f t="shared" si="38"/>
        <v>N/A</v>
      </c>
      <c r="G241" s="10">
        <v>462445738</v>
      </c>
      <c r="H241" s="7" t="str">
        <f t="shared" si="39"/>
        <v>N/A</v>
      </c>
      <c r="I241" s="8">
        <v>14.84</v>
      </c>
      <c r="J241" s="8">
        <v>5.1420000000000003</v>
      </c>
      <c r="K241" s="25" t="s">
        <v>734</v>
      </c>
      <c r="L241" s="85" t="str">
        <f t="shared" si="40"/>
        <v>Yes</v>
      </c>
    </row>
    <row r="242" spans="1:12" x14ac:dyDescent="0.25">
      <c r="A242" s="116" t="s">
        <v>1376</v>
      </c>
      <c r="B242" s="21" t="s">
        <v>213</v>
      </c>
      <c r="C242" s="1">
        <v>9246</v>
      </c>
      <c r="D242" s="7" t="str">
        <f t="shared" si="37"/>
        <v>N/A</v>
      </c>
      <c r="E242" s="1">
        <v>10122</v>
      </c>
      <c r="F242" s="7" t="str">
        <f t="shared" si="38"/>
        <v>N/A</v>
      </c>
      <c r="G242" s="1">
        <v>9871</v>
      </c>
      <c r="H242" s="7" t="str">
        <f t="shared" si="39"/>
        <v>N/A</v>
      </c>
      <c r="I242" s="8">
        <v>9.4740000000000002</v>
      </c>
      <c r="J242" s="8">
        <v>-2.48</v>
      </c>
      <c r="K242" s="25" t="s">
        <v>734</v>
      </c>
      <c r="L242" s="85" t="str">
        <f t="shared" si="40"/>
        <v>Yes</v>
      </c>
    </row>
    <row r="243" spans="1:12" ht="25" x14ac:dyDescent="0.25">
      <c r="A243" s="116" t="s">
        <v>1377</v>
      </c>
      <c r="B243" s="21" t="s">
        <v>213</v>
      </c>
      <c r="C243" s="10">
        <v>41422.680618999999</v>
      </c>
      <c r="D243" s="7" t="str">
        <f t="shared" si="37"/>
        <v>N/A</v>
      </c>
      <c r="E243" s="10">
        <v>43452.657281</v>
      </c>
      <c r="F243" s="7" t="str">
        <f t="shared" si="38"/>
        <v>N/A</v>
      </c>
      <c r="G243" s="10">
        <v>46848.924932000002</v>
      </c>
      <c r="H243" s="7" t="str">
        <f t="shared" si="39"/>
        <v>N/A</v>
      </c>
      <c r="I243" s="8">
        <v>4.9009999999999998</v>
      </c>
      <c r="J243" s="8">
        <v>7.8159999999999998</v>
      </c>
      <c r="K243" s="25" t="s">
        <v>734</v>
      </c>
      <c r="L243" s="85" t="str">
        <f t="shared" si="40"/>
        <v>Yes</v>
      </c>
    </row>
    <row r="244" spans="1:12" ht="25" x14ac:dyDescent="0.25">
      <c r="A244" s="116" t="s">
        <v>1378</v>
      </c>
      <c r="B244" s="21" t="s">
        <v>213</v>
      </c>
      <c r="C244" s="10">
        <v>22329.666667000001</v>
      </c>
      <c r="D244" s="7" t="str">
        <f t="shared" si="37"/>
        <v>N/A</v>
      </c>
      <c r="E244" s="10">
        <v>20586.875</v>
      </c>
      <c r="F244" s="7" t="str">
        <f t="shared" si="38"/>
        <v>N/A</v>
      </c>
      <c r="G244" s="10">
        <v>22363.157895</v>
      </c>
      <c r="H244" s="7" t="str">
        <f t="shared" si="39"/>
        <v>N/A</v>
      </c>
      <c r="I244" s="8">
        <v>-7.8</v>
      </c>
      <c r="J244" s="8">
        <v>8.6280000000000001</v>
      </c>
      <c r="K244" s="25" t="s">
        <v>734</v>
      </c>
      <c r="L244" s="85" t="str">
        <f t="shared" si="40"/>
        <v>Yes</v>
      </c>
    </row>
    <row r="245" spans="1:12" ht="25" x14ac:dyDescent="0.25">
      <c r="A245" s="116" t="s">
        <v>1379</v>
      </c>
      <c r="B245" s="21" t="s">
        <v>213</v>
      </c>
      <c r="C245" s="10">
        <v>41819.520821999999</v>
      </c>
      <c r="D245" s="7" t="str">
        <f t="shared" si="37"/>
        <v>N/A</v>
      </c>
      <c r="E245" s="10">
        <v>43907.631138999997</v>
      </c>
      <c r="F245" s="7" t="str">
        <f t="shared" si="38"/>
        <v>N/A</v>
      </c>
      <c r="G245" s="10">
        <v>47415.547786000003</v>
      </c>
      <c r="H245" s="7" t="str">
        <f t="shared" si="39"/>
        <v>N/A</v>
      </c>
      <c r="I245" s="8">
        <v>4.9930000000000003</v>
      </c>
      <c r="J245" s="8">
        <v>7.9889999999999999</v>
      </c>
      <c r="K245" s="25" t="s">
        <v>734</v>
      </c>
      <c r="L245" s="85" t="str">
        <f t="shared" si="40"/>
        <v>Yes</v>
      </c>
    </row>
    <row r="246" spans="1:12" ht="25" x14ac:dyDescent="0.25">
      <c r="A246" s="116" t="s">
        <v>1380</v>
      </c>
      <c r="B246" s="21" t="s">
        <v>213</v>
      </c>
      <c r="C246" s="10">
        <v>33776.865059999996</v>
      </c>
      <c r="D246" s="7" t="str">
        <f t="shared" si="37"/>
        <v>N/A</v>
      </c>
      <c r="E246" s="10">
        <v>34488.979643999999</v>
      </c>
      <c r="F246" s="7" t="str">
        <f t="shared" si="38"/>
        <v>N/A</v>
      </c>
      <c r="G246" s="10">
        <v>36908.580475000002</v>
      </c>
      <c r="H246" s="7" t="str">
        <f t="shared" si="39"/>
        <v>N/A</v>
      </c>
      <c r="I246" s="8">
        <v>2.1080000000000001</v>
      </c>
      <c r="J246" s="8">
        <v>7.016</v>
      </c>
      <c r="K246" s="25" t="s">
        <v>734</v>
      </c>
      <c r="L246" s="85" t="str">
        <f t="shared" si="40"/>
        <v>Yes</v>
      </c>
    </row>
    <row r="247" spans="1:12" ht="25" x14ac:dyDescent="0.25">
      <c r="A247" s="116" t="s">
        <v>1381</v>
      </c>
      <c r="B247" s="21" t="s">
        <v>213</v>
      </c>
      <c r="C247" s="10">
        <v>25552.166667000001</v>
      </c>
      <c r="D247" s="7" t="str">
        <f t="shared" si="37"/>
        <v>N/A</v>
      </c>
      <c r="E247" s="10">
        <v>17444.769230999998</v>
      </c>
      <c r="F247" s="7" t="str">
        <f t="shared" si="38"/>
        <v>N/A</v>
      </c>
      <c r="G247" s="10">
        <v>6227.875</v>
      </c>
      <c r="H247" s="7" t="str">
        <f t="shared" si="39"/>
        <v>N/A</v>
      </c>
      <c r="I247" s="8">
        <v>-31.7</v>
      </c>
      <c r="J247" s="8">
        <v>-64.3</v>
      </c>
      <c r="K247" s="25" t="s">
        <v>734</v>
      </c>
      <c r="L247" s="85" t="str">
        <f t="shared" si="40"/>
        <v>No</v>
      </c>
    </row>
    <row r="248" spans="1:12" ht="25" x14ac:dyDescent="0.25">
      <c r="A248" s="116" t="s">
        <v>1382</v>
      </c>
      <c r="B248" s="21" t="s">
        <v>213</v>
      </c>
      <c r="C248" s="7">
        <v>6.3307520079000001</v>
      </c>
      <c r="D248" s="7" t="str">
        <f t="shared" si="37"/>
        <v>N/A</v>
      </c>
      <c r="E248" s="7">
        <v>6.7848189508000001</v>
      </c>
      <c r="F248" s="7" t="str">
        <f t="shared" si="38"/>
        <v>N/A</v>
      </c>
      <c r="G248" s="7">
        <v>5.3539950208000002</v>
      </c>
      <c r="H248" s="7" t="str">
        <f t="shared" si="39"/>
        <v>N/A</v>
      </c>
      <c r="I248" s="8">
        <v>7.1719999999999997</v>
      </c>
      <c r="J248" s="8">
        <v>-21.1</v>
      </c>
      <c r="K248" s="25" t="s">
        <v>734</v>
      </c>
      <c r="L248" s="85" t="str">
        <f t="shared" si="40"/>
        <v>Yes</v>
      </c>
    </row>
    <row r="249" spans="1:12" ht="25" x14ac:dyDescent="0.25">
      <c r="A249" s="116" t="s">
        <v>1383</v>
      </c>
      <c r="B249" s="21" t="s">
        <v>213</v>
      </c>
      <c r="C249" s="7">
        <v>0.70713022979999995</v>
      </c>
      <c r="D249" s="7" t="str">
        <f t="shared" si="37"/>
        <v>N/A</v>
      </c>
      <c r="E249" s="7">
        <v>1.1633543383</v>
      </c>
      <c r="F249" s="7" t="str">
        <f t="shared" si="38"/>
        <v>N/A</v>
      </c>
      <c r="G249" s="7">
        <v>1.0907003444000001</v>
      </c>
      <c r="H249" s="7" t="str">
        <f t="shared" si="39"/>
        <v>N/A</v>
      </c>
      <c r="I249" s="8">
        <v>64.52</v>
      </c>
      <c r="J249" s="8">
        <v>-6.25</v>
      </c>
      <c r="K249" s="25" t="s">
        <v>734</v>
      </c>
      <c r="L249" s="85" t="str">
        <f t="shared" si="40"/>
        <v>Yes</v>
      </c>
    </row>
    <row r="250" spans="1:12" ht="25" x14ac:dyDescent="0.25">
      <c r="A250" s="116" t="s">
        <v>1384</v>
      </c>
      <c r="B250" s="21" t="s">
        <v>213</v>
      </c>
      <c r="C250" s="7">
        <v>20.684880064000001</v>
      </c>
      <c r="D250" s="7" t="str">
        <f t="shared" si="37"/>
        <v>N/A</v>
      </c>
      <c r="E250" s="7">
        <v>22.790227385000001</v>
      </c>
      <c r="F250" s="7" t="str">
        <f t="shared" si="38"/>
        <v>N/A</v>
      </c>
      <c r="G250" s="7">
        <v>25.542625169000001</v>
      </c>
      <c r="H250" s="7" t="str">
        <f t="shared" si="39"/>
        <v>N/A</v>
      </c>
      <c r="I250" s="8">
        <v>10.18</v>
      </c>
      <c r="J250" s="8">
        <v>12.08</v>
      </c>
      <c r="K250" s="25" t="s">
        <v>734</v>
      </c>
      <c r="L250" s="85" t="str">
        <f t="shared" si="40"/>
        <v>Yes</v>
      </c>
    </row>
    <row r="251" spans="1:12" ht="25" x14ac:dyDescent="0.25">
      <c r="A251" s="116" t="s">
        <v>1385</v>
      </c>
      <c r="B251" s="21" t="s">
        <v>213</v>
      </c>
      <c r="C251" s="7">
        <v>0.7256005875</v>
      </c>
      <c r="D251" s="7" t="str">
        <f t="shared" si="37"/>
        <v>N/A</v>
      </c>
      <c r="E251" s="7">
        <v>0.67493302190000004</v>
      </c>
      <c r="F251" s="7" t="str">
        <f t="shared" si="38"/>
        <v>N/A</v>
      </c>
      <c r="G251" s="7">
        <v>0.48502687480000001</v>
      </c>
      <c r="H251" s="7" t="str">
        <f t="shared" si="39"/>
        <v>N/A</v>
      </c>
      <c r="I251" s="8">
        <v>-6.98</v>
      </c>
      <c r="J251" s="8">
        <v>-28.1</v>
      </c>
      <c r="K251" s="25" t="s">
        <v>734</v>
      </c>
      <c r="L251" s="85" t="str">
        <f t="shared" si="40"/>
        <v>Yes</v>
      </c>
    </row>
    <row r="252" spans="1:12" ht="25" x14ac:dyDescent="0.25">
      <c r="A252" s="144" t="s">
        <v>1386</v>
      </c>
      <c r="B252" s="93" t="s">
        <v>213</v>
      </c>
      <c r="C252" s="124">
        <v>1.34674089E-2</v>
      </c>
      <c r="D252" s="124" t="str">
        <f t="shared" si="37"/>
        <v>N/A</v>
      </c>
      <c r="E252" s="124">
        <v>2.8036576899999999E-2</v>
      </c>
      <c r="F252" s="124" t="str">
        <f t="shared" si="38"/>
        <v>N/A</v>
      </c>
      <c r="G252" s="124">
        <v>2.43186965E-2</v>
      </c>
      <c r="H252" s="124" t="str">
        <f t="shared" si="39"/>
        <v>N/A</v>
      </c>
      <c r="I252" s="125">
        <v>108.2</v>
      </c>
      <c r="J252" s="125">
        <v>-13.3</v>
      </c>
      <c r="K252" s="138" t="s">
        <v>734</v>
      </c>
      <c r="L252" s="96" t="str">
        <f t="shared" si="40"/>
        <v>Yes</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67264</v>
      </c>
      <c r="D6" s="7" t="str">
        <f t="shared" ref="D6:D37" si="0">IF($B6="N/A","N/A",IF(C6&gt;10,"No",IF(C6&lt;-10,"No","Yes")))</f>
        <v>N/A</v>
      </c>
      <c r="E6" s="22">
        <v>75092</v>
      </c>
      <c r="F6" s="7" t="str">
        <f t="shared" ref="F6:F37" si="1">IF($B6="N/A","N/A",IF(E6&gt;10,"No",IF(E6&lt;-10,"No","Yes")))</f>
        <v>N/A</v>
      </c>
      <c r="G6" s="22">
        <v>88745</v>
      </c>
      <c r="H6" s="7" t="str">
        <f t="shared" ref="H6:H37" si="2">IF($B6="N/A","N/A",IF(G6&gt;10,"No",IF(G6&lt;-10,"No","Yes")))</f>
        <v>N/A</v>
      </c>
      <c r="I6" s="8">
        <v>11.64</v>
      </c>
      <c r="J6" s="8">
        <v>18.18</v>
      </c>
      <c r="K6" s="25" t="s">
        <v>734</v>
      </c>
      <c r="L6" s="85" t="str">
        <f t="shared" ref="L6:L39" si="3">IF(J6="Div by 0", "N/A", IF(K6="N/A","N/A", IF(J6&gt;VALUE(MID(K6,1,2)), "No", IF(J6&lt;-1*VALUE(MID(K6,1,2)), "No", "Yes"))))</f>
        <v>Yes</v>
      </c>
    </row>
    <row r="7" spans="1:12" x14ac:dyDescent="0.25">
      <c r="A7" s="142" t="s">
        <v>6</v>
      </c>
      <c r="B7" s="21" t="s">
        <v>213</v>
      </c>
      <c r="C7" s="22">
        <v>44082</v>
      </c>
      <c r="D7" s="7" t="str">
        <f t="shared" si="0"/>
        <v>N/A</v>
      </c>
      <c r="E7" s="22">
        <v>47703</v>
      </c>
      <c r="F7" s="7" t="str">
        <f t="shared" si="1"/>
        <v>N/A</v>
      </c>
      <c r="G7" s="22">
        <v>46848</v>
      </c>
      <c r="H7" s="7" t="str">
        <f t="shared" si="2"/>
        <v>N/A</v>
      </c>
      <c r="I7" s="8">
        <v>8.2140000000000004</v>
      </c>
      <c r="J7" s="8">
        <v>-1.79</v>
      </c>
      <c r="K7" s="25" t="s">
        <v>734</v>
      </c>
      <c r="L7" s="85" t="str">
        <f t="shared" si="3"/>
        <v>Yes</v>
      </c>
    </row>
    <row r="8" spans="1:12" x14ac:dyDescent="0.25">
      <c r="A8" s="142" t="s">
        <v>360</v>
      </c>
      <c r="B8" s="21" t="s">
        <v>213</v>
      </c>
      <c r="C8" s="4">
        <v>65.535799238999999</v>
      </c>
      <c r="D8" s="7" t="str">
        <f t="shared" si="0"/>
        <v>N/A</v>
      </c>
      <c r="E8" s="4">
        <v>63.526074682000001</v>
      </c>
      <c r="F8" s="7" t="str">
        <f t="shared" si="1"/>
        <v>N/A</v>
      </c>
      <c r="G8" s="4">
        <v>52.789452926999999</v>
      </c>
      <c r="H8" s="7" t="str">
        <f t="shared" si="2"/>
        <v>N/A</v>
      </c>
      <c r="I8" s="8">
        <v>-3.07</v>
      </c>
      <c r="J8" s="8">
        <v>-16.899999999999999</v>
      </c>
      <c r="K8" s="25" t="s">
        <v>734</v>
      </c>
      <c r="L8" s="85" t="str">
        <f t="shared" si="3"/>
        <v>Yes</v>
      </c>
    </row>
    <row r="9" spans="1:12" x14ac:dyDescent="0.25">
      <c r="A9" s="116" t="s">
        <v>88</v>
      </c>
      <c r="B9" s="25" t="s">
        <v>213</v>
      </c>
      <c r="C9" s="1">
        <v>44384.62</v>
      </c>
      <c r="D9" s="7" t="str">
        <f t="shared" si="0"/>
        <v>N/A</v>
      </c>
      <c r="E9" s="1">
        <v>47030.57</v>
      </c>
      <c r="F9" s="7" t="str">
        <f t="shared" si="1"/>
        <v>N/A</v>
      </c>
      <c r="G9" s="1">
        <v>50772.2</v>
      </c>
      <c r="H9" s="7" t="str">
        <f t="shared" si="2"/>
        <v>N/A</v>
      </c>
      <c r="I9" s="8">
        <v>5.9610000000000003</v>
      </c>
      <c r="J9" s="8">
        <v>7.9560000000000004</v>
      </c>
      <c r="K9" s="25" t="s">
        <v>734</v>
      </c>
      <c r="L9" s="85" t="str">
        <f t="shared" si="3"/>
        <v>Yes</v>
      </c>
    </row>
    <row r="10" spans="1:12" x14ac:dyDescent="0.25">
      <c r="A10" s="116" t="s">
        <v>1387</v>
      </c>
      <c r="B10" s="21" t="s">
        <v>213</v>
      </c>
      <c r="C10" s="4">
        <v>22.343303996</v>
      </c>
      <c r="D10" s="7" t="str">
        <f t="shared" si="0"/>
        <v>N/A</v>
      </c>
      <c r="E10" s="4">
        <v>27.157353646000001</v>
      </c>
      <c r="F10" s="7" t="str">
        <f t="shared" si="1"/>
        <v>N/A</v>
      </c>
      <c r="G10" s="4">
        <v>36.541777002000003</v>
      </c>
      <c r="H10" s="7" t="str">
        <f t="shared" si="2"/>
        <v>N/A</v>
      </c>
      <c r="I10" s="8">
        <v>21.55</v>
      </c>
      <c r="J10" s="8">
        <v>34.56</v>
      </c>
      <c r="K10" s="25" t="s">
        <v>734</v>
      </c>
      <c r="L10" s="85" t="str">
        <f t="shared" si="3"/>
        <v>No</v>
      </c>
    </row>
    <row r="11" spans="1:12" x14ac:dyDescent="0.25">
      <c r="A11" s="116" t="s">
        <v>1388</v>
      </c>
      <c r="B11" s="21" t="s">
        <v>213</v>
      </c>
      <c r="C11" s="4">
        <v>0.37910323499999998</v>
      </c>
      <c r="D11" s="7" t="str">
        <f t="shared" si="0"/>
        <v>N/A</v>
      </c>
      <c r="E11" s="4">
        <v>0.2836520535</v>
      </c>
      <c r="F11" s="7" t="str">
        <f t="shared" si="1"/>
        <v>N/A</v>
      </c>
      <c r="G11" s="4">
        <v>0.15550171839999999</v>
      </c>
      <c r="H11" s="7" t="str">
        <f t="shared" si="2"/>
        <v>N/A</v>
      </c>
      <c r="I11" s="8">
        <v>-25.2</v>
      </c>
      <c r="J11" s="8">
        <v>-45.2</v>
      </c>
      <c r="K11" s="25" t="s">
        <v>734</v>
      </c>
      <c r="L11" s="85" t="str">
        <f t="shared" si="3"/>
        <v>No</v>
      </c>
    </row>
    <row r="12" spans="1:12" x14ac:dyDescent="0.25">
      <c r="A12" s="116" t="s">
        <v>1389</v>
      </c>
      <c r="B12" s="21" t="s">
        <v>213</v>
      </c>
      <c r="C12" s="4">
        <v>32.272835395000001</v>
      </c>
      <c r="D12" s="7" t="str">
        <f t="shared" si="0"/>
        <v>N/A</v>
      </c>
      <c r="E12" s="4">
        <v>30.67304107</v>
      </c>
      <c r="F12" s="7" t="str">
        <f t="shared" si="1"/>
        <v>N/A</v>
      </c>
      <c r="G12" s="4">
        <v>24.329257985999998</v>
      </c>
      <c r="H12" s="7" t="str">
        <f t="shared" si="2"/>
        <v>N/A</v>
      </c>
      <c r="I12" s="8">
        <v>-4.96</v>
      </c>
      <c r="J12" s="8">
        <v>-20.7</v>
      </c>
      <c r="K12" s="25" t="s">
        <v>734</v>
      </c>
      <c r="L12" s="85" t="str">
        <f t="shared" si="3"/>
        <v>Yes</v>
      </c>
    </row>
    <row r="13" spans="1:12" x14ac:dyDescent="0.25">
      <c r="A13" s="116" t="s">
        <v>1390</v>
      </c>
      <c r="B13" s="21" t="s">
        <v>213</v>
      </c>
      <c r="C13" s="4">
        <v>1.2681374881</v>
      </c>
      <c r="D13" s="7" t="str">
        <f t="shared" si="0"/>
        <v>N/A</v>
      </c>
      <c r="E13" s="4">
        <v>1.0254088318000001</v>
      </c>
      <c r="F13" s="7" t="str">
        <f t="shared" si="1"/>
        <v>N/A</v>
      </c>
      <c r="G13" s="4">
        <v>0.81469378560000005</v>
      </c>
      <c r="H13" s="7" t="str">
        <f t="shared" si="2"/>
        <v>N/A</v>
      </c>
      <c r="I13" s="8">
        <v>-19.100000000000001</v>
      </c>
      <c r="J13" s="8">
        <v>-20.5</v>
      </c>
      <c r="K13" s="25" t="s">
        <v>734</v>
      </c>
      <c r="L13" s="85" t="str">
        <f t="shared" si="3"/>
        <v>Yes</v>
      </c>
    </row>
    <row r="14" spans="1:12" x14ac:dyDescent="0.25">
      <c r="A14" s="116" t="s">
        <v>1391</v>
      </c>
      <c r="B14" s="21" t="s">
        <v>213</v>
      </c>
      <c r="C14" s="4">
        <v>10.885466223</v>
      </c>
      <c r="D14" s="7" t="str">
        <f t="shared" si="0"/>
        <v>N/A</v>
      </c>
      <c r="E14" s="4">
        <v>9.3072497736000006</v>
      </c>
      <c r="F14" s="7" t="str">
        <f t="shared" si="1"/>
        <v>N/A</v>
      </c>
      <c r="G14" s="4">
        <v>7.912558454</v>
      </c>
      <c r="H14" s="7" t="str">
        <f t="shared" si="2"/>
        <v>N/A</v>
      </c>
      <c r="I14" s="8">
        <v>-14.5</v>
      </c>
      <c r="J14" s="8">
        <v>-15</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0.52479781160000005</v>
      </c>
      <c r="D16" s="7" t="str">
        <f t="shared" si="0"/>
        <v>N/A</v>
      </c>
      <c r="E16" s="4">
        <v>0.46742662330000001</v>
      </c>
      <c r="F16" s="7" t="str">
        <f t="shared" si="1"/>
        <v>N/A</v>
      </c>
      <c r="G16" s="4">
        <v>0.45974421090000001</v>
      </c>
      <c r="H16" s="7" t="str">
        <f t="shared" si="2"/>
        <v>N/A</v>
      </c>
      <c r="I16" s="8">
        <v>-10.9</v>
      </c>
      <c r="J16" s="8">
        <v>-1.64</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32.326355851999999</v>
      </c>
      <c r="D18" s="7" t="str">
        <f t="shared" si="0"/>
        <v>N/A</v>
      </c>
      <c r="E18" s="4">
        <v>31.085868002000002</v>
      </c>
      <c r="F18" s="7" t="str">
        <f t="shared" si="1"/>
        <v>N/A</v>
      </c>
      <c r="G18" s="4">
        <v>29.786466842999999</v>
      </c>
      <c r="H18" s="7" t="str">
        <f t="shared" si="2"/>
        <v>N/A</v>
      </c>
      <c r="I18" s="8">
        <v>-3.84</v>
      </c>
      <c r="J18" s="8">
        <v>-4.18</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97.827961465000001</v>
      </c>
      <c r="D20" s="7" t="str">
        <f t="shared" si="0"/>
        <v>N/A</v>
      </c>
      <c r="E20" s="4">
        <v>98.223512490999994</v>
      </c>
      <c r="F20" s="7" t="str">
        <f t="shared" si="1"/>
        <v>N/A</v>
      </c>
      <c r="G20" s="4">
        <v>98.570060284999997</v>
      </c>
      <c r="H20" s="7" t="str">
        <f t="shared" si="2"/>
        <v>N/A</v>
      </c>
      <c r="I20" s="8">
        <v>0.40429999999999999</v>
      </c>
      <c r="J20" s="8">
        <v>0.3528</v>
      </c>
      <c r="K20" s="25" t="s">
        <v>734</v>
      </c>
      <c r="L20" s="85" t="str">
        <f t="shared" si="3"/>
        <v>Yes</v>
      </c>
    </row>
    <row r="21" spans="1:12" x14ac:dyDescent="0.25">
      <c r="A21" s="108" t="s">
        <v>959</v>
      </c>
      <c r="B21" s="21" t="s">
        <v>213</v>
      </c>
      <c r="C21" s="4">
        <v>2.1720385347</v>
      </c>
      <c r="D21" s="7" t="str">
        <f t="shared" si="0"/>
        <v>N/A</v>
      </c>
      <c r="E21" s="4">
        <v>1.7764875087000001</v>
      </c>
      <c r="F21" s="7" t="str">
        <f t="shared" si="1"/>
        <v>N/A</v>
      </c>
      <c r="G21" s="4">
        <v>1.4299397148999999</v>
      </c>
      <c r="H21" s="7" t="str">
        <f t="shared" si="2"/>
        <v>N/A</v>
      </c>
      <c r="I21" s="8">
        <v>-18.2</v>
      </c>
      <c r="J21" s="8">
        <v>-19.5</v>
      </c>
      <c r="K21" s="25" t="s">
        <v>734</v>
      </c>
      <c r="L21" s="85" t="str">
        <f t="shared" si="3"/>
        <v>Yes</v>
      </c>
    </row>
    <row r="22" spans="1:12" x14ac:dyDescent="0.25">
      <c r="A22" s="84" t="s">
        <v>1690</v>
      </c>
      <c r="B22" s="21" t="s">
        <v>213</v>
      </c>
      <c r="C22" s="22">
        <v>28491</v>
      </c>
      <c r="D22" s="7" t="str">
        <f t="shared" si="0"/>
        <v>N/A</v>
      </c>
      <c r="E22" s="22">
        <v>34819</v>
      </c>
      <c r="F22" s="7" t="str">
        <f t="shared" si="1"/>
        <v>N/A</v>
      </c>
      <c r="G22" s="22">
        <v>49184</v>
      </c>
      <c r="H22" s="7" t="str">
        <f t="shared" si="2"/>
        <v>N/A</v>
      </c>
      <c r="I22" s="8">
        <v>22.21</v>
      </c>
      <c r="J22" s="8">
        <v>41.26</v>
      </c>
      <c r="K22" s="25" t="s">
        <v>734</v>
      </c>
      <c r="L22" s="85" t="str">
        <f t="shared" si="3"/>
        <v>No</v>
      </c>
    </row>
    <row r="23" spans="1:12" x14ac:dyDescent="0.25">
      <c r="A23" s="84" t="s">
        <v>974</v>
      </c>
      <c r="B23" s="21" t="s">
        <v>213</v>
      </c>
      <c r="C23" s="22">
        <v>571</v>
      </c>
      <c r="D23" s="7" t="str">
        <f t="shared" si="0"/>
        <v>N/A</v>
      </c>
      <c r="E23" s="22">
        <v>605</v>
      </c>
      <c r="F23" s="7" t="str">
        <f t="shared" si="1"/>
        <v>N/A</v>
      </c>
      <c r="G23" s="22">
        <v>827</v>
      </c>
      <c r="H23" s="7" t="str">
        <f t="shared" si="2"/>
        <v>N/A</v>
      </c>
      <c r="I23" s="8">
        <v>5.9539999999999997</v>
      </c>
      <c r="J23" s="8">
        <v>36.69</v>
      </c>
      <c r="K23" s="25" t="s">
        <v>734</v>
      </c>
      <c r="L23" s="85" t="str">
        <f t="shared" si="3"/>
        <v>No</v>
      </c>
    </row>
    <row r="24" spans="1:12" x14ac:dyDescent="0.25">
      <c r="A24" s="84" t="s">
        <v>975</v>
      </c>
      <c r="B24" s="21" t="s">
        <v>213</v>
      </c>
      <c r="C24" s="22">
        <v>6428</v>
      </c>
      <c r="D24" s="7" t="str">
        <f t="shared" si="0"/>
        <v>N/A</v>
      </c>
      <c r="E24" s="22">
        <v>6458</v>
      </c>
      <c r="F24" s="7" t="str">
        <f t="shared" si="1"/>
        <v>N/A</v>
      </c>
      <c r="G24" s="22">
        <v>6533</v>
      </c>
      <c r="H24" s="7" t="str">
        <f t="shared" si="2"/>
        <v>N/A</v>
      </c>
      <c r="I24" s="8">
        <v>0.4667</v>
      </c>
      <c r="J24" s="8">
        <v>1.161</v>
      </c>
      <c r="K24" s="25" t="s">
        <v>734</v>
      </c>
      <c r="L24" s="85" t="str">
        <f t="shared" si="3"/>
        <v>Yes</v>
      </c>
    </row>
    <row r="25" spans="1:12" x14ac:dyDescent="0.25">
      <c r="A25" s="84" t="s">
        <v>976</v>
      </c>
      <c r="B25" s="21" t="s">
        <v>213</v>
      </c>
      <c r="C25" s="22">
        <v>1551</v>
      </c>
      <c r="D25" s="7" t="str">
        <f t="shared" si="0"/>
        <v>N/A</v>
      </c>
      <c r="E25" s="22">
        <v>1540</v>
      </c>
      <c r="F25" s="7" t="str">
        <f t="shared" si="1"/>
        <v>N/A</v>
      </c>
      <c r="G25" s="22">
        <v>1659</v>
      </c>
      <c r="H25" s="7" t="str">
        <f t="shared" si="2"/>
        <v>N/A</v>
      </c>
      <c r="I25" s="8">
        <v>-0.70899999999999996</v>
      </c>
      <c r="J25" s="8">
        <v>7.7270000000000003</v>
      </c>
      <c r="K25" s="25" t="s">
        <v>734</v>
      </c>
      <c r="L25" s="85" t="str">
        <f t="shared" si="3"/>
        <v>Yes</v>
      </c>
    </row>
    <row r="26" spans="1:12" x14ac:dyDescent="0.25">
      <c r="A26" s="84" t="s">
        <v>977</v>
      </c>
      <c r="B26" s="21" t="s">
        <v>213</v>
      </c>
      <c r="C26" s="22">
        <v>19941</v>
      </c>
      <c r="D26" s="7" t="str">
        <f t="shared" si="0"/>
        <v>N/A</v>
      </c>
      <c r="E26" s="22">
        <v>23837</v>
      </c>
      <c r="F26" s="7" t="str">
        <f t="shared" si="1"/>
        <v>N/A</v>
      </c>
      <c r="G26" s="22">
        <v>37437</v>
      </c>
      <c r="H26" s="7" t="str">
        <f t="shared" si="2"/>
        <v>N/A</v>
      </c>
      <c r="I26" s="8">
        <v>19.54</v>
      </c>
      <c r="J26" s="8">
        <v>57.05</v>
      </c>
      <c r="K26" s="25" t="s">
        <v>734</v>
      </c>
      <c r="L26" s="85" t="str">
        <f t="shared" si="3"/>
        <v>No</v>
      </c>
    </row>
    <row r="27" spans="1:12" x14ac:dyDescent="0.25">
      <c r="A27" s="84" t="s">
        <v>978</v>
      </c>
      <c r="B27" s="21" t="s">
        <v>213</v>
      </c>
      <c r="C27" s="22">
        <v>0</v>
      </c>
      <c r="D27" s="7" t="str">
        <f t="shared" si="0"/>
        <v>N/A</v>
      </c>
      <c r="E27" s="22">
        <v>2379</v>
      </c>
      <c r="F27" s="7" t="str">
        <f t="shared" si="1"/>
        <v>N/A</v>
      </c>
      <c r="G27" s="22">
        <v>2728</v>
      </c>
      <c r="H27" s="7" t="str">
        <f t="shared" si="2"/>
        <v>N/A</v>
      </c>
      <c r="I27" s="8" t="s">
        <v>1747</v>
      </c>
      <c r="J27" s="8">
        <v>14.67</v>
      </c>
      <c r="K27" s="25" t="s">
        <v>734</v>
      </c>
      <c r="L27" s="85" t="str">
        <f t="shared" si="3"/>
        <v>Yes</v>
      </c>
    </row>
    <row r="28" spans="1:12" x14ac:dyDescent="0.25">
      <c r="A28" s="84" t="s">
        <v>103</v>
      </c>
      <c r="B28" s="21" t="s">
        <v>213</v>
      </c>
      <c r="C28" s="22">
        <v>36864</v>
      </c>
      <c r="D28" s="7" t="str">
        <f t="shared" si="0"/>
        <v>N/A</v>
      </c>
      <c r="E28" s="22">
        <v>38229</v>
      </c>
      <c r="F28" s="7" t="str">
        <f t="shared" si="1"/>
        <v>N/A</v>
      </c>
      <c r="G28" s="22">
        <v>36047</v>
      </c>
      <c r="H28" s="7" t="str">
        <f t="shared" si="2"/>
        <v>N/A</v>
      </c>
      <c r="I28" s="8">
        <v>3.7029999999999998</v>
      </c>
      <c r="J28" s="8">
        <v>-5.71</v>
      </c>
      <c r="K28" s="25" t="s">
        <v>734</v>
      </c>
      <c r="L28" s="85" t="str">
        <f t="shared" si="3"/>
        <v>Yes</v>
      </c>
    </row>
    <row r="29" spans="1:12" x14ac:dyDescent="0.25">
      <c r="A29" s="84" t="s">
        <v>979</v>
      </c>
      <c r="B29" s="21" t="s">
        <v>213</v>
      </c>
      <c r="C29" s="22">
        <v>11643</v>
      </c>
      <c r="D29" s="7" t="str">
        <f t="shared" si="0"/>
        <v>N/A</v>
      </c>
      <c r="E29" s="22">
        <v>12451</v>
      </c>
      <c r="F29" s="7" t="str">
        <f t="shared" si="1"/>
        <v>N/A</v>
      </c>
      <c r="G29" s="22">
        <v>11622</v>
      </c>
      <c r="H29" s="7" t="str">
        <f t="shared" si="2"/>
        <v>N/A</v>
      </c>
      <c r="I29" s="8">
        <v>6.94</v>
      </c>
      <c r="J29" s="8">
        <v>-6.66</v>
      </c>
      <c r="K29" s="25" t="s">
        <v>734</v>
      </c>
      <c r="L29" s="85" t="str">
        <f t="shared" si="3"/>
        <v>Yes</v>
      </c>
    </row>
    <row r="30" spans="1:12" x14ac:dyDescent="0.25">
      <c r="A30" s="84" t="s">
        <v>980</v>
      </c>
      <c r="B30" s="21" t="s">
        <v>213</v>
      </c>
      <c r="C30" s="22">
        <v>8043</v>
      </c>
      <c r="D30" s="7" t="str">
        <f t="shared" si="0"/>
        <v>N/A</v>
      </c>
      <c r="E30" s="22">
        <v>8073</v>
      </c>
      <c r="F30" s="7" t="str">
        <f t="shared" si="1"/>
        <v>N/A</v>
      </c>
      <c r="G30" s="22">
        <v>7958</v>
      </c>
      <c r="H30" s="7" t="str">
        <f t="shared" si="2"/>
        <v>N/A</v>
      </c>
      <c r="I30" s="8">
        <v>0.373</v>
      </c>
      <c r="J30" s="8">
        <v>-1.42</v>
      </c>
      <c r="K30" s="25" t="s">
        <v>734</v>
      </c>
      <c r="L30" s="85" t="str">
        <f t="shared" si="3"/>
        <v>Yes</v>
      </c>
    </row>
    <row r="31" spans="1:12" x14ac:dyDescent="0.25">
      <c r="A31" s="84" t="s">
        <v>981</v>
      </c>
      <c r="B31" s="21" t="s">
        <v>213</v>
      </c>
      <c r="C31" s="22">
        <v>8611</v>
      </c>
      <c r="D31" s="7" t="str">
        <f t="shared" si="0"/>
        <v>N/A</v>
      </c>
      <c r="E31" s="22">
        <v>8841</v>
      </c>
      <c r="F31" s="7" t="str">
        <f t="shared" si="1"/>
        <v>N/A</v>
      </c>
      <c r="G31" s="22">
        <v>8083</v>
      </c>
      <c r="H31" s="7" t="str">
        <f t="shared" si="2"/>
        <v>N/A</v>
      </c>
      <c r="I31" s="8">
        <v>2.6709999999999998</v>
      </c>
      <c r="J31" s="8">
        <v>-8.57</v>
      </c>
      <c r="K31" s="25" t="s">
        <v>734</v>
      </c>
      <c r="L31" s="85" t="str">
        <f t="shared" si="3"/>
        <v>Yes</v>
      </c>
    </row>
    <row r="32" spans="1:12" x14ac:dyDescent="0.25">
      <c r="A32" s="84" t="s">
        <v>982</v>
      </c>
      <c r="B32" s="21" t="s">
        <v>213</v>
      </c>
      <c r="C32" s="22">
        <v>8567</v>
      </c>
      <c r="D32" s="7" t="str">
        <f t="shared" si="0"/>
        <v>N/A</v>
      </c>
      <c r="E32" s="22">
        <v>8864</v>
      </c>
      <c r="F32" s="7" t="str">
        <f t="shared" si="1"/>
        <v>N/A</v>
      </c>
      <c r="G32" s="22">
        <v>8384</v>
      </c>
      <c r="H32" s="7" t="str">
        <f t="shared" si="2"/>
        <v>N/A</v>
      </c>
      <c r="I32" s="8">
        <v>3.4670000000000001</v>
      </c>
      <c r="J32" s="8">
        <v>-5.42</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1133696453</v>
      </c>
      <c r="D34" s="7" t="str">
        <f t="shared" si="0"/>
        <v>N/A</v>
      </c>
      <c r="E34" s="26">
        <v>1241928776</v>
      </c>
      <c r="F34" s="7" t="str">
        <f t="shared" si="1"/>
        <v>N/A</v>
      </c>
      <c r="G34" s="26">
        <v>1320713774</v>
      </c>
      <c r="H34" s="7" t="str">
        <f t="shared" si="2"/>
        <v>N/A</v>
      </c>
      <c r="I34" s="8">
        <v>9.5470000000000006</v>
      </c>
      <c r="J34" s="8">
        <v>6.3440000000000003</v>
      </c>
      <c r="K34" s="25" t="s">
        <v>734</v>
      </c>
      <c r="L34" s="85" t="str">
        <f t="shared" si="3"/>
        <v>Yes</v>
      </c>
    </row>
    <row r="35" spans="1:12" x14ac:dyDescent="0.25">
      <c r="A35" s="142" t="s">
        <v>1397</v>
      </c>
      <c r="B35" s="21" t="s">
        <v>213</v>
      </c>
      <c r="C35" s="26">
        <v>16854.431091999999</v>
      </c>
      <c r="D35" s="7" t="str">
        <f t="shared" si="0"/>
        <v>N/A</v>
      </c>
      <c r="E35" s="26">
        <v>16538.762798</v>
      </c>
      <c r="F35" s="7" t="str">
        <f t="shared" si="1"/>
        <v>N/A</v>
      </c>
      <c r="G35" s="26">
        <v>14882.12039</v>
      </c>
      <c r="H35" s="7" t="str">
        <f t="shared" si="2"/>
        <v>N/A</v>
      </c>
      <c r="I35" s="8">
        <v>-1.87</v>
      </c>
      <c r="J35" s="8">
        <v>-10</v>
      </c>
      <c r="K35" s="25" t="s">
        <v>734</v>
      </c>
      <c r="L35" s="85" t="str">
        <f t="shared" si="3"/>
        <v>Yes</v>
      </c>
    </row>
    <row r="36" spans="1:12" x14ac:dyDescent="0.25">
      <c r="A36" s="142" t="s">
        <v>1398</v>
      </c>
      <c r="B36" s="21" t="s">
        <v>213</v>
      </c>
      <c r="C36" s="26">
        <v>25717.899664</v>
      </c>
      <c r="D36" s="7" t="str">
        <f t="shared" si="0"/>
        <v>N/A</v>
      </c>
      <c r="E36" s="26">
        <v>26034.605286999998</v>
      </c>
      <c r="F36" s="7" t="str">
        <f t="shared" si="1"/>
        <v>N/A</v>
      </c>
      <c r="G36" s="26">
        <v>28191.465463</v>
      </c>
      <c r="H36" s="7" t="str">
        <f t="shared" si="2"/>
        <v>N/A</v>
      </c>
      <c r="I36" s="8">
        <v>1.2310000000000001</v>
      </c>
      <c r="J36" s="8">
        <v>8.2850000000000001</v>
      </c>
      <c r="K36" s="25" t="s">
        <v>734</v>
      </c>
      <c r="L36" s="85" t="str">
        <f t="shared" si="3"/>
        <v>Yes</v>
      </c>
    </row>
    <row r="37" spans="1:12" x14ac:dyDescent="0.25">
      <c r="A37" s="116" t="s">
        <v>107</v>
      </c>
      <c r="B37" s="21" t="s">
        <v>213</v>
      </c>
      <c r="C37" s="26">
        <v>39181</v>
      </c>
      <c r="D37" s="7" t="str">
        <f t="shared" si="0"/>
        <v>N/A</v>
      </c>
      <c r="E37" s="26">
        <v>2512</v>
      </c>
      <c r="F37" s="7" t="str">
        <f t="shared" si="1"/>
        <v>N/A</v>
      </c>
      <c r="G37" s="26">
        <v>56712</v>
      </c>
      <c r="H37" s="7" t="str">
        <f t="shared" si="2"/>
        <v>N/A</v>
      </c>
      <c r="I37" s="8">
        <v>-93.6</v>
      </c>
      <c r="J37" s="8">
        <v>2158</v>
      </c>
      <c r="K37" s="25" t="s">
        <v>734</v>
      </c>
      <c r="L37" s="85" t="str">
        <f t="shared" si="3"/>
        <v>No</v>
      </c>
    </row>
    <row r="38" spans="1:12" x14ac:dyDescent="0.25">
      <c r="A38" s="142" t="s">
        <v>158</v>
      </c>
      <c r="B38" s="25" t="s">
        <v>217</v>
      </c>
      <c r="C38" s="1">
        <v>11</v>
      </c>
      <c r="D38" s="7" t="str">
        <f>IF($B38="N/A","N/A",IF(C38&gt;0,"No",IF(C38&lt;0,"No","Yes")))</f>
        <v>No</v>
      </c>
      <c r="E38" s="1">
        <v>11</v>
      </c>
      <c r="F38" s="7" t="str">
        <f>IF($B38="N/A","N/A",IF(E38&gt;0,"No",IF(E38&lt;0,"No","Yes")))</f>
        <v>No</v>
      </c>
      <c r="G38" s="1">
        <v>31</v>
      </c>
      <c r="H38" s="7" t="str">
        <f>IF($B38="N/A","N/A",IF(G38&gt;0,"No",IF(G38&lt;0,"No","Yes")))</f>
        <v>No</v>
      </c>
      <c r="I38" s="8">
        <v>-75</v>
      </c>
      <c r="J38" s="8">
        <v>1450</v>
      </c>
      <c r="K38" s="25" t="s">
        <v>734</v>
      </c>
      <c r="L38" s="85" t="str">
        <f t="shared" si="3"/>
        <v>No</v>
      </c>
    </row>
    <row r="39" spans="1:12" x14ac:dyDescent="0.25">
      <c r="A39" s="142" t="s">
        <v>156</v>
      </c>
      <c r="B39" s="21" t="s">
        <v>213</v>
      </c>
      <c r="C39" s="26">
        <v>39181</v>
      </c>
      <c r="D39" s="7" t="str">
        <f t="shared" ref="D39:D40" si="4">IF($B39="N/A","N/A",IF(C39&gt;10,"No",IF(C39&lt;-10,"No","Yes")))</f>
        <v>N/A</v>
      </c>
      <c r="E39" s="26">
        <v>2512</v>
      </c>
      <c r="F39" s="7" t="str">
        <f t="shared" ref="F39:F40" si="5">IF($B39="N/A","N/A",IF(E39&gt;10,"No",IF(E39&lt;-10,"No","Yes")))</f>
        <v>N/A</v>
      </c>
      <c r="G39" s="26">
        <v>56712</v>
      </c>
      <c r="H39" s="7" t="str">
        <f t="shared" ref="H39:H40" si="6">IF($B39="N/A","N/A",IF(G39&gt;10,"No",IF(G39&lt;-10,"No","Yes")))</f>
        <v>N/A</v>
      </c>
      <c r="I39" s="8">
        <v>-93.6</v>
      </c>
      <c r="J39" s="8">
        <v>2158</v>
      </c>
      <c r="K39" s="25" t="s">
        <v>734</v>
      </c>
      <c r="L39" s="85" t="str">
        <f t="shared" si="3"/>
        <v>No</v>
      </c>
    </row>
    <row r="40" spans="1:12" x14ac:dyDescent="0.25">
      <c r="A40" s="142" t="s">
        <v>1277</v>
      </c>
      <c r="B40" s="21" t="s">
        <v>213</v>
      </c>
      <c r="C40" s="26">
        <v>4897.625</v>
      </c>
      <c r="D40" s="7" t="str">
        <f t="shared" si="4"/>
        <v>N/A</v>
      </c>
      <c r="E40" s="26">
        <v>1256</v>
      </c>
      <c r="F40" s="7" t="str">
        <f t="shared" si="5"/>
        <v>N/A</v>
      </c>
      <c r="G40" s="26">
        <v>1829.4193548000001</v>
      </c>
      <c r="H40" s="7" t="str">
        <f t="shared" si="6"/>
        <v>N/A</v>
      </c>
      <c r="I40" s="8">
        <v>-74.400000000000006</v>
      </c>
      <c r="J40" s="8">
        <v>45.65</v>
      </c>
      <c r="K40" s="25" t="s">
        <v>734</v>
      </c>
      <c r="L40" s="85" t="str">
        <f>IF(J40="Div by 0", "N/A", IF(OR(J40="N/A",K40="N/A"),"N/A", IF(J40&gt;VALUE(MID(K40,1,2)), "No", IF(J40&lt;-1*VALUE(MID(K40,1,2)), "No", "Yes"))))</f>
        <v>No</v>
      </c>
    </row>
    <row r="41" spans="1:12" x14ac:dyDescent="0.25">
      <c r="A41" s="84" t="s">
        <v>1399</v>
      </c>
      <c r="B41" s="21" t="s">
        <v>213</v>
      </c>
      <c r="C41" s="26">
        <v>5472.5548067999998</v>
      </c>
      <c r="D41" s="7" t="str">
        <f t="shared" ref="D41:D52" si="7">IF($B41="N/A","N/A",IF(C41&gt;10,"No",IF(C41&lt;-10,"No","Yes")))</f>
        <v>N/A</v>
      </c>
      <c r="E41" s="26">
        <v>4824.9952325000004</v>
      </c>
      <c r="F41" s="7" t="str">
        <f t="shared" ref="F41:F52" si="8">IF($B41="N/A","N/A",IF(E41&gt;10,"No",IF(E41&lt;-10,"No","Yes")))</f>
        <v>N/A</v>
      </c>
      <c r="G41" s="26">
        <v>4224.0379798000004</v>
      </c>
      <c r="H41" s="7" t="str">
        <f t="shared" ref="H41:H52" si="9">IF($B41="N/A","N/A",IF(G41&gt;10,"No",IF(G41&lt;-10,"No","Yes")))</f>
        <v>N/A</v>
      </c>
      <c r="I41" s="8">
        <v>-11.8</v>
      </c>
      <c r="J41" s="8">
        <v>-12.5</v>
      </c>
      <c r="K41" s="25" t="s">
        <v>734</v>
      </c>
      <c r="L41" s="85" t="str">
        <f t="shared" ref="L41:L52" si="10">IF(J41="Div by 0", "N/A", IF(K41="N/A","N/A", IF(J41&gt;VALUE(MID(K41,1,2)), "No", IF(J41&lt;-1*VALUE(MID(K41,1,2)), "No", "Yes"))))</f>
        <v>Yes</v>
      </c>
    </row>
    <row r="42" spans="1:12" x14ac:dyDescent="0.25">
      <c r="A42" s="84" t="s">
        <v>1400</v>
      </c>
      <c r="B42" s="21" t="s">
        <v>213</v>
      </c>
      <c r="C42" s="26">
        <v>18158.943958</v>
      </c>
      <c r="D42" s="7" t="str">
        <f t="shared" si="7"/>
        <v>N/A</v>
      </c>
      <c r="E42" s="26">
        <v>19471.256197999999</v>
      </c>
      <c r="F42" s="7" t="str">
        <f t="shared" si="8"/>
        <v>N/A</v>
      </c>
      <c r="G42" s="26">
        <v>23918.257557000001</v>
      </c>
      <c r="H42" s="7" t="str">
        <f t="shared" si="9"/>
        <v>N/A</v>
      </c>
      <c r="I42" s="8">
        <v>7.2270000000000003</v>
      </c>
      <c r="J42" s="8">
        <v>22.84</v>
      </c>
      <c r="K42" s="25" t="s">
        <v>734</v>
      </c>
      <c r="L42" s="85" t="str">
        <f t="shared" si="10"/>
        <v>Yes</v>
      </c>
    </row>
    <row r="43" spans="1:12" x14ac:dyDescent="0.25">
      <c r="A43" s="84" t="s">
        <v>1401</v>
      </c>
      <c r="B43" s="21" t="s">
        <v>213</v>
      </c>
      <c r="C43" s="26">
        <v>14686.315961</v>
      </c>
      <c r="D43" s="7" t="str">
        <f t="shared" si="7"/>
        <v>N/A</v>
      </c>
      <c r="E43" s="26">
        <v>15609.738309</v>
      </c>
      <c r="F43" s="7" t="str">
        <f t="shared" si="8"/>
        <v>N/A</v>
      </c>
      <c r="G43" s="26">
        <v>17156.188887</v>
      </c>
      <c r="H43" s="7" t="str">
        <f t="shared" si="9"/>
        <v>N/A</v>
      </c>
      <c r="I43" s="8">
        <v>6.2880000000000003</v>
      </c>
      <c r="J43" s="8">
        <v>9.907</v>
      </c>
      <c r="K43" s="25" t="s">
        <v>734</v>
      </c>
      <c r="L43" s="85" t="str">
        <f t="shared" si="10"/>
        <v>Yes</v>
      </c>
    </row>
    <row r="44" spans="1:12" x14ac:dyDescent="0.25">
      <c r="A44" s="84" t="s">
        <v>1402</v>
      </c>
      <c r="B44" s="21" t="s">
        <v>213</v>
      </c>
      <c r="C44" s="26">
        <v>13334.043197999999</v>
      </c>
      <c r="D44" s="7" t="str">
        <f t="shared" si="7"/>
        <v>N/A</v>
      </c>
      <c r="E44" s="26">
        <v>14112.651298999999</v>
      </c>
      <c r="F44" s="7" t="str">
        <f t="shared" si="8"/>
        <v>N/A</v>
      </c>
      <c r="G44" s="26">
        <v>13581.040386000001</v>
      </c>
      <c r="H44" s="7" t="str">
        <f t="shared" si="9"/>
        <v>N/A</v>
      </c>
      <c r="I44" s="8">
        <v>5.8390000000000004</v>
      </c>
      <c r="J44" s="8">
        <v>-3.77</v>
      </c>
      <c r="K44" s="25" t="s">
        <v>734</v>
      </c>
      <c r="L44" s="85" t="str">
        <f t="shared" si="10"/>
        <v>Yes</v>
      </c>
    </row>
    <row r="45" spans="1:12" x14ac:dyDescent="0.25">
      <c r="A45" s="84" t="s">
        <v>1403</v>
      </c>
      <c r="B45" s="21" t="s">
        <v>213</v>
      </c>
      <c r="C45" s="26">
        <v>1527.759992</v>
      </c>
      <c r="D45" s="7" t="str">
        <f t="shared" si="7"/>
        <v>N/A</v>
      </c>
      <c r="E45" s="26">
        <v>1249.6064102</v>
      </c>
      <c r="F45" s="7" t="str">
        <f t="shared" si="8"/>
        <v>N/A</v>
      </c>
      <c r="G45" s="26">
        <v>854.13297006000005</v>
      </c>
      <c r="H45" s="7" t="str">
        <f t="shared" si="9"/>
        <v>N/A</v>
      </c>
      <c r="I45" s="8">
        <v>-18.2</v>
      </c>
      <c r="J45" s="8">
        <v>-31.6</v>
      </c>
      <c r="K45" s="25" t="s">
        <v>734</v>
      </c>
      <c r="L45" s="85" t="str">
        <f t="shared" si="10"/>
        <v>No</v>
      </c>
    </row>
    <row r="46" spans="1:12" x14ac:dyDescent="0.25">
      <c r="A46" s="84" t="s">
        <v>1404</v>
      </c>
      <c r="B46" s="21" t="s">
        <v>213</v>
      </c>
      <c r="C46" s="26" t="s">
        <v>1747</v>
      </c>
      <c r="D46" s="7" t="str">
        <f t="shared" si="7"/>
        <v>N/A</v>
      </c>
      <c r="E46" s="26">
        <v>1636.5523329</v>
      </c>
      <c r="F46" s="7" t="str">
        <f t="shared" si="8"/>
        <v>N/A</v>
      </c>
      <c r="G46" s="26">
        <v>7839.5091641999998</v>
      </c>
      <c r="H46" s="7" t="str">
        <f t="shared" si="9"/>
        <v>N/A</v>
      </c>
      <c r="I46" s="8" t="s">
        <v>1747</v>
      </c>
      <c r="J46" s="8">
        <v>379</v>
      </c>
      <c r="K46" s="25" t="s">
        <v>734</v>
      </c>
      <c r="L46" s="85" t="str">
        <f t="shared" si="10"/>
        <v>No</v>
      </c>
    </row>
    <row r="47" spans="1:12" x14ac:dyDescent="0.25">
      <c r="A47" s="84" t="s">
        <v>1405</v>
      </c>
      <c r="B47" s="21" t="s">
        <v>213</v>
      </c>
      <c r="C47" s="26">
        <v>26336.801324</v>
      </c>
      <c r="D47" s="7" t="str">
        <f t="shared" si="7"/>
        <v>N/A</v>
      </c>
      <c r="E47" s="26">
        <v>27931.672265000001</v>
      </c>
      <c r="F47" s="7" t="str">
        <f t="shared" si="8"/>
        <v>N/A</v>
      </c>
      <c r="G47" s="26">
        <v>30657.763614</v>
      </c>
      <c r="H47" s="7" t="str">
        <f t="shared" si="9"/>
        <v>N/A</v>
      </c>
      <c r="I47" s="8">
        <v>6.056</v>
      </c>
      <c r="J47" s="8">
        <v>9.76</v>
      </c>
      <c r="K47" s="25" t="s">
        <v>734</v>
      </c>
      <c r="L47" s="85" t="str">
        <f t="shared" si="10"/>
        <v>Yes</v>
      </c>
    </row>
    <row r="48" spans="1:12" x14ac:dyDescent="0.25">
      <c r="A48" s="84" t="s">
        <v>1406</v>
      </c>
      <c r="B48" s="25" t="s">
        <v>213</v>
      </c>
      <c r="C48" s="10">
        <v>32740.715623</v>
      </c>
      <c r="D48" s="7" t="str">
        <f t="shared" si="7"/>
        <v>N/A</v>
      </c>
      <c r="E48" s="10">
        <v>35669.133323000002</v>
      </c>
      <c r="F48" s="7" t="str">
        <f t="shared" si="8"/>
        <v>N/A</v>
      </c>
      <c r="G48" s="10">
        <v>39541.476424</v>
      </c>
      <c r="H48" s="7" t="str">
        <f t="shared" si="9"/>
        <v>N/A</v>
      </c>
      <c r="I48" s="8">
        <v>8.9440000000000008</v>
      </c>
      <c r="J48" s="8">
        <v>10.86</v>
      </c>
      <c r="K48" s="25" t="s">
        <v>734</v>
      </c>
      <c r="L48" s="85" t="str">
        <f t="shared" si="10"/>
        <v>Yes</v>
      </c>
    </row>
    <row r="49" spans="1:12" x14ac:dyDescent="0.25">
      <c r="A49" s="84" t="s">
        <v>1407</v>
      </c>
      <c r="B49" s="25" t="s">
        <v>213</v>
      </c>
      <c r="C49" s="10">
        <v>29525.309462000001</v>
      </c>
      <c r="D49" s="7" t="str">
        <f t="shared" si="7"/>
        <v>N/A</v>
      </c>
      <c r="E49" s="10">
        <v>29856.117552</v>
      </c>
      <c r="F49" s="7" t="str">
        <f t="shared" si="8"/>
        <v>N/A</v>
      </c>
      <c r="G49" s="10">
        <v>31389.760869999998</v>
      </c>
      <c r="H49" s="7" t="str">
        <f t="shared" si="9"/>
        <v>N/A</v>
      </c>
      <c r="I49" s="8">
        <v>1.1200000000000001</v>
      </c>
      <c r="J49" s="8">
        <v>5.1369999999999996</v>
      </c>
      <c r="K49" s="25" t="s">
        <v>734</v>
      </c>
      <c r="L49" s="85" t="str">
        <f t="shared" si="10"/>
        <v>Yes</v>
      </c>
    </row>
    <row r="50" spans="1:12" x14ac:dyDescent="0.25">
      <c r="A50" s="84" t="s">
        <v>1408</v>
      </c>
      <c r="B50" s="25" t="s">
        <v>213</v>
      </c>
      <c r="C50" s="10">
        <v>15800.694577</v>
      </c>
      <c r="D50" s="7" t="str">
        <f t="shared" si="7"/>
        <v>N/A</v>
      </c>
      <c r="E50" s="10">
        <v>16515.489989999998</v>
      </c>
      <c r="F50" s="7" t="str">
        <f t="shared" si="8"/>
        <v>N/A</v>
      </c>
      <c r="G50" s="10">
        <v>18450.105653999999</v>
      </c>
      <c r="H50" s="7" t="str">
        <f t="shared" si="9"/>
        <v>N/A</v>
      </c>
      <c r="I50" s="8">
        <v>4.524</v>
      </c>
      <c r="J50" s="8">
        <v>11.71</v>
      </c>
      <c r="K50" s="25" t="s">
        <v>734</v>
      </c>
      <c r="L50" s="85" t="str">
        <f t="shared" si="10"/>
        <v>Yes</v>
      </c>
    </row>
    <row r="51" spans="1:12" x14ac:dyDescent="0.25">
      <c r="A51" s="84" t="s">
        <v>1409</v>
      </c>
      <c r="B51" s="25" t="s">
        <v>213</v>
      </c>
      <c r="C51" s="10">
        <v>25230.284464</v>
      </c>
      <c r="D51" s="7" t="str">
        <f t="shared" si="7"/>
        <v>N/A</v>
      </c>
      <c r="E51" s="10">
        <v>26696.935469</v>
      </c>
      <c r="F51" s="7" t="str">
        <f t="shared" si="8"/>
        <v>N/A</v>
      </c>
      <c r="G51" s="10">
        <v>29417.634183999999</v>
      </c>
      <c r="H51" s="7" t="str">
        <f t="shared" si="9"/>
        <v>N/A</v>
      </c>
      <c r="I51" s="8">
        <v>5.8129999999999997</v>
      </c>
      <c r="J51" s="8">
        <v>10.19</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22720683</v>
      </c>
      <c r="D53" s="7" t="str">
        <f t="shared" ref="D53:D122" si="11">IF($B53="N/A","N/A",IF(C53&gt;10,"No",IF(C53&lt;-10,"No","Yes")))</f>
        <v>N/A</v>
      </c>
      <c r="E53" s="26">
        <v>20617549</v>
      </c>
      <c r="F53" s="7" t="str">
        <f t="shared" ref="F53:F122" si="12">IF($B53="N/A","N/A",IF(E53&gt;10,"No",IF(E53&lt;-10,"No","Yes")))</f>
        <v>N/A</v>
      </c>
      <c r="G53" s="26">
        <v>19167650</v>
      </c>
      <c r="H53" s="7" t="str">
        <f t="shared" ref="H53:H122" si="13">IF($B53="N/A","N/A",IF(G53&gt;10,"No",IF(G53&lt;-10,"No","Yes")))</f>
        <v>N/A</v>
      </c>
      <c r="I53" s="8">
        <v>-9.26</v>
      </c>
      <c r="J53" s="8">
        <v>-7.03</v>
      </c>
      <c r="K53" s="25" t="s">
        <v>734</v>
      </c>
      <c r="L53" s="85" t="str">
        <f t="shared" ref="L53:L113" si="14">IF(J53="Div by 0", "N/A", IF(K53="N/A","N/A", IF(J53&gt;VALUE(MID(K53,1,2)), "No", IF(J53&lt;-1*VALUE(MID(K53,1,2)), "No", "Yes"))))</f>
        <v>Yes</v>
      </c>
    </row>
    <row r="54" spans="1:12" x14ac:dyDescent="0.25">
      <c r="A54" s="142" t="s">
        <v>595</v>
      </c>
      <c r="B54" s="21" t="s">
        <v>213</v>
      </c>
      <c r="C54" s="22">
        <v>8690</v>
      </c>
      <c r="D54" s="7" t="str">
        <f t="shared" si="11"/>
        <v>N/A</v>
      </c>
      <c r="E54" s="22">
        <v>8572</v>
      </c>
      <c r="F54" s="7" t="str">
        <f t="shared" si="12"/>
        <v>N/A</v>
      </c>
      <c r="G54" s="22">
        <v>8059</v>
      </c>
      <c r="H54" s="7" t="str">
        <f t="shared" si="13"/>
        <v>N/A</v>
      </c>
      <c r="I54" s="8">
        <v>-1.36</v>
      </c>
      <c r="J54" s="8">
        <v>-5.98</v>
      </c>
      <c r="K54" s="25" t="s">
        <v>734</v>
      </c>
      <c r="L54" s="85" t="str">
        <f t="shared" si="14"/>
        <v>Yes</v>
      </c>
    </row>
    <row r="55" spans="1:12" x14ac:dyDescent="0.25">
      <c r="A55" s="142" t="s">
        <v>1411</v>
      </c>
      <c r="B55" s="21" t="s">
        <v>213</v>
      </c>
      <c r="C55" s="26">
        <v>2614.5780206999998</v>
      </c>
      <c r="D55" s="7" t="str">
        <f t="shared" si="11"/>
        <v>N/A</v>
      </c>
      <c r="E55" s="26">
        <v>2405.2203685999998</v>
      </c>
      <c r="F55" s="7" t="str">
        <f t="shared" si="12"/>
        <v>N/A</v>
      </c>
      <c r="G55" s="26">
        <v>2378.4154361999999</v>
      </c>
      <c r="H55" s="7" t="str">
        <f t="shared" si="13"/>
        <v>N/A</v>
      </c>
      <c r="I55" s="8">
        <v>-8.01</v>
      </c>
      <c r="J55" s="8">
        <v>-1.1100000000000001</v>
      </c>
      <c r="K55" s="25" t="s">
        <v>734</v>
      </c>
      <c r="L55" s="85" t="str">
        <f t="shared" si="14"/>
        <v>Yes</v>
      </c>
    </row>
    <row r="56" spans="1:12" x14ac:dyDescent="0.25">
      <c r="A56" s="142" t="s">
        <v>1412</v>
      </c>
      <c r="B56" s="21" t="s">
        <v>213</v>
      </c>
      <c r="C56" s="22">
        <v>0.69436133489999996</v>
      </c>
      <c r="D56" s="7" t="str">
        <f t="shared" si="11"/>
        <v>N/A</v>
      </c>
      <c r="E56" s="22">
        <v>0.58131124590000005</v>
      </c>
      <c r="F56" s="7" t="str">
        <f t="shared" si="12"/>
        <v>N/A</v>
      </c>
      <c r="G56" s="22">
        <v>0.50055838190000002</v>
      </c>
      <c r="H56" s="7" t="str">
        <f t="shared" si="13"/>
        <v>N/A</v>
      </c>
      <c r="I56" s="8">
        <v>-16.3</v>
      </c>
      <c r="J56" s="8">
        <v>-13.9</v>
      </c>
      <c r="K56" s="25" t="s">
        <v>734</v>
      </c>
      <c r="L56" s="85" t="str">
        <f t="shared" si="14"/>
        <v>Yes</v>
      </c>
    </row>
    <row r="57" spans="1:12" x14ac:dyDescent="0.25">
      <c r="A57" s="142" t="s">
        <v>596</v>
      </c>
      <c r="B57" s="21" t="s">
        <v>213</v>
      </c>
      <c r="C57" s="26">
        <v>132041</v>
      </c>
      <c r="D57" s="7" t="str">
        <f t="shared" si="11"/>
        <v>N/A</v>
      </c>
      <c r="E57" s="26">
        <v>161254</v>
      </c>
      <c r="F57" s="7" t="str">
        <f t="shared" si="12"/>
        <v>N/A</v>
      </c>
      <c r="G57" s="26">
        <v>168166</v>
      </c>
      <c r="H57" s="7" t="str">
        <f t="shared" si="13"/>
        <v>N/A</v>
      </c>
      <c r="I57" s="8">
        <v>22.12</v>
      </c>
      <c r="J57" s="8">
        <v>4.2859999999999996</v>
      </c>
      <c r="K57" s="25" t="s">
        <v>734</v>
      </c>
      <c r="L57" s="85" t="str">
        <f t="shared" si="14"/>
        <v>Yes</v>
      </c>
    </row>
    <row r="58" spans="1:12" x14ac:dyDescent="0.25">
      <c r="A58" s="142" t="s">
        <v>597</v>
      </c>
      <c r="B58" s="21" t="s">
        <v>213</v>
      </c>
      <c r="C58" s="22">
        <v>11</v>
      </c>
      <c r="D58" s="7" t="str">
        <f t="shared" si="11"/>
        <v>N/A</v>
      </c>
      <c r="E58" s="22">
        <v>13</v>
      </c>
      <c r="F58" s="7" t="str">
        <f t="shared" si="12"/>
        <v>N/A</v>
      </c>
      <c r="G58" s="22">
        <v>16</v>
      </c>
      <c r="H58" s="7" t="str">
        <f t="shared" si="13"/>
        <v>N/A</v>
      </c>
      <c r="I58" s="8">
        <v>62.5</v>
      </c>
      <c r="J58" s="8">
        <v>23.08</v>
      </c>
      <c r="K58" s="25" t="s">
        <v>734</v>
      </c>
      <c r="L58" s="85" t="str">
        <f t="shared" si="14"/>
        <v>Yes</v>
      </c>
    </row>
    <row r="59" spans="1:12" x14ac:dyDescent="0.25">
      <c r="A59" s="142" t="s">
        <v>1413</v>
      </c>
      <c r="B59" s="21" t="s">
        <v>213</v>
      </c>
      <c r="C59" s="26">
        <v>16505.125</v>
      </c>
      <c r="D59" s="7" t="str">
        <f t="shared" si="11"/>
        <v>N/A</v>
      </c>
      <c r="E59" s="26">
        <v>12404.153845999999</v>
      </c>
      <c r="F59" s="7" t="str">
        <f t="shared" si="12"/>
        <v>N/A</v>
      </c>
      <c r="G59" s="26">
        <v>10510.375</v>
      </c>
      <c r="H59" s="7" t="str">
        <f t="shared" si="13"/>
        <v>N/A</v>
      </c>
      <c r="I59" s="8">
        <v>-24.8</v>
      </c>
      <c r="J59" s="8">
        <v>-15.3</v>
      </c>
      <c r="K59" s="25" t="s">
        <v>734</v>
      </c>
      <c r="L59" s="85" t="str">
        <f t="shared" si="14"/>
        <v>Yes</v>
      </c>
    </row>
    <row r="60" spans="1:12" ht="25" x14ac:dyDescent="0.25">
      <c r="A60" s="142" t="s">
        <v>598</v>
      </c>
      <c r="B60" s="21" t="s">
        <v>213</v>
      </c>
      <c r="C60" s="26">
        <v>92944</v>
      </c>
      <c r="D60" s="7" t="str">
        <f t="shared" si="11"/>
        <v>N/A</v>
      </c>
      <c r="E60" s="26">
        <v>408914</v>
      </c>
      <c r="F60" s="7" t="str">
        <f t="shared" si="12"/>
        <v>N/A</v>
      </c>
      <c r="G60" s="26">
        <v>2432</v>
      </c>
      <c r="H60" s="7" t="str">
        <f t="shared" si="13"/>
        <v>N/A</v>
      </c>
      <c r="I60" s="8">
        <v>340</v>
      </c>
      <c r="J60" s="8">
        <v>-99.4</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-44.4</v>
      </c>
      <c r="J61" s="8">
        <v>-60</v>
      </c>
      <c r="K61" s="25" t="s">
        <v>734</v>
      </c>
      <c r="L61" s="85" t="str">
        <f t="shared" si="14"/>
        <v>No</v>
      </c>
    </row>
    <row r="62" spans="1:12" ht="25" x14ac:dyDescent="0.25">
      <c r="A62" s="116" t="s">
        <v>1414</v>
      </c>
      <c r="B62" s="25" t="s">
        <v>213</v>
      </c>
      <c r="C62" s="10">
        <v>10327.111111</v>
      </c>
      <c r="D62" s="7" t="str">
        <f t="shared" si="11"/>
        <v>N/A</v>
      </c>
      <c r="E62" s="10">
        <v>81782.8</v>
      </c>
      <c r="F62" s="7" t="str">
        <f t="shared" si="12"/>
        <v>N/A</v>
      </c>
      <c r="G62" s="10">
        <v>1216</v>
      </c>
      <c r="H62" s="7" t="str">
        <f t="shared" si="13"/>
        <v>N/A</v>
      </c>
      <c r="I62" s="8">
        <v>691.9</v>
      </c>
      <c r="J62" s="8">
        <v>-98.5</v>
      </c>
      <c r="K62" s="25" t="s">
        <v>734</v>
      </c>
      <c r="L62" s="85" t="str">
        <f t="shared" si="14"/>
        <v>No</v>
      </c>
    </row>
    <row r="63" spans="1:12" x14ac:dyDescent="0.25">
      <c r="A63" s="116" t="s">
        <v>600</v>
      </c>
      <c r="B63" s="25" t="s">
        <v>213</v>
      </c>
      <c r="C63" s="10">
        <v>73326353</v>
      </c>
      <c r="D63" s="7" t="str">
        <f t="shared" si="11"/>
        <v>N/A</v>
      </c>
      <c r="E63" s="10">
        <v>78655907</v>
      </c>
      <c r="F63" s="7" t="str">
        <f t="shared" si="12"/>
        <v>N/A</v>
      </c>
      <c r="G63" s="10">
        <v>80893775</v>
      </c>
      <c r="H63" s="7" t="str">
        <f t="shared" si="13"/>
        <v>N/A</v>
      </c>
      <c r="I63" s="8">
        <v>7.2679999999999998</v>
      </c>
      <c r="J63" s="8">
        <v>2.8450000000000002</v>
      </c>
      <c r="K63" s="25" t="s">
        <v>734</v>
      </c>
      <c r="L63" s="85" t="str">
        <f t="shared" si="14"/>
        <v>Yes</v>
      </c>
    </row>
    <row r="64" spans="1:12" x14ac:dyDescent="0.25">
      <c r="A64" s="116" t="s">
        <v>601</v>
      </c>
      <c r="B64" s="25" t="s">
        <v>213</v>
      </c>
      <c r="C64" s="1">
        <v>991</v>
      </c>
      <c r="D64" s="7" t="str">
        <f t="shared" si="11"/>
        <v>N/A</v>
      </c>
      <c r="E64" s="1">
        <v>1016</v>
      </c>
      <c r="F64" s="7" t="str">
        <f t="shared" si="12"/>
        <v>N/A</v>
      </c>
      <c r="G64" s="1">
        <v>981</v>
      </c>
      <c r="H64" s="7" t="str">
        <f t="shared" si="13"/>
        <v>N/A</v>
      </c>
      <c r="I64" s="8">
        <v>2.5230000000000001</v>
      </c>
      <c r="J64" s="8">
        <v>-3.44</v>
      </c>
      <c r="K64" s="25" t="s">
        <v>734</v>
      </c>
      <c r="L64" s="85" t="str">
        <f t="shared" si="14"/>
        <v>Yes</v>
      </c>
    </row>
    <row r="65" spans="1:12" x14ac:dyDescent="0.25">
      <c r="A65" s="116" t="s">
        <v>1415</v>
      </c>
      <c r="B65" s="25" t="s">
        <v>213</v>
      </c>
      <c r="C65" s="10">
        <v>73992.283551999994</v>
      </c>
      <c r="D65" s="7" t="str">
        <f t="shared" si="11"/>
        <v>N/A</v>
      </c>
      <c r="E65" s="10">
        <v>77417.231299000006</v>
      </c>
      <c r="F65" s="7" t="str">
        <f t="shared" si="12"/>
        <v>N/A</v>
      </c>
      <c r="G65" s="10">
        <v>82460.524974999993</v>
      </c>
      <c r="H65" s="7" t="str">
        <f t="shared" si="13"/>
        <v>N/A</v>
      </c>
      <c r="I65" s="8">
        <v>4.6289999999999996</v>
      </c>
      <c r="J65" s="8">
        <v>6.5140000000000002</v>
      </c>
      <c r="K65" s="25" t="s">
        <v>734</v>
      </c>
      <c r="L65" s="85" t="str">
        <f t="shared" si="14"/>
        <v>Yes</v>
      </c>
    </row>
    <row r="66" spans="1:12" x14ac:dyDescent="0.25">
      <c r="A66" s="116" t="s">
        <v>602</v>
      </c>
      <c r="B66" s="25" t="s">
        <v>213</v>
      </c>
      <c r="C66" s="10">
        <v>101705896</v>
      </c>
      <c r="D66" s="7" t="str">
        <f t="shared" si="11"/>
        <v>N/A</v>
      </c>
      <c r="E66" s="10">
        <v>104434244</v>
      </c>
      <c r="F66" s="7" t="str">
        <f t="shared" si="12"/>
        <v>N/A</v>
      </c>
      <c r="G66" s="10">
        <v>100997159</v>
      </c>
      <c r="H66" s="7" t="str">
        <f t="shared" si="13"/>
        <v>N/A</v>
      </c>
      <c r="I66" s="8">
        <v>2.6829999999999998</v>
      </c>
      <c r="J66" s="8">
        <v>-3.29</v>
      </c>
      <c r="K66" s="25" t="s">
        <v>734</v>
      </c>
      <c r="L66" s="85" t="str">
        <f t="shared" si="14"/>
        <v>Yes</v>
      </c>
    </row>
    <row r="67" spans="1:12" x14ac:dyDescent="0.25">
      <c r="A67" s="116" t="s">
        <v>603</v>
      </c>
      <c r="B67" s="25" t="s">
        <v>213</v>
      </c>
      <c r="C67" s="1">
        <v>4465</v>
      </c>
      <c r="D67" s="7" t="str">
        <f t="shared" si="11"/>
        <v>N/A</v>
      </c>
      <c r="E67" s="1">
        <v>4336</v>
      </c>
      <c r="F67" s="7" t="str">
        <f t="shared" si="12"/>
        <v>N/A</v>
      </c>
      <c r="G67" s="1">
        <v>4261</v>
      </c>
      <c r="H67" s="7" t="str">
        <f t="shared" si="13"/>
        <v>N/A</v>
      </c>
      <c r="I67" s="8">
        <v>-2.89</v>
      </c>
      <c r="J67" s="8">
        <v>-1.73</v>
      </c>
      <c r="K67" s="25" t="s">
        <v>734</v>
      </c>
      <c r="L67" s="85" t="str">
        <f t="shared" si="14"/>
        <v>Yes</v>
      </c>
    </row>
    <row r="68" spans="1:12" x14ac:dyDescent="0.25">
      <c r="A68" s="116" t="s">
        <v>1416</v>
      </c>
      <c r="B68" s="25" t="s">
        <v>213</v>
      </c>
      <c r="C68" s="10">
        <v>22778.476148000002</v>
      </c>
      <c r="D68" s="7" t="str">
        <f t="shared" si="11"/>
        <v>N/A</v>
      </c>
      <c r="E68" s="10">
        <v>24085.388375999999</v>
      </c>
      <c r="F68" s="7" t="str">
        <f t="shared" si="12"/>
        <v>N/A</v>
      </c>
      <c r="G68" s="10">
        <v>23702.689275000001</v>
      </c>
      <c r="H68" s="7" t="str">
        <f t="shared" si="13"/>
        <v>N/A</v>
      </c>
      <c r="I68" s="8">
        <v>5.7370000000000001</v>
      </c>
      <c r="J68" s="8">
        <v>-1.59</v>
      </c>
      <c r="K68" s="25" t="s">
        <v>734</v>
      </c>
      <c r="L68" s="85" t="str">
        <f t="shared" si="14"/>
        <v>Yes</v>
      </c>
    </row>
    <row r="69" spans="1:12" x14ac:dyDescent="0.25">
      <c r="A69" s="116" t="s">
        <v>604</v>
      </c>
      <c r="B69" s="25" t="s">
        <v>213</v>
      </c>
      <c r="C69" s="10">
        <v>20255534</v>
      </c>
      <c r="D69" s="7" t="str">
        <f t="shared" si="11"/>
        <v>N/A</v>
      </c>
      <c r="E69" s="10">
        <v>15640247</v>
      </c>
      <c r="F69" s="7" t="str">
        <f t="shared" si="12"/>
        <v>N/A</v>
      </c>
      <c r="G69" s="10">
        <v>15045783</v>
      </c>
      <c r="H69" s="7" t="str">
        <f t="shared" si="13"/>
        <v>N/A</v>
      </c>
      <c r="I69" s="8">
        <v>-22.8</v>
      </c>
      <c r="J69" s="8">
        <v>-3.8</v>
      </c>
      <c r="K69" s="25" t="s">
        <v>734</v>
      </c>
      <c r="L69" s="85" t="str">
        <f t="shared" si="14"/>
        <v>Yes</v>
      </c>
    </row>
    <row r="70" spans="1:12" x14ac:dyDescent="0.25">
      <c r="A70" s="116" t="s">
        <v>605</v>
      </c>
      <c r="B70" s="25" t="s">
        <v>213</v>
      </c>
      <c r="C70" s="1">
        <v>34700</v>
      </c>
      <c r="D70" s="7" t="str">
        <f t="shared" si="11"/>
        <v>N/A</v>
      </c>
      <c r="E70" s="1">
        <v>35812</v>
      </c>
      <c r="F70" s="7" t="str">
        <f t="shared" si="12"/>
        <v>N/A</v>
      </c>
      <c r="G70" s="1">
        <v>34517</v>
      </c>
      <c r="H70" s="7" t="str">
        <f t="shared" si="13"/>
        <v>N/A</v>
      </c>
      <c r="I70" s="8">
        <v>3.2050000000000001</v>
      </c>
      <c r="J70" s="8">
        <v>-3.62</v>
      </c>
      <c r="K70" s="25" t="s">
        <v>734</v>
      </c>
      <c r="L70" s="85" t="str">
        <f t="shared" si="14"/>
        <v>Yes</v>
      </c>
    </row>
    <row r="71" spans="1:12" x14ac:dyDescent="0.25">
      <c r="A71" s="116" t="s">
        <v>1417</v>
      </c>
      <c r="B71" s="25" t="s">
        <v>213</v>
      </c>
      <c r="C71" s="10">
        <v>583.73296830000004</v>
      </c>
      <c r="D71" s="7" t="str">
        <f t="shared" si="11"/>
        <v>N/A</v>
      </c>
      <c r="E71" s="10">
        <v>436.73201719999997</v>
      </c>
      <c r="F71" s="7" t="str">
        <f t="shared" si="12"/>
        <v>N/A</v>
      </c>
      <c r="G71" s="10">
        <v>435.89486340000002</v>
      </c>
      <c r="H71" s="7" t="str">
        <f t="shared" si="13"/>
        <v>N/A</v>
      </c>
      <c r="I71" s="8">
        <v>-25.2</v>
      </c>
      <c r="J71" s="8">
        <v>-0.192</v>
      </c>
      <c r="K71" s="25" t="s">
        <v>734</v>
      </c>
      <c r="L71" s="85" t="str">
        <f t="shared" si="14"/>
        <v>Yes</v>
      </c>
    </row>
    <row r="72" spans="1:12" x14ac:dyDescent="0.25">
      <c r="A72" s="116" t="s">
        <v>606</v>
      </c>
      <c r="B72" s="25" t="s">
        <v>213</v>
      </c>
      <c r="C72" s="10">
        <v>4659186</v>
      </c>
      <c r="D72" s="7" t="str">
        <f t="shared" si="11"/>
        <v>N/A</v>
      </c>
      <c r="E72" s="10">
        <v>5205672</v>
      </c>
      <c r="F72" s="7" t="str">
        <f t="shared" si="12"/>
        <v>N/A</v>
      </c>
      <c r="G72" s="10">
        <v>5437828</v>
      </c>
      <c r="H72" s="7" t="str">
        <f t="shared" si="13"/>
        <v>N/A</v>
      </c>
      <c r="I72" s="8">
        <v>11.73</v>
      </c>
      <c r="J72" s="8">
        <v>4.46</v>
      </c>
      <c r="K72" s="25" t="s">
        <v>734</v>
      </c>
      <c r="L72" s="85" t="str">
        <f t="shared" si="14"/>
        <v>Yes</v>
      </c>
    </row>
    <row r="73" spans="1:12" x14ac:dyDescent="0.25">
      <c r="A73" s="116" t="s">
        <v>607</v>
      </c>
      <c r="B73" s="25" t="s">
        <v>213</v>
      </c>
      <c r="C73" s="1">
        <v>17964</v>
      </c>
      <c r="D73" s="7" t="str">
        <f t="shared" si="11"/>
        <v>N/A</v>
      </c>
      <c r="E73" s="1">
        <v>18871</v>
      </c>
      <c r="F73" s="7" t="str">
        <f t="shared" si="12"/>
        <v>N/A</v>
      </c>
      <c r="G73" s="1">
        <v>18154</v>
      </c>
      <c r="H73" s="7" t="str">
        <f t="shared" si="13"/>
        <v>N/A</v>
      </c>
      <c r="I73" s="8">
        <v>5.0490000000000004</v>
      </c>
      <c r="J73" s="8">
        <v>-3.8</v>
      </c>
      <c r="K73" s="25" t="s">
        <v>734</v>
      </c>
      <c r="L73" s="85" t="str">
        <f t="shared" si="14"/>
        <v>Yes</v>
      </c>
    </row>
    <row r="74" spans="1:12" x14ac:dyDescent="0.25">
      <c r="A74" s="116" t="s">
        <v>1418</v>
      </c>
      <c r="B74" s="25" t="s">
        <v>213</v>
      </c>
      <c r="C74" s="10">
        <v>259.36239145000002</v>
      </c>
      <c r="D74" s="7" t="str">
        <f t="shared" si="11"/>
        <v>N/A</v>
      </c>
      <c r="E74" s="10">
        <v>275.85565152999999</v>
      </c>
      <c r="F74" s="7" t="str">
        <f t="shared" si="12"/>
        <v>N/A</v>
      </c>
      <c r="G74" s="10">
        <v>299.53883442</v>
      </c>
      <c r="H74" s="7" t="str">
        <f t="shared" si="13"/>
        <v>N/A</v>
      </c>
      <c r="I74" s="8">
        <v>6.359</v>
      </c>
      <c r="J74" s="8">
        <v>8.5850000000000009</v>
      </c>
      <c r="K74" s="25" t="s">
        <v>734</v>
      </c>
      <c r="L74" s="85" t="str">
        <f t="shared" si="14"/>
        <v>Yes</v>
      </c>
    </row>
    <row r="75" spans="1:12" ht="25" x14ac:dyDescent="0.25">
      <c r="A75" s="116" t="s">
        <v>608</v>
      </c>
      <c r="B75" s="25" t="s">
        <v>213</v>
      </c>
      <c r="C75" s="10">
        <v>4404165</v>
      </c>
      <c r="D75" s="7" t="str">
        <f t="shared" si="11"/>
        <v>N/A</v>
      </c>
      <c r="E75" s="10">
        <v>3573824</v>
      </c>
      <c r="F75" s="7" t="str">
        <f t="shared" si="12"/>
        <v>N/A</v>
      </c>
      <c r="G75" s="10">
        <v>2804416</v>
      </c>
      <c r="H75" s="7" t="str">
        <f t="shared" si="13"/>
        <v>N/A</v>
      </c>
      <c r="I75" s="8">
        <v>-18.899999999999999</v>
      </c>
      <c r="J75" s="8">
        <v>-21.5</v>
      </c>
      <c r="K75" s="25" t="s">
        <v>734</v>
      </c>
      <c r="L75" s="85" t="str">
        <f t="shared" si="14"/>
        <v>Yes</v>
      </c>
    </row>
    <row r="76" spans="1:12" x14ac:dyDescent="0.25">
      <c r="A76" s="142" t="s">
        <v>609</v>
      </c>
      <c r="B76" s="21" t="s">
        <v>213</v>
      </c>
      <c r="C76" s="22">
        <v>22180</v>
      </c>
      <c r="D76" s="7" t="str">
        <f t="shared" si="11"/>
        <v>N/A</v>
      </c>
      <c r="E76" s="22">
        <v>21245</v>
      </c>
      <c r="F76" s="7" t="str">
        <f t="shared" si="12"/>
        <v>N/A</v>
      </c>
      <c r="G76" s="22">
        <v>20696</v>
      </c>
      <c r="H76" s="7" t="str">
        <f t="shared" si="13"/>
        <v>N/A</v>
      </c>
      <c r="I76" s="8">
        <v>-4.22</v>
      </c>
      <c r="J76" s="8">
        <v>-2.58</v>
      </c>
      <c r="K76" s="25" t="s">
        <v>734</v>
      </c>
      <c r="L76" s="85" t="str">
        <f t="shared" si="14"/>
        <v>Yes</v>
      </c>
    </row>
    <row r="77" spans="1:12" ht="25" x14ac:dyDescent="0.25">
      <c r="A77" s="142" t="s">
        <v>1419</v>
      </c>
      <c r="B77" s="21" t="s">
        <v>213</v>
      </c>
      <c r="C77" s="26">
        <v>198.56469792999999</v>
      </c>
      <c r="D77" s="7" t="str">
        <f t="shared" si="11"/>
        <v>N/A</v>
      </c>
      <c r="E77" s="26">
        <v>168.21953400999999</v>
      </c>
      <c r="F77" s="7" t="str">
        <f t="shared" si="12"/>
        <v>N/A</v>
      </c>
      <c r="G77" s="26">
        <v>135.50521839999999</v>
      </c>
      <c r="H77" s="7" t="str">
        <f t="shared" si="13"/>
        <v>N/A</v>
      </c>
      <c r="I77" s="8">
        <v>-15.3</v>
      </c>
      <c r="J77" s="8">
        <v>-19.399999999999999</v>
      </c>
      <c r="K77" s="25" t="s">
        <v>734</v>
      </c>
      <c r="L77" s="85" t="str">
        <f t="shared" si="14"/>
        <v>Yes</v>
      </c>
    </row>
    <row r="78" spans="1:12" ht="25" x14ac:dyDescent="0.25">
      <c r="A78" s="142" t="s">
        <v>610</v>
      </c>
      <c r="B78" s="21" t="s">
        <v>213</v>
      </c>
      <c r="C78" s="26">
        <v>22110352</v>
      </c>
      <c r="D78" s="7" t="str">
        <f t="shared" si="11"/>
        <v>N/A</v>
      </c>
      <c r="E78" s="26">
        <v>15594895</v>
      </c>
      <c r="F78" s="7" t="str">
        <f t="shared" si="12"/>
        <v>N/A</v>
      </c>
      <c r="G78" s="26">
        <v>15445248</v>
      </c>
      <c r="H78" s="7" t="str">
        <f t="shared" si="13"/>
        <v>N/A</v>
      </c>
      <c r="I78" s="8">
        <v>-29.5</v>
      </c>
      <c r="J78" s="8">
        <v>-0.96</v>
      </c>
      <c r="K78" s="25" t="s">
        <v>734</v>
      </c>
      <c r="L78" s="85" t="str">
        <f t="shared" si="14"/>
        <v>Yes</v>
      </c>
    </row>
    <row r="79" spans="1:12" x14ac:dyDescent="0.25">
      <c r="A79" s="142" t="s">
        <v>611</v>
      </c>
      <c r="B79" s="21" t="s">
        <v>213</v>
      </c>
      <c r="C79" s="22">
        <v>25823</v>
      </c>
      <c r="D79" s="7" t="str">
        <f t="shared" si="11"/>
        <v>N/A</v>
      </c>
      <c r="E79" s="22">
        <v>26670</v>
      </c>
      <c r="F79" s="7" t="str">
        <f t="shared" si="12"/>
        <v>N/A</v>
      </c>
      <c r="G79" s="22">
        <v>25933</v>
      </c>
      <c r="H79" s="7" t="str">
        <f t="shared" si="13"/>
        <v>N/A</v>
      </c>
      <c r="I79" s="8">
        <v>3.28</v>
      </c>
      <c r="J79" s="8">
        <v>-2.76</v>
      </c>
      <c r="K79" s="25" t="s">
        <v>734</v>
      </c>
      <c r="L79" s="85" t="str">
        <f t="shared" si="14"/>
        <v>Yes</v>
      </c>
    </row>
    <row r="80" spans="1:12" x14ac:dyDescent="0.25">
      <c r="A80" s="142" t="s">
        <v>1420</v>
      </c>
      <c r="B80" s="21" t="s">
        <v>213</v>
      </c>
      <c r="C80" s="26">
        <v>856.22708437999995</v>
      </c>
      <c r="D80" s="7" t="str">
        <f t="shared" si="11"/>
        <v>N/A</v>
      </c>
      <c r="E80" s="26">
        <v>584.73547056999996</v>
      </c>
      <c r="F80" s="7" t="str">
        <f t="shared" si="12"/>
        <v>N/A</v>
      </c>
      <c r="G80" s="26">
        <v>595.58277098999997</v>
      </c>
      <c r="H80" s="7" t="str">
        <f t="shared" si="13"/>
        <v>N/A</v>
      </c>
      <c r="I80" s="8">
        <v>-31.7</v>
      </c>
      <c r="J80" s="8">
        <v>1.855</v>
      </c>
      <c r="K80" s="25" t="s">
        <v>734</v>
      </c>
      <c r="L80" s="85" t="str">
        <f t="shared" si="14"/>
        <v>Yes</v>
      </c>
    </row>
    <row r="81" spans="1:12" x14ac:dyDescent="0.25">
      <c r="A81" s="142" t="s">
        <v>612</v>
      </c>
      <c r="B81" s="21" t="s">
        <v>213</v>
      </c>
      <c r="C81" s="26">
        <v>7981897</v>
      </c>
      <c r="D81" s="7" t="str">
        <f t="shared" si="11"/>
        <v>N/A</v>
      </c>
      <c r="E81" s="26">
        <v>6874663</v>
      </c>
      <c r="F81" s="7" t="str">
        <f t="shared" si="12"/>
        <v>N/A</v>
      </c>
      <c r="G81" s="26">
        <v>5710402</v>
      </c>
      <c r="H81" s="7" t="str">
        <f t="shared" si="13"/>
        <v>N/A</v>
      </c>
      <c r="I81" s="8">
        <v>-13.9</v>
      </c>
      <c r="J81" s="8">
        <v>-16.899999999999999</v>
      </c>
      <c r="K81" s="25" t="s">
        <v>734</v>
      </c>
      <c r="L81" s="85" t="str">
        <f t="shared" si="14"/>
        <v>Yes</v>
      </c>
    </row>
    <row r="82" spans="1:12" x14ac:dyDescent="0.25">
      <c r="A82" s="142" t="s">
        <v>613</v>
      </c>
      <c r="B82" s="21" t="s">
        <v>213</v>
      </c>
      <c r="C82" s="22">
        <v>3789</v>
      </c>
      <c r="D82" s="7" t="str">
        <f t="shared" si="11"/>
        <v>N/A</v>
      </c>
      <c r="E82" s="22">
        <v>3760</v>
      </c>
      <c r="F82" s="7" t="str">
        <f t="shared" si="12"/>
        <v>N/A</v>
      </c>
      <c r="G82" s="22">
        <v>3826</v>
      </c>
      <c r="H82" s="7" t="str">
        <f t="shared" si="13"/>
        <v>N/A</v>
      </c>
      <c r="I82" s="8">
        <v>-0.76500000000000001</v>
      </c>
      <c r="J82" s="8">
        <v>1.7549999999999999</v>
      </c>
      <c r="K82" s="25" t="s">
        <v>734</v>
      </c>
      <c r="L82" s="85" t="str">
        <f t="shared" si="14"/>
        <v>Yes</v>
      </c>
    </row>
    <row r="83" spans="1:12" x14ac:dyDescent="0.25">
      <c r="A83" s="142" t="s">
        <v>1421</v>
      </c>
      <c r="B83" s="21" t="s">
        <v>213</v>
      </c>
      <c r="C83" s="26">
        <v>2106.5972551999998</v>
      </c>
      <c r="D83" s="7" t="str">
        <f t="shared" si="11"/>
        <v>N/A</v>
      </c>
      <c r="E83" s="26">
        <v>1828.3678190999999</v>
      </c>
      <c r="F83" s="7" t="str">
        <f t="shared" si="12"/>
        <v>N/A</v>
      </c>
      <c r="G83" s="26">
        <v>1492.5253528000001</v>
      </c>
      <c r="H83" s="7" t="str">
        <f t="shared" si="13"/>
        <v>N/A</v>
      </c>
      <c r="I83" s="8">
        <v>-13.2</v>
      </c>
      <c r="J83" s="8">
        <v>-18.399999999999999</v>
      </c>
      <c r="K83" s="25" t="s">
        <v>734</v>
      </c>
      <c r="L83" s="85" t="str">
        <f t="shared" si="14"/>
        <v>Yes</v>
      </c>
    </row>
    <row r="84" spans="1:12" ht="25" x14ac:dyDescent="0.25">
      <c r="A84" s="142" t="s">
        <v>614</v>
      </c>
      <c r="B84" s="21" t="s">
        <v>213</v>
      </c>
      <c r="C84" s="26">
        <v>14181316</v>
      </c>
      <c r="D84" s="7" t="str">
        <f t="shared" si="11"/>
        <v>N/A</v>
      </c>
      <c r="E84" s="26">
        <v>15520080</v>
      </c>
      <c r="F84" s="7" t="str">
        <f t="shared" si="12"/>
        <v>N/A</v>
      </c>
      <c r="G84" s="26">
        <v>19044686</v>
      </c>
      <c r="H84" s="7" t="str">
        <f t="shared" si="13"/>
        <v>N/A</v>
      </c>
      <c r="I84" s="8">
        <v>9.44</v>
      </c>
      <c r="J84" s="8">
        <v>22.71</v>
      </c>
      <c r="K84" s="25" t="s">
        <v>734</v>
      </c>
      <c r="L84" s="85" t="str">
        <f t="shared" si="14"/>
        <v>Yes</v>
      </c>
    </row>
    <row r="85" spans="1:12" x14ac:dyDescent="0.25">
      <c r="A85" s="142" t="s">
        <v>615</v>
      </c>
      <c r="B85" s="21" t="s">
        <v>213</v>
      </c>
      <c r="C85" s="22">
        <v>17795</v>
      </c>
      <c r="D85" s="7" t="str">
        <f t="shared" si="11"/>
        <v>N/A</v>
      </c>
      <c r="E85" s="22">
        <v>19238</v>
      </c>
      <c r="F85" s="7" t="str">
        <f t="shared" si="12"/>
        <v>N/A</v>
      </c>
      <c r="G85" s="22">
        <v>19150</v>
      </c>
      <c r="H85" s="7" t="str">
        <f t="shared" si="13"/>
        <v>N/A</v>
      </c>
      <c r="I85" s="8">
        <v>8.109</v>
      </c>
      <c r="J85" s="8">
        <v>-0.45700000000000002</v>
      </c>
      <c r="K85" s="25" t="s">
        <v>734</v>
      </c>
      <c r="L85" s="85" t="str">
        <f t="shared" si="14"/>
        <v>Yes</v>
      </c>
    </row>
    <row r="86" spans="1:12" x14ac:dyDescent="0.25">
      <c r="A86" s="142" t="s">
        <v>1422</v>
      </c>
      <c r="B86" s="21" t="s">
        <v>213</v>
      </c>
      <c r="C86" s="26">
        <v>796.92700196999999</v>
      </c>
      <c r="D86" s="7" t="str">
        <f t="shared" si="11"/>
        <v>N/A</v>
      </c>
      <c r="E86" s="26">
        <v>806.74082544999999</v>
      </c>
      <c r="F86" s="7" t="str">
        <f t="shared" si="12"/>
        <v>N/A</v>
      </c>
      <c r="G86" s="26">
        <v>994.50057441000001</v>
      </c>
      <c r="H86" s="7" t="str">
        <f t="shared" si="13"/>
        <v>N/A</v>
      </c>
      <c r="I86" s="8">
        <v>1.2310000000000001</v>
      </c>
      <c r="J86" s="8">
        <v>23.27</v>
      </c>
      <c r="K86" s="25" t="s">
        <v>734</v>
      </c>
      <c r="L86" s="85" t="str">
        <f t="shared" si="14"/>
        <v>Yes</v>
      </c>
    </row>
    <row r="87" spans="1:12" x14ac:dyDescent="0.25">
      <c r="A87" s="142" t="s">
        <v>616</v>
      </c>
      <c r="B87" s="21" t="s">
        <v>213</v>
      </c>
      <c r="C87" s="26">
        <v>8645209</v>
      </c>
      <c r="D87" s="7" t="str">
        <f t="shared" si="11"/>
        <v>N/A</v>
      </c>
      <c r="E87" s="26">
        <v>5286321</v>
      </c>
      <c r="F87" s="7" t="str">
        <f t="shared" si="12"/>
        <v>N/A</v>
      </c>
      <c r="G87" s="26">
        <v>4636922</v>
      </c>
      <c r="H87" s="7" t="str">
        <f t="shared" si="13"/>
        <v>N/A</v>
      </c>
      <c r="I87" s="8">
        <v>-38.9</v>
      </c>
      <c r="J87" s="8">
        <v>-12.3</v>
      </c>
      <c r="K87" s="25" t="s">
        <v>734</v>
      </c>
      <c r="L87" s="85" t="str">
        <f t="shared" si="14"/>
        <v>Yes</v>
      </c>
    </row>
    <row r="88" spans="1:12" x14ac:dyDescent="0.25">
      <c r="A88" s="142" t="s">
        <v>617</v>
      </c>
      <c r="B88" s="21" t="s">
        <v>213</v>
      </c>
      <c r="C88" s="22">
        <v>22309</v>
      </c>
      <c r="D88" s="7" t="str">
        <f t="shared" si="11"/>
        <v>N/A</v>
      </c>
      <c r="E88" s="22">
        <v>21280</v>
      </c>
      <c r="F88" s="7" t="str">
        <f t="shared" si="12"/>
        <v>N/A</v>
      </c>
      <c r="G88" s="22">
        <v>20371</v>
      </c>
      <c r="H88" s="7" t="str">
        <f t="shared" si="13"/>
        <v>N/A</v>
      </c>
      <c r="I88" s="8">
        <v>-4.6100000000000003</v>
      </c>
      <c r="J88" s="8">
        <v>-4.2699999999999996</v>
      </c>
      <c r="K88" s="25" t="s">
        <v>734</v>
      </c>
      <c r="L88" s="85" t="str">
        <f t="shared" si="14"/>
        <v>Yes</v>
      </c>
    </row>
    <row r="89" spans="1:12" x14ac:dyDescent="0.25">
      <c r="A89" s="142" t="s">
        <v>1423</v>
      </c>
      <c r="B89" s="21" t="s">
        <v>213</v>
      </c>
      <c r="C89" s="26">
        <v>387.52113496999999</v>
      </c>
      <c r="D89" s="7" t="str">
        <f t="shared" si="11"/>
        <v>N/A</v>
      </c>
      <c r="E89" s="26">
        <v>248.41734023000001</v>
      </c>
      <c r="F89" s="7" t="str">
        <f t="shared" si="12"/>
        <v>N/A</v>
      </c>
      <c r="G89" s="26">
        <v>227.62368072000001</v>
      </c>
      <c r="H89" s="7" t="str">
        <f t="shared" si="13"/>
        <v>N/A</v>
      </c>
      <c r="I89" s="8">
        <v>-35.9</v>
      </c>
      <c r="J89" s="8">
        <v>-8.3699999999999992</v>
      </c>
      <c r="K89" s="25" t="s">
        <v>734</v>
      </c>
      <c r="L89" s="85" t="str">
        <f t="shared" si="14"/>
        <v>Yes</v>
      </c>
    </row>
    <row r="90" spans="1:12" x14ac:dyDescent="0.25">
      <c r="A90" s="142" t="s">
        <v>618</v>
      </c>
      <c r="B90" s="21" t="s">
        <v>213</v>
      </c>
      <c r="C90" s="26">
        <v>8422036</v>
      </c>
      <c r="D90" s="7" t="str">
        <f t="shared" si="11"/>
        <v>N/A</v>
      </c>
      <c r="E90" s="26">
        <v>7117961</v>
      </c>
      <c r="F90" s="7" t="str">
        <f t="shared" si="12"/>
        <v>N/A</v>
      </c>
      <c r="G90" s="26">
        <v>8465967</v>
      </c>
      <c r="H90" s="7" t="str">
        <f t="shared" si="13"/>
        <v>N/A</v>
      </c>
      <c r="I90" s="8">
        <v>-15.5</v>
      </c>
      <c r="J90" s="8">
        <v>18.940000000000001</v>
      </c>
      <c r="K90" s="25" t="s">
        <v>734</v>
      </c>
      <c r="L90" s="85" t="str">
        <f t="shared" si="14"/>
        <v>Yes</v>
      </c>
    </row>
    <row r="91" spans="1:12" x14ac:dyDescent="0.25">
      <c r="A91" s="142" t="s">
        <v>619</v>
      </c>
      <c r="B91" s="21" t="s">
        <v>213</v>
      </c>
      <c r="C91" s="22">
        <v>23926</v>
      </c>
      <c r="D91" s="7" t="str">
        <f t="shared" si="11"/>
        <v>N/A</v>
      </c>
      <c r="E91" s="22">
        <v>21868</v>
      </c>
      <c r="F91" s="7" t="str">
        <f t="shared" si="12"/>
        <v>N/A</v>
      </c>
      <c r="G91" s="22">
        <v>21138</v>
      </c>
      <c r="H91" s="7" t="str">
        <f t="shared" si="13"/>
        <v>N/A</v>
      </c>
      <c r="I91" s="8">
        <v>-8.6</v>
      </c>
      <c r="J91" s="8">
        <v>-3.34</v>
      </c>
      <c r="K91" s="25" t="s">
        <v>734</v>
      </c>
      <c r="L91" s="85" t="str">
        <f t="shared" si="14"/>
        <v>Yes</v>
      </c>
    </row>
    <row r="92" spans="1:12" x14ac:dyDescent="0.25">
      <c r="A92" s="142" t="s">
        <v>1424</v>
      </c>
      <c r="B92" s="21" t="s">
        <v>213</v>
      </c>
      <c r="C92" s="26">
        <v>352.00351082999998</v>
      </c>
      <c r="D92" s="7" t="str">
        <f t="shared" si="11"/>
        <v>N/A</v>
      </c>
      <c r="E92" s="26">
        <v>325.49666179000002</v>
      </c>
      <c r="F92" s="7" t="str">
        <f t="shared" si="12"/>
        <v>N/A</v>
      </c>
      <c r="G92" s="26">
        <v>400.50936702000001</v>
      </c>
      <c r="H92" s="7" t="str">
        <f t="shared" si="13"/>
        <v>N/A</v>
      </c>
      <c r="I92" s="8">
        <v>-7.53</v>
      </c>
      <c r="J92" s="8">
        <v>23.05</v>
      </c>
      <c r="K92" s="25" t="s">
        <v>734</v>
      </c>
      <c r="L92" s="85" t="str">
        <f t="shared" si="14"/>
        <v>Yes</v>
      </c>
    </row>
    <row r="93" spans="1:12" ht="25" x14ac:dyDescent="0.25">
      <c r="A93" s="142" t="s">
        <v>620</v>
      </c>
      <c r="B93" s="21" t="s">
        <v>213</v>
      </c>
      <c r="C93" s="26">
        <v>23147792</v>
      </c>
      <c r="D93" s="7" t="str">
        <f t="shared" si="11"/>
        <v>N/A</v>
      </c>
      <c r="E93" s="26">
        <v>25002512</v>
      </c>
      <c r="F93" s="7" t="str">
        <f t="shared" si="12"/>
        <v>N/A</v>
      </c>
      <c r="G93" s="26">
        <v>26479088</v>
      </c>
      <c r="H93" s="7" t="str">
        <f t="shared" si="13"/>
        <v>N/A</v>
      </c>
      <c r="I93" s="8">
        <v>8.0129999999999999</v>
      </c>
      <c r="J93" s="8">
        <v>5.9059999999999997</v>
      </c>
      <c r="K93" s="25" t="s">
        <v>734</v>
      </c>
      <c r="L93" s="85" t="str">
        <f t="shared" si="14"/>
        <v>Yes</v>
      </c>
    </row>
    <row r="94" spans="1:12" x14ac:dyDescent="0.25">
      <c r="A94" s="145" t="s">
        <v>621</v>
      </c>
      <c r="B94" s="22" t="s">
        <v>213</v>
      </c>
      <c r="C94" s="22">
        <v>14116</v>
      </c>
      <c r="D94" s="7" t="str">
        <f t="shared" si="11"/>
        <v>N/A</v>
      </c>
      <c r="E94" s="22">
        <v>14073</v>
      </c>
      <c r="F94" s="7" t="str">
        <f t="shared" si="12"/>
        <v>N/A</v>
      </c>
      <c r="G94" s="22">
        <v>11930</v>
      </c>
      <c r="H94" s="7" t="str">
        <f t="shared" si="13"/>
        <v>N/A</v>
      </c>
      <c r="I94" s="8">
        <v>-0.30499999999999999</v>
      </c>
      <c r="J94" s="8">
        <v>-15.2</v>
      </c>
      <c r="K94" s="1" t="s">
        <v>734</v>
      </c>
      <c r="L94" s="85" t="str">
        <f t="shared" si="14"/>
        <v>Yes</v>
      </c>
    </row>
    <row r="95" spans="1:12" x14ac:dyDescent="0.25">
      <c r="A95" s="142" t="s">
        <v>1425</v>
      </c>
      <c r="B95" s="21" t="s">
        <v>213</v>
      </c>
      <c r="C95" s="26">
        <v>1639.8265798</v>
      </c>
      <c r="D95" s="7" t="str">
        <f t="shared" si="11"/>
        <v>N/A</v>
      </c>
      <c r="E95" s="26">
        <v>1776.6298586</v>
      </c>
      <c r="F95" s="7" t="str">
        <f t="shared" si="12"/>
        <v>N/A</v>
      </c>
      <c r="G95" s="26">
        <v>2219.5379714999999</v>
      </c>
      <c r="H95" s="7" t="str">
        <f t="shared" si="13"/>
        <v>N/A</v>
      </c>
      <c r="I95" s="8">
        <v>8.343</v>
      </c>
      <c r="J95" s="8">
        <v>24.93</v>
      </c>
      <c r="K95" s="25" t="s">
        <v>734</v>
      </c>
      <c r="L95" s="85" t="str">
        <f t="shared" si="14"/>
        <v>Yes</v>
      </c>
    </row>
    <row r="96" spans="1:12" ht="25" x14ac:dyDescent="0.25">
      <c r="A96" s="142" t="s">
        <v>622</v>
      </c>
      <c r="B96" s="21" t="s">
        <v>213</v>
      </c>
      <c r="C96" s="26">
        <v>7212415</v>
      </c>
      <c r="D96" s="7" t="str">
        <f t="shared" si="11"/>
        <v>N/A</v>
      </c>
      <c r="E96" s="26">
        <v>6512032</v>
      </c>
      <c r="F96" s="7" t="str">
        <f t="shared" si="12"/>
        <v>N/A</v>
      </c>
      <c r="G96" s="26">
        <v>6912290</v>
      </c>
      <c r="H96" s="7" t="str">
        <f t="shared" si="13"/>
        <v>N/A</v>
      </c>
      <c r="I96" s="8">
        <v>-9.7100000000000009</v>
      </c>
      <c r="J96" s="8">
        <v>6.1459999999999999</v>
      </c>
      <c r="K96" s="25" t="s">
        <v>734</v>
      </c>
      <c r="L96" s="85" t="str">
        <f t="shared" si="14"/>
        <v>Yes</v>
      </c>
    </row>
    <row r="97" spans="1:12" x14ac:dyDescent="0.25">
      <c r="A97" s="142" t="s">
        <v>623</v>
      </c>
      <c r="B97" s="21" t="s">
        <v>213</v>
      </c>
      <c r="C97" s="22">
        <v>10041</v>
      </c>
      <c r="D97" s="7" t="str">
        <f t="shared" si="11"/>
        <v>N/A</v>
      </c>
      <c r="E97" s="22">
        <v>10987</v>
      </c>
      <c r="F97" s="7" t="str">
        <f t="shared" si="12"/>
        <v>N/A</v>
      </c>
      <c r="G97" s="22">
        <v>10936</v>
      </c>
      <c r="H97" s="7" t="str">
        <f t="shared" si="13"/>
        <v>N/A</v>
      </c>
      <c r="I97" s="8">
        <v>9.4209999999999994</v>
      </c>
      <c r="J97" s="8">
        <v>-0.46400000000000002</v>
      </c>
      <c r="K97" s="25" t="s">
        <v>734</v>
      </c>
      <c r="L97" s="85" t="str">
        <f t="shared" si="14"/>
        <v>Yes</v>
      </c>
    </row>
    <row r="98" spans="1:12" x14ac:dyDescent="0.25">
      <c r="A98" s="142" t="s">
        <v>1426</v>
      </c>
      <c r="B98" s="21" t="s">
        <v>213</v>
      </c>
      <c r="C98" s="26">
        <v>718.29648440999995</v>
      </c>
      <c r="D98" s="7" t="str">
        <f t="shared" si="11"/>
        <v>N/A</v>
      </c>
      <c r="E98" s="26">
        <v>592.70337672000005</v>
      </c>
      <c r="F98" s="7" t="str">
        <f t="shared" si="12"/>
        <v>N/A</v>
      </c>
      <c r="G98" s="26">
        <v>632.06748354000001</v>
      </c>
      <c r="H98" s="7" t="str">
        <f t="shared" si="13"/>
        <v>N/A</v>
      </c>
      <c r="I98" s="8">
        <v>-17.5</v>
      </c>
      <c r="J98" s="8">
        <v>6.641</v>
      </c>
      <c r="K98" s="25" t="s">
        <v>734</v>
      </c>
      <c r="L98" s="85" t="str">
        <f t="shared" si="14"/>
        <v>Yes</v>
      </c>
    </row>
    <row r="99" spans="1:12" ht="25" x14ac:dyDescent="0.25">
      <c r="A99" s="142" t="s">
        <v>624</v>
      </c>
      <c r="B99" s="21" t="s">
        <v>213</v>
      </c>
      <c r="C99" s="26">
        <v>233026995</v>
      </c>
      <c r="D99" s="7" t="str">
        <f t="shared" si="11"/>
        <v>N/A</v>
      </c>
      <c r="E99" s="26">
        <v>266171279</v>
      </c>
      <c r="F99" s="7" t="str">
        <f t="shared" si="12"/>
        <v>N/A</v>
      </c>
      <c r="G99" s="26">
        <v>297609230</v>
      </c>
      <c r="H99" s="7" t="str">
        <f t="shared" si="13"/>
        <v>N/A</v>
      </c>
      <c r="I99" s="8">
        <v>14.22</v>
      </c>
      <c r="J99" s="8">
        <v>11.81</v>
      </c>
      <c r="K99" s="25" t="s">
        <v>734</v>
      </c>
      <c r="L99" s="85" t="str">
        <f t="shared" si="14"/>
        <v>Yes</v>
      </c>
    </row>
    <row r="100" spans="1:12" x14ac:dyDescent="0.25">
      <c r="A100" s="142" t="s">
        <v>625</v>
      </c>
      <c r="B100" s="21" t="s">
        <v>213</v>
      </c>
      <c r="C100" s="22">
        <v>8686</v>
      </c>
      <c r="D100" s="7" t="str">
        <f t="shared" si="11"/>
        <v>N/A</v>
      </c>
      <c r="E100" s="22">
        <v>11404</v>
      </c>
      <c r="F100" s="7" t="str">
        <f t="shared" si="12"/>
        <v>N/A</v>
      </c>
      <c r="G100" s="22">
        <v>11586</v>
      </c>
      <c r="H100" s="7" t="str">
        <f t="shared" si="13"/>
        <v>N/A</v>
      </c>
      <c r="I100" s="8">
        <v>31.29</v>
      </c>
      <c r="J100" s="8">
        <v>1.5960000000000001</v>
      </c>
      <c r="K100" s="25" t="s">
        <v>734</v>
      </c>
      <c r="L100" s="85" t="str">
        <f t="shared" si="14"/>
        <v>Yes</v>
      </c>
    </row>
    <row r="101" spans="1:12" ht="25" x14ac:dyDescent="0.25">
      <c r="A101" s="142" t="s">
        <v>1427</v>
      </c>
      <c r="B101" s="21" t="s">
        <v>213</v>
      </c>
      <c r="C101" s="26">
        <v>26827.883376000002</v>
      </c>
      <c r="D101" s="7" t="str">
        <f t="shared" si="11"/>
        <v>N/A</v>
      </c>
      <c r="E101" s="26">
        <v>23340.168274</v>
      </c>
      <c r="F101" s="7" t="str">
        <f t="shared" si="12"/>
        <v>N/A</v>
      </c>
      <c r="G101" s="26">
        <v>25686.969619</v>
      </c>
      <c r="H101" s="7" t="str">
        <f t="shared" si="13"/>
        <v>N/A</v>
      </c>
      <c r="I101" s="8">
        <v>-13</v>
      </c>
      <c r="J101" s="8">
        <v>10.050000000000001</v>
      </c>
      <c r="K101" s="25" t="s">
        <v>734</v>
      </c>
      <c r="L101" s="85" t="str">
        <f t="shared" si="14"/>
        <v>Yes</v>
      </c>
    </row>
    <row r="102" spans="1:12" ht="25" x14ac:dyDescent="0.25">
      <c r="A102" s="142" t="s">
        <v>626</v>
      </c>
      <c r="B102" s="21" t="s">
        <v>213</v>
      </c>
      <c r="C102" s="26">
        <v>38483153</v>
      </c>
      <c r="D102" s="7" t="str">
        <f t="shared" si="11"/>
        <v>N/A</v>
      </c>
      <c r="E102" s="26">
        <v>43070411</v>
      </c>
      <c r="F102" s="7" t="str">
        <f t="shared" si="12"/>
        <v>N/A</v>
      </c>
      <c r="G102" s="26">
        <v>47367996</v>
      </c>
      <c r="H102" s="7" t="str">
        <f t="shared" si="13"/>
        <v>N/A</v>
      </c>
      <c r="I102" s="8">
        <v>11.92</v>
      </c>
      <c r="J102" s="8">
        <v>9.9779999999999998</v>
      </c>
      <c r="K102" s="25" t="s">
        <v>734</v>
      </c>
      <c r="L102" s="85" t="str">
        <f t="shared" si="14"/>
        <v>Yes</v>
      </c>
    </row>
    <row r="103" spans="1:12" x14ac:dyDescent="0.25">
      <c r="A103" s="142" t="s">
        <v>627</v>
      </c>
      <c r="B103" s="21" t="s">
        <v>213</v>
      </c>
      <c r="C103" s="22">
        <v>18657</v>
      </c>
      <c r="D103" s="7" t="str">
        <f t="shared" si="11"/>
        <v>N/A</v>
      </c>
      <c r="E103" s="22">
        <v>22357</v>
      </c>
      <c r="F103" s="7" t="str">
        <f t="shared" si="12"/>
        <v>N/A</v>
      </c>
      <c r="G103" s="22">
        <v>23037</v>
      </c>
      <c r="H103" s="7" t="str">
        <f t="shared" si="13"/>
        <v>N/A</v>
      </c>
      <c r="I103" s="8">
        <v>19.829999999999998</v>
      </c>
      <c r="J103" s="8">
        <v>3.0419999999999998</v>
      </c>
      <c r="K103" s="25" t="s">
        <v>734</v>
      </c>
      <c r="L103" s="85" t="str">
        <f t="shared" si="14"/>
        <v>Yes</v>
      </c>
    </row>
    <row r="104" spans="1:12" ht="25" x14ac:dyDescent="0.25">
      <c r="A104" s="142" t="s">
        <v>1428</v>
      </c>
      <c r="B104" s="21" t="s">
        <v>213</v>
      </c>
      <c r="C104" s="26">
        <v>2062.6656483000002</v>
      </c>
      <c r="D104" s="7" t="str">
        <f t="shared" si="11"/>
        <v>N/A</v>
      </c>
      <c r="E104" s="26">
        <v>1926.4843673</v>
      </c>
      <c r="F104" s="7" t="str">
        <f t="shared" si="12"/>
        <v>N/A</v>
      </c>
      <c r="G104" s="26">
        <v>2056.1703346999998</v>
      </c>
      <c r="H104" s="7" t="str">
        <f t="shared" si="13"/>
        <v>N/A</v>
      </c>
      <c r="I104" s="8">
        <v>-6.6</v>
      </c>
      <c r="J104" s="8">
        <v>6.7320000000000002</v>
      </c>
      <c r="K104" s="25" t="s">
        <v>734</v>
      </c>
      <c r="L104" s="85" t="str">
        <f t="shared" si="14"/>
        <v>Yes</v>
      </c>
    </row>
    <row r="105" spans="1:12" ht="25" x14ac:dyDescent="0.25">
      <c r="A105" s="142" t="s">
        <v>628</v>
      </c>
      <c r="B105" s="21" t="s">
        <v>213</v>
      </c>
      <c r="C105" s="26">
        <v>18669551</v>
      </c>
      <c r="D105" s="7" t="str">
        <f t="shared" si="11"/>
        <v>N/A</v>
      </c>
      <c r="E105" s="26">
        <v>22353680</v>
      </c>
      <c r="F105" s="7" t="str">
        <f t="shared" si="12"/>
        <v>N/A</v>
      </c>
      <c r="G105" s="26">
        <v>12067054</v>
      </c>
      <c r="H105" s="7" t="str">
        <f t="shared" si="13"/>
        <v>N/A</v>
      </c>
      <c r="I105" s="8">
        <v>19.73</v>
      </c>
      <c r="J105" s="8">
        <v>-46</v>
      </c>
      <c r="K105" s="25" t="s">
        <v>734</v>
      </c>
      <c r="L105" s="85" t="str">
        <f t="shared" si="14"/>
        <v>No</v>
      </c>
    </row>
    <row r="106" spans="1:12" x14ac:dyDescent="0.25">
      <c r="A106" s="142" t="s">
        <v>629</v>
      </c>
      <c r="B106" s="21" t="s">
        <v>213</v>
      </c>
      <c r="C106" s="22">
        <v>5241</v>
      </c>
      <c r="D106" s="7" t="str">
        <f t="shared" si="11"/>
        <v>N/A</v>
      </c>
      <c r="E106" s="22">
        <v>6056</v>
      </c>
      <c r="F106" s="7" t="str">
        <f t="shared" si="12"/>
        <v>N/A</v>
      </c>
      <c r="G106" s="22">
        <v>5312</v>
      </c>
      <c r="H106" s="7" t="str">
        <f t="shared" si="13"/>
        <v>N/A</v>
      </c>
      <c r="I106" s="8">
        <v>15.55</v>
      </c>
      <c r="J106" s="8">
        <v>-12.3</v>
      </c>
      <c r="K106" s="25" t="s">
        <v>734</v>
      </c>
      <c r="L106" s="85" t="str">
        <f t="shared" si="14"/>
        <v>Yes</v>
      </c>
    </row>
    <row r="107" spans="1:12" ht="25" x14ac:dyDescent="0.25">
      <c r="A107" s="142" t="s">
        <v>1429</v>
      </c>
      <c r="B107" s="21" t="s">
        <v>213</v>
      </c>
      <c r="C107" s="26">
        <v>3562.2116007999998</v>
      </c>
      <c r="D107" s="7" t="str">
        <f t="shared" si="11"/>
        <v>N/A</v>
      </c>
      <c r="E107" s="26">
        <v>3691.1624834999998</v>
      </c>
      <c r="F107" s="7" t="str">
        <f t="shared" si="12"/>
        <v>N/A</v>
      </c>
      <c r="G107" s="26">
        <v>2271.6592620000001</v>
      </c>
      <c r="H107" s="7" t="str">
        <f t="shared" si="13"/>
        <v>N/A</v>
      </c>
      <c r="I107" s="8">
        <v>3.62</v>
      </c>
      <c r="J107" s="8">
        <v>-38.5</v>
      </c>
      <c r="K107" s="25" t="s">
        <v>734</v>
      </c>
      <c r="L107" s="85" t="str">
        <f t="shared" si="14"/>
        <v>No</v>
      </c>
    </row>
    <row r="108" spans="1:12" ht="25" x14ac:dyDescent="0.25">
      <c r="A108" s="142" t="s">
        <v>630</v>
      </c>
      <c r="B108" s="21" t="s">
        <v>213</v>
      </c>
      <c r="C108" s="26">
        <v>1306615</v>
      </c>
      <c r="D108" s="7" t="str">
        <f t="shared" si="11"/>
        <v>N/A</v>
      </c>
      <c r="E108" s="26">
        <v>764842</v>
      </c>
      <c r="F108" s="7" t="str">
        <f t="shared" si="12"/>
        <v>N/A</v>
      </c>
      <c r="G108" s="26">
        <v>783474</v>
      </c>
      <c r="H108" s="7" t="str">
        <f t="shared" si="13"/>
        <v>N/A</v>
      </c>
      <c r="I108" s="8">
        <v>-41.5</v>
      </c>
      <c r="J108" s="8">
        <v>2.4359999999999999</v>
      </c>
      <c r="K108" s="25" t="s">
        <v>734</v>
      </c>
      <c r="L108" s="85" t="str">
        <f t="shared" si="14"/>
        <v>Yes</v>
      </c>
    </row>
    <row r="109" spans="1:12" x14ac:dyDescent="0.25">
      <c r="A109" s="142" t="s">
        <v>631</v>
      </c>
      <c r="B109" s="21" t="s">
        <v>213</v>
      </c>
      <c r="C109" s="22">
        <v>4915</v>
      </c>
      <c r="D109" s="7" t="str">
        <f t="shared" si="11"/>
        <v>N/A</v>
      </c>
      <c r="E109" s="22">
        <v>4825</v>
      </c>
      <c r="F109" s="7" t="str">
        <f t="shared" si="12"/>
        <v>N/A</v>
      </c>
      <c r="G109" s="22">
        <v>4809</v>
      </c>
      <c r="H109" s="7" t="str">
        <f t="shared" si="13"/>
        <v>N/A</v>
      </c>
      <c r="I109" s="8">
        <v>-1.83</v>
      </c>
      <c r="J109" s="8">
        <v>-0.33200000000000002</v>
      </c>
      <c r="K109" s="25" t="s">
        <v>734</v>
      </c>
      <c r="L109" s="85" t="str">
        <f t="shared" si="14"/>
        <v>Yes</v>
      </c>
    </row>
    <row r="110" spans="1:12" ht="25" x14ac:dyDescent="0.25">
      <c r="A110" s="142" t="s">
        <v>1430</v>
      </c>
      <c r="B110" s="21" t="s">
        <v>213</v>
      </c>
      <c r="C110" s="26">
        <v>265.84231942999998</v>
      </c>
      <c r="D110" s="7" t="str">
        <f t="shared" si="11"/>
        <v>N/A</v>
      </c>
      <c r="E110" s="26">
        <v>158.51647668000001</v>
      </c>
      <c r="F110" s="7" t="str">
        <f t="shared" si="12"/>
        <v>N/A</v>
      </c>
      <c r="G110" s="26">
        <v>162.91827823</v>
      </c>
      <c r="H110" s="7" t="str">
        <f t="shared" si="13"/>
        <v>N/A</v>
      </c>
      <c r="I110" s="8">
        <v>-40.4</v>
      </c>
      <c r="J110" s="8">
        <v>2.7770000000000001</v>
      </c>
      <c r="K110" s="25" t="s">
        <v>734</v>
      </c>
      <c r="L110" s="85" t="str">
        <f t="shared" si="14"/>
        <v>Yes</v>
      </c>
    </row>
    <row r="111" spans="1:12" x14ac:dyDescent="0.25">
      <c r="A111" s="142" t="s">
        <v>632</v>
      </c>
      <c r="B111" s="21" t="s">
        <v>213</v>
      </c>
      <c r="C111" s="26">
        <v>7164515</v>
      </c>
      <c r="D111" s="7" t="str">
        <f t="shared" si="11"/>
        <v>N/A</v>
      </c>
      <c r="E111" s="26">
        <v>7611986</v>
      </c>
      <c r="F111" s="7" t="str">
        <f t="shared" si="12"/>
        <v>N/A</v>
      </c>
      <c r="G111" s="26">
        <v>7542006</v>
      </c>
      <c r="H111" s="7" t="str">
        <f t="shared" si="13"/>
        <v>N/A</v>
      </c>
      <c r="I111" s="8">
        <v>6.2460000000000004</v>
      </c>
      <c r="J111" s="8">
        <v>-0.91900000000000004</v>
      </c>
      <c r="K111" s="25" t="s">
        <v>734</v>
      </c>
      <c r="L111" s="85" t="str">
        <f t="shared" si="14"/>
        <v>Yes</v>
      </c>
    </row>
    <row r="112" spans="1:12" x14ac:dyDescent="0.25">
      <c r="A112" s="142" t="s">
        <v>633</v>
      </c>
      <c r="B112" s="21" t="s">
        <v>213</v>
      </c>
      <c r="C112" s="22">
        <v>763</v>
      </c>
      <c r="D112" s="7" t="str">
        <f t="shared" si="11"/>
        <v>N/A</v>
      </c>
      <c r="E112" s="22">
        <v>796</v>
      </c>
      <c r="F112" s="7" t="str">
        <f t="shared" si="12"/>
        <v>N/A</v>
      </c>
      <c r="G112" s="22">
        <v>822</v>
      </c>
      <c r="H112" s="7" t="str">
        <f t="shared" si="13"/>
        <v>N/A</v>
      </c>
      <c r="I112" s="8">
        <v>4.3250000000000002</v>
      </c>
      <c r="J112" s="8">
        <v>3.266</v>
      </c>
      <c r="K112" s="25" t="s">
        <v>734</v>
      </c>
      <c r="L112" s="85" t="str">
        <f t="shared" si="14"/>
        <v>Yes</v>
      </c>
    </row>
    <row r="113" spans="1:12" x14ac:dyDescent="0.25">
      <c r="A113" s="142" t="s">
        <v>1431</v>
      </c>
      <c r="B113" s="21" t="s">
        <v>213</v>
      </c>
      <c r="C113" s="26">
        <v>9389.9279160999995</v>
      </c>
      <c r="D113" s="7" t="str">
        <f t="shared" si="11"/>
        <v>N/A</v>
      </c>
      <c r="E113" s="26">
        <v>9562.7964823999991</v>
      </c>
      <c r="F113" s="7" t="str">
        <f t="shared" si="12"/>
        <v>N/A</v>
      </c>
      <c r="G113" s="26">
        <v>9175.1897809999991</v>
      </c>
      <c r="H113" s="7" t="str">
        <f t="shared" si="13"/>
        <v>N/A</v>
      </c>
      <c r="I113" s="8">
        <v>1.841</v>
      </c>
      <c r="J113" s="8">
        <v>-4.05</v>
      </c>
      <c r="K113" s="25" t="s">
        <v>734</v>
      </c>
      <c r="L113" s="85" t="str">
        <f t="shared" si="14"/>
        <v>Yes</v>
      </c>
    </row>
    <row r="114" spans="1:12" ht="25" x14ac:dyDescent="0.25">
      <c r="A114" s="142" t="s">
        <v>634</v>
      </c>
      <c r="B114" s="21" t="s">
        <v>213</v>
      </c>
      <c r="C114" s="26">
        <v>781711</v>
      </c>
      <c r="D114" s="7" t="str">
        <f t="shared" si="11"/>
        <v>N/A</v>
      </c>
      <c r="E114" s="26">
        <v>708721</v>
      </c>
      <c r="F114" s="7" t="str">
        <f t="shared" si="12"/>
        <v>N/A</v>
      </c>
      <c r="G114" s="26">
        <v>819621</v>
      </c>
      <c r="H114" s="7" t="str">
        <f t="shared" si="13"/>
        <v>N/A</v>
      </c>
      <c r="I114" s="8">
        <v>-9.34</v>
      </c>
      <c r="J114" s="8">
        <v>15.65</v>
      </c>
      <c r="K114" s="25" t="s">
        <v>734</v>
      </c>
      <c r="L114" s="85" t="str">
        <f>IF(J114="Div by 0", "N/A", IF(OR(J114="N/A",K114="N/A"),"N/A", IF(J114&gt;VALUE(MID(K114,1,2)), "No", IF(J114&lt;-1*VALUE(MID(K114,1,2)), "No", "Yes"))))</f>
        <v>Yes</v>
      </c>
    </row>
    <row r="115" spans="1:12" x14ac:dyDescent="0.25">
      <c r="A115" s="142" t="s">
        <v>635</v>
      </c>
      <c r="B115" s="21" t="s">
        <v>213</v>
      </c>
      <c r="C115" s="22">
        <v>10016</v>
      </c>
      <c r="D115" s="7" t="str">
        <f t="shared" si="11"/>
        <v>N/A</v>
      </c>
      <c r="E115" s="22">
        <v>7860</v>
      </c>
      <c r="F115" s="7" t="str">
        <f t="shared" si="12"/>
        <v>N/A</v>
      </c>
      <c r="G115" s="22">
        <v>7847</v>
      </c>
      <c r="H115" s="7" t="str">
        <f t="shared" si="13"/>
        <v>N/A</v>
      </c>
      <c r="I115" s="8">
        <v>-21.5</v>
      </c>
      <c r="J115" s="8">
        <v>-0.16500000000000001</v>
      </c>
      <c r="K115" s="25" t="s">
        <v>734</v>
      </c>
      <c r="L115" s="85" t="str">
        <f t="shared" ref="L115:L119" si="15">IF(J115="Div by 0", "N/A", IF(OR(J115="N/A",K115="N/A"),"N/A", IF(J115&gt;VALUE(MID(K115,1,2)), "No", IF(J115&lt;-1*VALUE(MID(K115,1,2)), "No", "Yes"))))</f>
        <v>Yes</v>
      </c>
    </row>
    <row r="116" spans="1:12" ht="25" x14ac:dyDescent="0.25">
      <c r="A116" s="142" t="s">
        <v>1432</v>
      </c>
      <c r="B116" s="21" t="s">
        <v>213</v>
      </c>
      <c r="C116" s="26">
        <v>78.046226038</v>
      </c>
      <c r="D116" s="7" t="str">
        <f t="shared" si="11"/>
        <v>N/A</v>
      </c>
      <c r="E116" s="26">
        <v>90.168066158000002</v>
      </c>
      <c r="F116" s="7" t="str">
        <f t="shared" si="12"/>
        <v>N/A</v>
      </c>
      <c r="G116" s="26">
        <v>104.45023576</v>
      </c>
      <c r="H116" s="7" t="str">
        <f t="shared" si="13"/>
        <v>N/A</v>
      </c>
      <c r="I116" s="8">
        <v>15.53</v>
      </c>
      <c r="J116" s="8">
        <v>15.84</v>
      </c>
      <c r="K116" s="25" t="s">
        <v>734</v>
      </c>
      <c r="L116" s="85" t="str">
        <f t="shared" si="15"/>
        <v>Yes</v>
      </c>
    </row>
    <row r="117" spans="1:12" ht="25" x14ac:dyDescent="0.25">
      <c r="A117" s="142" t="s">
        <v>636</v>
      </c>
      <c r="B117" s="21" t="s">
        <v>213</v>
      </c>
      <c r="C117" s="26">
        <v>24836121</v>
      </c>
      <c r="D117" s="7" t="str">
        <f t="shared" si="11"/>
        <v>N/A</v>
      </c>
      <c r="E117" s="26">
        <v>29792904</v>
      </c>
      <c r="F117" s="7" t="str">
        <f t="shared" si="12"/>
        <v>N/A</v>
      </c>
      <c r="G117" s="26">
        <v>33784007</v>
      </c>
      <c r="H117" s="7" t="str">
        <f t="shared" si="13"/>
        <v>N/A</v>
      </c>
      <c r="I117" s="8">
        <v>19.96</v>
      </c>
      <c r="J117" s="8">
        <v>13.4</v>
      </c>
      <c r="K117" s="25" t="s">
        <v>734</v>
      </c>
      <c r="L117" s="85" t="str">
        <f t="shared" si="15"/>
        <v>Yes</v>
      </c>
    </row>
    <row r="118" spans="1:12" x14ac:dyDescent="0.25">
      <c r="A118" s="142" t="s">
        <v>637</v>
      </c>
      <c r="B118" s="21" t="s">
        <v>213</v>
      </c>
      <c r="C118" s="22">
        <v>194</v>
      </c>
      <c r="D118" s="7" t="str">
        <f t="shared" si="11"/>
        <v>N/A</v>
      </c>
      <c r="E118" s="22">
        <v>288</v>
      </c>
      <c r="F118" s="7" t="str">
        <f t="shared" si="12"/>
        <v>N/A</v>
      </c>
      <c r="G118" s="22">
        <v>308</v>
      </c>
      <c r="H118" s="7" t="str">
        <f t="shared" si="13"/>
        <v>N/A</v>
      </c>
      <c r="I118" s="8">
        <v>48.45</v>
      </c>
      <c r="J118" s="8">
        <v>6.944</v>
      </c>
      <c r="K118" s="25" t="s">
        <v>734</v>
      </c>
      <c r="L118" s="85" t="str">
        <f t="shared" si="15"/>
        <v>Yes</v>
      </c>
    </row>
    <row r="119" spans="1:12" ht="25" x14ac:dyDescent="0.25">
      <c r="A119" s="142" t="s">
        <v>1433</v>
      </c>
      <c r="B119" s="21" t="s">
        <v>213</v>
      </c>
      <c r="C119" s="26">
        <v>128021.24227</v>
      </c>
      <c r="D119" s="7" t="str">
        <f t="shared" si="11"/>
        <v>N/A</v>
      </c>
      <c r="E119" s="26">
        <v>103447.58332999999</v>
      </c>
      <c r="F119" s="7" t="str">
        <f t="shared" si="12"/>
        <v>N/A</v>
      </c>
      <c r="G119" s="26">
        <v>109688.33442</v>
      </c>
      <c r="H119" s="7" t="str">
        <f t="shared" si="13"/>
        <v>N/A</v>
      </c>
      <c r="I119" s="8">
        <v>-19.2</v>
      </c>
      <c r="J119" s="8">
        <v>6.0330000000000004</v>
      </c>
      <c r="K119" s="25" t="s">
        <v>734</v>
      </c>
      <c r="L119" s="85" t="str">
        <f t="shared" si="15"/>
        <v>Yes</v>
      </c>
    </row>
    <row r="120" spans="1:12" ht="25" x14ac:dyDescent="0.25">
      <c r="A120" s="142" t="s">
        <v>638</v>
      </c>
      <c r="B120" s="21" t="s">
        <v>213</v>
      </c>
      <c r="C120" s="26">
        <v>24365078</v>
      </c>
      <c r="D120" s="7" t="str">
        <f t="shared" si="11"/>
        <v>N/A</v>
      </c>
      <c r="E120" s="26">
        <v>29925014</v>
      </c>
      <c r="F120" s="7" t="str">
        <f t="shared" si="12"/>
        <v>N/A</v>
      </c>
      <c r="G120" s="26">
        <v>37225742</v>
      </c>
      <c r="H120" s="7" t="str">
        <f t="shared" si="13"/>
        <v>N/A</v>
      </c>
      <c r="I120" s="8">
        <v>22.82</v>
      </c>
      <c r="J120" s="8">
        <v>24.4</v>
      </c>
      <c r="K120" s="25" t="s">
        <v>734</v>
      </c>
      <c r="L120" s="85" t="str">
        <f t="shared" ref="L120:L131" si="16">IF(J120="Div by 0", "N/A", IF(K120="N/A","N/A", IF(J120&gt;VALUE(MID(K120,1,2)), "No", IF(J120&lt;-1*VALUE(MID(K120,1,2)), "No", "Yes"))))</f>
        <v>Yes</v>
      </c>
    </row>
    <row r="121" spans="1:12" x14ac:dyDescent="0.25">
      <c r="A121" s="142" t="s">
        <v>639</v>
      </c>
      <c r="B121" s="21" t="s">
        <v>213</v>
      </c>
      <c r="C121" s="22">
        <v>22285</v>
      </c>
      <c r="D121" s="7" t="str">
        <f t="shared" si="11"/>
        <v>N/A</v>
      </c>
      <c r="E121" s="22">
        <v>24713</v>
      </c>
      <c r="F121" s="7" t="str">
        <f t="shared" si="12"/>
        <v>N/A</v>
      </c>
      <c r="G121" s="22">
        <v>24410</v>
      </c>
      <c r="H121" s="7" t="str">
        <f t="shared" si="13"/>
        <v>N/A</v>
      </c>
      <c r="I121" s="8">
        <v>10.9</v>
      </c>
      <c r="J121" s="8">
        <v>-1.23</v>
      </c>
      <c r="K121" s="25" t="s">
        <v>734</v>
      </c>
      <c r="L121" s="85" t="str">
        <f t="shared" si="16"/>
        <v>Yes</v>
      </c>
    </row>
    <row r="122" spans="1:12" ht="25" x14ac:dyDescent="0.25">
      <c r="A122" s="142" t="s">
        <v>1434</v>
      </c>
      <c r="B122" s="21" t="s">
        <v>213</v>
      </c>
      <c r="C122" s="26">
        <v>1093.339825</v>
      </c>
      <c r="D122" s="7" t="str">
        <f t="shared" si="11"/>
        <v>N/A</v>
      </c>
      <c r="E122" s="26">
        <v>1210.9017116</v>
      </c>
      <c r="F122" s="7" t="str">
        <f t="shared" si="12"/>
        <v>N/A</v>
      </c>
      <c r="G122" s="26">
        <v>1525.0201557</v>
      </c>
      <c r="H122" s="7" t="str">
        <f t="shared" si="13"/>
        <v>N/A</v>
      </c>
      <c r="I122" s="8">
        <v>10.75</v>
      </c>
      <c r="J122" s="8">
        <v>25.94</v>
      </c>
      <c r="K122" s="25" t="s">
        <v>734</v>
      </c>
      <c r="L122" s="85" t="str">
        <f t="shared" si="16"/>
        <v>Yes</v>
      </c>
    </row>
    <row r="123" spans="1:12" ht="25" x14ac:dyDescent="0.25">
      <c r="A123" s="142" t="s">
        <v>640</v>
      </c>
      <c r="B123" s="21" t="s">
        <v>213</v>
      </c>
      <c r="C123" s="26">
        <v>345731536</v>
      </c>
      <c r="D123" s="7" t="str">
        <f t="shared" ref="D123:D131" si="17">IF($B123="N/A","N/A",IF(C123&gt;10,"No",IF(C123&lt;-10,"No","Yes")))</f>
        <v>N/A</v>
      </c>
      <c r="E123" s="26">
        <v>398766298</v>
      </c>
      <c r="F123" s="7" t="str">
        <f t="shared" ref="F123:F131" si="18">IF($B123="N/A","N/A",IF(E123&gt;10,"No",IF(E123&lt;-10,"No","Yes")))</f>
        <v>N/A</v>
      </c>
      <c r="G123" s="26">
        <v>429224419</v>
      </c>
      <c r="H123" s="7" t="str">
        <f t="shared" ref="H123:H131" si="19">IF($B123="N/A","N/A",IF(G123&gt;10,"No",IF(G123&lt;-10,"No","Yes")))</f>
        <v>N/A</v>
      </c>
      <c r="I123" s="8">
        <v>15.34</v>
      </c>
      <c r="J123" s="8">
        <v>7.6379999999999999</v>
      </c>
      <c r="K123" s="25" t="s">
        <v>734</v>
      </c>
      <c r="L123" s="85" t="str">
        <f t="shared" si="16"/>
        <v>Yes</v>
      </c>
    </row>
    <row r="124" spans="1:12" x14ac:dyDescent="0.25">
      <c r="A124" s="142" t="s">
        <v>641</v>
      </c>
      <c r="B124" s="21" t="s">
        <v>213</v>
      </c>
      <c r="C124" s="22">
        <v>7908</v>
      </c>
      <c r="D124" s="7" t="str">
        <f t="shared" si="17"/>
        <v>N/A</v>
      </c>
      <c r="E124" s="22">
        <v>8795</v>
      </c>
      <c r="F124" s="7" t="str">
        <f t="shared" si="18"/>
        <v>N/A</v>
      </c>
      <c r="G124" s="22">
        <v>9011</v>
      </c>
      <c r="H124" s="7" t="str">
        <f t="shared" si="19"/>
        <v>N/A</v>
      </c>
      <c r="I124" s="8">
        <v>11.22</v>
      </c>
      <c r="J124" s="8">
        <v>2.456</v>
      </c>
      <c r="K124" s="25" t="s">
        <v>734</v>
      </c>
      <c r="L124" s="85" t="str">
        <f t="shared" si="16"/>
        <v>Yes</v>
      </c>
    </row>
    <row r="125" spans="1:12" ht="25" x14ac:dyDescent="0.25">
      <c r="A125" s="142" t="s">
        <v>1435</v>
      </c>
      <c r="B125" s="21" t="s">
        <v>213</v>
      </c>
      <c r="C125" s="26">
        <v>43719.212949000001</v>
      </c>
      <c r="D125" s="7" t="str">
        <f t="shared" si="17"/>
        <v>N/A</v>
      </c>
      <c r="E125" s="26">
        <v>45340.113473999998</v>
      </c>
      <c r="F125" s="7" t="str">
        <f t="shared" si="18"/>
        <v>N/A</v>
      </c>
      <c r="G125" s="26">
        <v>47633.383530999999</v>
      </c>
      <c r="H125" s="7" t="str">
        <f t="shared" si="19"/>
        <v>N/A</v>
      </c>
      <c r="I125" s="8">
        <v>3.7080000000000002</v>
      </c>
      <c r="J125" s="8">
        <v>5.0579999999999998</v>
      </c>
      <c r="K125" s="25" t="s">
        <v>734</v>
      </c>
      <c r="L125" s="85" t="str">
        <f t="shared" si="16"/>
        <v>Yes</v>
      </c>
    </row>
    <row r="126" spans="1:12" ht="25" x14ac:dyDescent="0.25">
      <c r="A126" s="142" t="s">
        <v>642</v>
      </c>
      <c r="B126" s="21" t="s">
        <v>213</v>
      </c>
      <c r="C126" s="26">
        <v>51590122</v>
      </c>
      <c r="D126" s="7" t="str">
        <f t="shared" si="17"/>
        <v>N/A</v>
      </c>
      <c r="E126" s="26">
        <v>54465197</v>
      </c>
      <c r="F126" s="7" t="str">
        <f t="shared" si="18"/>
        <v>N/A</v>
      </c>
      <c r="G126" s="26">
        <v>56071390</v>
      </c>
      <c r="H126" s="7" t="str">
        <f t="shared" si="19"/>
        <v>N/A</v>
      </c>
      <c r="I126" s="8">
        <v>5.5730000000000004</v>
      </c>
      <c r="J126" s="8">
        <v>2.9489999999999998</v>
      </c>
      <c r="K126" s="25" t="s">
        <v>734</v>
      </c>
      <c r="L126" s="85" t="str">
        <f t="shared" si="16"/>
        <v>Yes</v>
      </c>
    </row>
    <row r="127" spans="1:12" x14ac:dyDescent="0.25">
      <c r="A127" s="142" t="s">
        <v>643</v>
      </c>
      <c r="B127" s="21" t="s">
        <v>213</v>
      </c>
      <c r="C127" s="22">
        <v>11940</v>
      </c>
      <c r="D127" s="7" t="str">
        <f t="shared" si="17"/>
        <v>N/A</v>
      </c>
      <c r="E127" s="22">
        <v>11278</v>
      </c>
      <c r="F127" s="7" t="str">
        <f t="shared" si="18"/>
        <v>N/A</v>
      </c>
      <c r="G127" s="22">
        <v>10420</v>
      </c>
      <c r="H127" s="7" t="str">
        <f t="shared" si="19"/>
        <v>N/A</v>
      </c>
      <c r="I127" s="8">
        <v>-5.54</v>
      </c>
      <c r="J127" s="8">
        <v>-7.61</v>
      </c>
      <c r="K127" s="25" t="s">
        <v>734</v>
      </c>
      <c r="L127" s="85" t="str">
        <f t="shared" si="16"/>
        <v>Yes</v>
      </c>
    </row>
    <row r="128" spans="1:12" ht="25" x14ac:dyDescent="0.25">
      <c r="A128" s="142" t="s">
        <v>1436</v>
      </c>
      <c r="B128" s="21" t="s">
        <v>213</v>
      </c>
      <c r="C128" s="26">
        <v>4320.780737</v>
      </c>
      <c r="D128" s="7" t="str">
        <f t="shared" si="17"/>
        <v>N/A</v>
      </c>
      <c r="E128" s="26">
        <v>4829.3311757000001</v>
      </c>
      <c r="F128" s="7" t="str">
        <f t="shared" si="18"/>
        <v>N/A</v>
      </c>
      <c r="G128" s="26">
        <v>5381.1314779000004</v>
      </c>
      <c r="H128" s="7" t="str">
        <f t="shared" si="19"/>
        <v>N/A</v>
      </c>
      <c r="I128" s="8">
        <v>11.77</v>
      </c>
      <c r="J128" s="8">
        <v>11.43</v>
      </c>
      <c r="K128" s="25" t="s">
        <v>734</v>
      </c>
      <c r="L128" s="85" t="str">
        <f t="shared" si="16"/>
        <v>Yes</v>
      </c>
    </row>
    <row r="129" spans="1:12" ht="25" x14ac:dyDescent="0.25">
      <c r="A129" s="142" t="s">
        <v>644</v>
      </c>
      <c r="B129" s="21" t="s">
        <v>213</v>
      </c>
      <c r="C129" s="26">
        <v>68693864</v>
      </c>
      <c r="D129" s="7" t="str">
        <f t="shared" si="17"/>
        <v>N/A</v>
      </c>
      <c r="E129" s="26">
        <v>77627107</v>
      </c>
      <c r="F129" s="7" t="str">
        <f t="shared" si="18"/>
        <v>N/A</v>
      </c>
      <c r="G129" s="26">
        <v>86960360</v>
      </c>
      <c r="H129" s="7" t="str">
        <f t="shared" si="19"/>
        <v>N/A</v>
      </c>
      <c r="I129" s="8">
        <v>13</v>
      </c>
      <c r="J129" s="8">
        <v>12.02</v>
      </c>
      <c r="K129" s="25" t="s">
        <v>734</v>
      </c>
      <c r="L129" s="85" t="str">
        <f t="shared" si="16"/>
        <v>Yes</v>
      </c>
    </row>
    <row r="130" spans="1:12" x14ac:dyDescent="0.25">
      <c r="A130" s="142" t="s">
        <v>645</v>
      </c>
      <c r="B130" s="21" t="s">
        <v>213</v>
      </c>
      <c r="C130" s="22">
        <v>5005</v>
      </c>
      <c r="D130" s="7" t="str">
        <f t="shared" si="17"/>
        <v>N/A</v>
      </c>
      <c r="E130" s="22">
        <v>5820</v>
      </c>
      <c r="F130" s="7" t="str">
        <f t="shared" si="18"/>
        <v>N/A</v>
      </c>
      <c r="G130" s="22">
        <v>5880</v>
      </c>
      <c r="H130" s="7" t="str">
        <f t="shared" si="19"/>
        <v>N/A</v>
      </c>
      <c r="I130" s="8">
        <v>16.28</v>
      </c>
      <c r="J130" s="8">
        <v>1.0309999999999999</v>
      </c>
      <c r="K130" s="25" t="s">
        <v>734</v>
      </c>
      <c r="L130" s="85" t="str">
        <f t="shared" si="16"/>
        <v>Yes</v>
      </c>
    </row>
    <row r="131" spans="1:12" ht="25" x14ac:dyDescent="0.25">
      <c r="A131" s="142" t="s">
        <v>1437</v>
      </c>
      <c r="B131" s="21" t="s">
        <v>213</v>
      </c>
      <c r="C131" s="26">
        <v>13725.047752</v>
      </c>
      <c r="D131" s="7" t="str">
        <f t="shared" si="17"/>
        <v>N/A</v>
      </c>
      <c r="E131" s="26">
        <v>13337.990893</v>
      </c>
      <c r="F131" s="7" t="str">
        <f t="shared" si="18"/>
        <v>N/A</v>
      </c>
      <c r="G131" s="26">
        <v>14789.176871</v>
      </c>
      <c r="H131" s="7" t="str">
        <f t="shared" si="19"/>
        <v>N/A</v>
      </c>
      <c r="I131" s="8">
        <v>-2.82</v>
      </c>
      <c r="J131" s="8">
        <v>10.88</v>
      </c>
      <c r="K131" s="25" t="s">
        <v>734</v>
      </c>
      <c r="L131" s="85" t="str">
        <f t="shared" si="16"/>
        <v>Yes</v>
      </c>
    </row>
    <row r="132" spans="1:12" x14ac:dyDescent="0.25">
      <c r="A132" s="142" t="s">
        <v>1438</v>
      </c>
      <c r="B132" s="21" t="s">
        <v>213</v>
      </c>
      <c r="C132" s="26">
        <v>337.78370302000002</v>
      </c>
      <c r="D132" s="7" t="str">
        <f t="shared" ref="D132:D143" si="20">IF($B132="N/A","N/A",IF(C132&gt;10,"No",IF(C132&lt;-10,"No","Yes")))</f>
        <v>N/A</v>
      </c>
      <c r="E132" s="26">
        <v>274.56385499999999</v>
      </c>
      <c r="F132" s="7" t="str">
        <f t="shared" ref="F132:F143" si="21">IF($B132="N/A","N/A",IF(E132&gt;10,"No",IF(E132&lt;-10,"No","Yes")))</f>
        <v>N/A</v>
      </c>
      <c r="G132" s="26">
        <v>215.98568933000001</v>
      </c>
      <c r="H132" s="7" t="str">
        <f t="shared" ref="H132:H143" si="22">IF($B132="N/A","N/A",IF(G132&gt;10,"No",IF(G132&lt;-10,"No","Yes")))</f>
        <v>N/A</v>
      </c>
      <c r="I132" s="8">
        <v>-18.7</v>
      </c>
      <c r="J132" s="8">
        <v>-21.3</v>
      </c>
      <c r="K132" s="25" t="s">
        <v>734</v>
      </c>
      <c r="L132" s="85" t="str">
        <f t="shared" ref="L132:L143" si="23">IF(J132="Div by 0", "N/A", IF(K132="N/A","N/A", IF(J132&gt;VALUE(MID(K132,1,2)), "No", IF(J132&lt;-1*VALUE(MID(K132,1,2)), "No", "Yes"))))</f>
        <v>Yes</v>
      </c>
    </row>
    <row r="133" spans="1:12" x14ac:dyDescent="0.25">
      <c r="A133" s="142" t="s">
        <v>1439</v>
      </c>
      <c r="B133" s="21" t="s">
        <v>213</v>
      </c>
      <c r="C133" s="26">
        <v>87.643887543000005</v>
      </c>
      <c r="D133" s="7" t="str">
        <f t="shared" si="20"/>
        <v>N/A</v>
      </c>
      <c r="E133" s="26">
        <v>80.722421666000002</v>
      </c>
      <c r="F133" s="7" t="str">
        <f t="shared" si="21"/>
        <v>N/A</v>
      </c>
      <c r="G133" s="26">
        <v>57.624186727000001</v>
      </c>
      <c r="H133" s="7" t="str">
        <f t="shared" si="22"/>
        <v>N/A</v>
      </c>
      <c r="I133" s="8">
        <v>-7.9</v>
      </c>
      <c r="J133" s="8">
        <v>-28.6</v>
      </c>
      <c r="K133" s="25" t="s">
        <v>734</v>
      </c>
      <c r="L133" s="85" t="str">
        <f t="shared" si="23"/>
        <v>Yes</v>
      </c>
    </row>
    <row r="134" spans="1:12" x14ac:dyDescent="0.25">
      <c r="A134" s="142" t="s">
        <v>1440</v>
      </c>
      <c r="B134" s="21" t="s">
        <v>213</v>
      </c>
      <c r="C134" s="26">
        <v>534.58243815000003</v>
      </c>
      <c r="D134" s="7" t="str">
        <f t="shared" si="20"/>
        <v>N/A</v>
      </c>
      <c r="E134" s="26">
        <v>456.77401972000001</v>
      </c>
      <c r="F134" s="7" t="str">
        <f t="shared" si="21"/>
        <v>N/A</v>
      </c>
      <c r="G134" s="26">
        <v>437.39759203</v>
      </c>
      <c r="H134" s="7" t="str">
        <f t="shared" si="22"/>
        <v>N/A</v>
      </c>
      <c r="I134" s="8">
        <v>-14.6</v>
      </c>
      <c r="J134" s="8">
        <v>-4.24</v>
      </c>
      <c r="K134" s="25" t="s">
        <v>734</v>
      </c>
      <c r="L134" s="85" t="str">
        <f t="shared" si="23"/>
        <v>Yes</v>
      </c>
    </row>
    <row r="135" spans="1:12" x14ac:dyDescent="0.25">
      <c r="A135" s="142" t="s">
        <v>1441</v>
      </c>
      <c r="B135" s="21" t="s">
        <v>213</v>
      </c>
      <c r="C135" s="26">
        <v>2605.5131124999998</v>
      </c>
      <c r="D135" s="7" t="str">
        <f t="shared" si="20"/>
        <v>N/A</v>
      </c>
      <c r="E135" s="26">
        <v>2445.804067</v>
      </c>
      <c r="F135" s="7" t="str">
        <f t="shared" si="21"/>
        <v>N/A</v>
      </c>
      <c r="G135" s="26">
        <v>2051.5131219</v>
      </c>
      <c r="H135" s="7" t="str">
        <f t="shared" si="22"/>
        <v>N/A</v>
      </c>
      <c r="I135" s="8">
        <v>-6.13</v>
      </c>
      <c r="J135" s="8">
        <v>-16.100000000000001</v>
      </c>
      <c r="K135" s="25" t="s">
        <v>734</v>
      </c>
      <c r="L135" s="85" t="str">
        <f t="shared" si="23"/>
        <v>Yes</v>
      </c>
    </row>
    <row r="136" spans="1:12" x14ac:dyDescent="0.25">
      <c r="A136" s="142" t="s">
        <v>1442</v>
      </c>
      <c r="B136" s="21" t="s">
        <v>213</v>
      </c>
      <c r="C136" s="26">
        <v>2338.1980625000001</v>
      </c>
      <c r="D136" s="7" t="str">
        <f t="shared" si="20"/>
        <v>N/A</v>
      </c>
      <c r="E136" s="26">
        <v>1953.6986703</v>
      </c>
      <c r="F136" s="7" t="str">
        <f t="shared" si="21"/>
        <v>N/A</v>
      </c>
      <c r="G136" s="26">
        <v>1390.7909483000001</v>
      </c>
      <c r="H136" s="7" t="str">
        <f t="shared" si="22"/>
        <v>N/A</v>
      </c>
      <c r="I136" s="8">
        <v>-16.399999999999999</v>
      </c>
      <c r="J136" s="8">
        <v>-28.8</v>
      </c>
      <c r="K136" s="25" t="s">
        <v>734</v>
      </c>
      <c r="L136" s="85" t="str">
        <f t="shared" si="23"/>
        <v>Yes</v>
      </c>
    </row>
    <row r="137" spans="1:12" x14ac:dyDescent="0.25">
      <c r="A137" s="142" t="s">
        <v>1443</v>
      </c>
      <c r="B137" s="21" t="s">
        <v>213</v>
      </c>
      <c r="C137" s="26">
        <v>2944.9787597999998</v>
      </c>
      <c r="D137" s="7" t="str">
        <f t="shared" si="20"/>
        <v>N/A</v>
      </c>
      <c r="E137" s="26">
        <v>3022.5922467</v>
      </c>
      <c r="F137" s="7" t="str">
        <f t="shared" si="21"/>
        <v>N/A</v>
      </c>
      <c r="G137" s="26">
        <v>3146.7540432999999</v>
      </c>
      <c r="H137" s="7" t="str">
        <f t="shared" si="22"/>
        <v>N/A</v>
      </c>
      <c r="I137" s="8">
        <v>2.6349999999999998</v>
      </c>
      <c r="J137" s="8">
        <v>4.1079999999999997</v>
      </c>
      <c r="K137" s="25" t="s">
        <v>734</v>
      </c>
      <c r="L137" s="85" t="str">
        <f t="shared" si="23"/>
        <v>Yes</v>
      </c>
    </row>
    <row r="138" spans="1:12" x14ac:dyDescent="0.25">
      <c r="A138" s="142" t="s">
        <v>1444</v>
      </c>
      <c r="B138" s="21" t="s">
        <v>213</v>
      </c>
      <c r="C138" s="26">
        <v>125.20867031</v>
      </c>
      <c r="D138" s="7" t="str">
        <f t="shared" si="20"/>
        <v>N/A</v>
      </c>
      <c r="E138" s="26">
        <v>94.789871090999995</v>
      </c>
      <c r="F138" s="7" t="str">
        <f t="shared" si="21"/>
        <v>N/A</v>
      </c>
      <c r="G138" s="26">
        <v>95.396551918</v>
      </c>
      <c r="H138" s="7" t="str">
        <f t="shared" si="22"/>
        <v>N/A</v>
      </c>
      <c r="I138" s="8">
        <v>-24.3</v>
      </c>
      <c r="J138" s="8">
        <v>0.64</v>
      </c>
      <c r="K138" s="25" t="s">
        <v>734</v>
      </c>
      <c r="L138" s="85" t="str">
        <f t="shared" si="23"/>
        <v>Yes</v>
      </c>
    </row>
    <row r="139" spans="1:12" x14ac:dyDescent="0.25">
      <c r="A139" s="142" t="s">
        <v>1445</v>
      </c>
      <c r="B139" s="21" t="s">
        <v>213</v>
      </c>
      <c r="C139" s="26">
        <v>47.089501947999999</v>
      </c>
      <c r="D139" s="7" t="str">
        <f t="shared" si="20"/>
        <v>N/A</v>
      </c>
      <c r="E139" s="26">
        <v>39.034722422000002</v>
      </c>
      <c r="F139" s="7" t="str">
        <f t="shared" si="21"/>
        <v>N/A</v>
      </c>
      <c r="G139" s="26">
        <v>40.422657774999998</v>
      </c>
      <c r="H139" s="7" t="str">
        <f t="shared" si="22"/>
        <v>N/A</v>
      </c>
      <c r="I139" s="8">
        <v>-17.100000000000001</v>
      </c>
      <c r="J139" s="8">
        <v>3.556</v>
      </c>
      <c r="K139" s="25" t="s">
        <v>734</v>
      </c>
      <c r="L139" s="85" t="str">
        <f t="shared" si="23"/>
        <v>Yes</v>
      </c>
    </row>
    <row r="140" spans="1:12" x14ac:dyDescent="0.25">
      <c r="A140" s="142" t="s">
        <v>1446</v>
      </c>
      <c r="B140" s="21" t="s">
        <v>213</v>
      </c>
      <c r="C140" s="26">
        <v>187.20651584000001</v>
      </c>
      <c r="D140" s="7" t="str">
        <f t="shared" si="20"/>
        <v>N/A</v>
      </c>
      <c r="E140" s="26">
        <v>146.50045777</v>
      </c>
      <c r="F140" s="7" t="str">
        <f t="shared" si="21"/>
        <v>N/A</v>
      </c>
      <c r="G140" s="26">
        <v>170.46214663999999</v>
      </c>
      <c r="H140" s="7" t="str">
        <f t="shared" si="22"/>
        <v>N/A</v>
      </c>
      <c r="I140" s="8">
        <v>-21.7</v>
      </c>
      <c r="J140" s="8">
        <v>16.36</v>
      </c>
      <c r="K140" s="25" t="s">
        <v>734</v>
      </c>
      <c r="L140" s="85" t="str">
        <f t="shared" si="23"/>
        <v>Yes</v>
      </c>
    </row>
    <row r="141" spans="1:12" x14ac:dyDescent="0.25">
      <c r="A141" s="142" t="s">
        <v>1447</v>
      </c>
      <c r="B141" s="21" t="s">
        <v>213</v>
      </c>
      <c r="C141" s="26">
        <v>13785.925606999999</v>
      </c>
      <c r="D141" s="7" t="str">
        <f t="shared" si="20"/>
        <v>N/A</v>
      </c>
      <c r="E141" s="26">
        <v>13723.605004999999</v>
      </c>
      <c r="F141" s="7" t="str">
        <f t="shared" si="21"/>
        <v>N/A</v>
      </c>
      <c r="G141" s="26">
        <v>12519.225027</v>
      </c>
      <c r="H141" s="7" t="str">
        <f t="shared" si="22"/>
        <v>N/A</v>
      </c>
      <c r="I141" s="8">
        <v>-0.45200000000000001</v>
      </c>
      <c r="J141" s="8">
        <v>-8.7799999999999994</v>
      </c>
      <c r="K141" s="25" t="s">
        <v>734</v>
      </c>
      <c r="L141" s="85" t="str">
        <f t="shared" si="23"/>
        <v>Yes</v>
      </c>
    </row>
    <row r="142" spans="1:12" x14ac:dyDescent="0.25">
      <c r="A142" s="142" t="s">
        <v>1448</v>
      </c>
      <c r="B142" s="21" t="s">
        <v>213</v>
      </c>
      <c r="C142" s="26">
        <v>2999.6233547000002</v>
      </c>
      <c r="D142" s="7" t="str">
        <f t="shared" si="20"/>
        <v>N/A</v>
      </c>
      <c r="E142" s="26">
        <v>2751.5394181000001</v>
      </c>
      <c r="F142" s="7" t="str">
        <f t="shared" si="21"/>
        <v>N/A</v>
      </c>
      <c r="G142" s="26">
        <v>2735.2001871000002</v>
      </c>
      <c r="H142" s="7" t="str">
        <f t="shared" si="22"/>
        <v>N/A</v>
      </c>
      <c r="I142" s="8">
        <v>-8.27</v>
      </c>
      <c r="J142" s="8">
        <v>-0.59399999999999997</v>
      </c>
      <c r="K142" s="25" t="s">
        <v>734</v>
      </c>
      <c r="L142" s="85" t="str">
        <f t="shared" si="23"/>
        <v>Yes</v>
      </c>
    </row>
    <row r="143" spans="1:12" x14ac:dyDescent="0.25">
      <c r="A143" s="142" t="s">
        <v>1449</v>
      </c>
      <c r="B143" s="21" t="s">
        <v>213</v>
      </c>
      <c r="C143" s="26">
        <v>22670.033609999999</v>
      </c>
      <c r="D143" s="7" t="str">
        <f t="shared" si="20"/>
        <v>N/A</v>
      </c>
      <c r="E143" s="26">
        <v>24305.805540000001</v>
      </c>
      <c r="F143" s="7" t="str">
        <f t="shared" si="21"/>
        <v>N/A</v>
      </c>
      <c r="G143" s="26">
        <v>26903.149831999999</v>
      </c>
      <c r="H143" s="7" t="str">
        <f t="shared" si="22"/>
        <v>N/A</v>
      </c>
      <c r="I143" s="8">
        <v>7.2160000000000002</v>
      </c>
      <c r="J143" s="8">
        <v>10.69</v>
      </c>
      <c r="K143" s="25" t="s">
        <v>734</v>
      </c>
      <c r="L143" s="85" t="str">
        <f t="shared" si="23"/>
        <v>Yes</v>
      </c>
    </row>
    <row r="144" spans="1:12" x14ac:dyDescent="0.25">
      <c r="A144" s="142" t="s">
        <v>89</v>
      </c>
      <c r="B144" s="21" t="s">
        <v>213</v>
      </c>
      <c r="C144" s="4">
        <v>12.919243578</v>
      </c>
      <c r="D144" s="7" t="str">
        <f t="shared" ref="D144:D161" si="24">IF($B144="N/A","N/A",IF(C144&gt;10,"No",IF(C144&lt;-10,"No","Yes")))</f>
        <v>N/A</v>
      </c>
      <c r="E144" s="4">
        <v>11.415330528</v>
      </c>
      <c r="F144" s="7" t="str">
        <f t="shared" ref="F144:F161" si="25">IF($B144="N/A","N/A",IF(E144&gt;10,"No",IF(E144&lt;-10,"No","Yes")))</f>
        <v>N/A</v>
      </c>
      <c r="G144" s="4">
        <v>9.0810749900999994</v>
      </c>
      <c r="H144" s="7" t="str">
        <f t="shared" ref="H144:H161" si="26">IF($B144="N/A","N/A",IF(G144&gt;10,"No",IF(G144&lt;-10,"No","Yes")))</f>
        <v>N/A</v>
      </c>
      <c r="I144" s="8">
        <v>-11.6</v>
      </c>
      <c r="J144" s="8">
        <v>-20.399999999999999</v>
      </c>
      <c r="K144" s="25" t="s">
        <v>734</v>
      </c>
      <c r="L144" s="85" t="str">
        <f t="shared" ref="L144:L161" si="27">IF(J144="Div by 0", "N/A", IF(K144="N/A","N/A", IF(J144&gt;VALUE(MID(K144,1,2)), "No", IF(J144&lt;-1*VALUE(MID(K144,1,2)), "No", "Yes"))))</f>
        <v>Yes</v>
      </c>
    </row>
    <row r="145" spans="1:12" x14ac:dyDescent="0.25">
      <c r="A145" s="142" t="s">
        <v>474</v>
      </c>
      <c r="B145" s="21" t="s">
        <v>213</v>
      </c>
      <c r="C145" s="4">
        <v>5.5912393387000003</v>
      </c>
      <c r="D145" s="7" t="str">
        <f t="shared" si="24"/>
        <v>N/A</v>
      </c>
      <c r="E145" s="4">
        <v>4.3051207674</v>
      </c>
      <c r="F145" s="7" t="str">
        <f t="shared" si="25"/>
        <v>N/A</v>
      </c>
      <c r="G145" s="4">
        <v>3.1819290826</v>
      </c>
      <c r="H145" s="7" t="str">
        <f t="shared" si="26"/>
        <v>N/A</v>
      </c>
      <c r="I145" s="8">
        <v>-23</v>
      </c>
      <c r="J145" s="8">
        <v>-26.1</v>
      </c>
      <c r="K145" s="25" t="s">
        <v>734</v>
      </c>
      <c r="L145" s="85" t="str">
        <f t="shared" si="27"/>
        <v>Yes</v>
      </c>
    </row>
    <row r="146" spans="1:12" x14ac:dyDescent="0.25">
      <c r="A146" s="142" t="s">
        <v>475</v>
      </c>
      <c r="B146" s="21" t="s">
        <v>213</v>
      </c>
      <c r="C146" s="4">
        <v>18.687608507</v>
      </c>
      <c r="D146" s="7" t="str">
        <f t="shared" si="24"/>
        <v>N/A</v>
      </c>
      <c r="E146" s="4">
        <v>18.007271966000001</v>
      </c>
      <c r="F146" s="7" t="str">
        <f t="shared" si="25"/>
        <v>N/A</v>
      </c>
      <c r="G146" s="4">
        <v>17.413376979999999</v>
      </c>
      <c r="H146" s="7" t="str">
        <f t="shared" si="26"/>
        <v>N/A</v>
      </c>
      <c r="I146" s="8">
        <v>-3.64</v>
      </c>
      <c r="J146" s="8">
        <v>-3.3</v>
      </c>
      <c r="K146" s="25" t="s">
        <v>734</v>
      </c>
      <c r="L146" s="85" t="str">
        <f t="shared" si="27"/>
        <v>Yes</v>
      </c>
    </row>
    <row r="147" spans="1:12" x14ac:dyDescent="0.25">
      <c r="A147" s="142" t="s">
        <v>1450</v>
      </c>
      <c r="B147" s="21" t="s">
        <v>213</v>
      </c>
      <c r="C147" s="4">
        <v>8.1261893435000001</v>
      </c>
      <c r="D147" s="7" t="str">
        <f t="shared" si="24"/>
        <v>N/A</v>
      </c>
      <c r="E147" s="4">
        <v>7.13391573</v>
      </c>
      <c r="F147" s="7" t="str">
        <f t="shared" si="25"/>
        <v>N/A</v>
      </c>
      <c r="G147" s="4">
        <v>5.9023043552000001</v>
      </c>
      <c r="H147" s="7" t="str">
        <f t="shared" si="26"/>
        <v>N/A</v>
      </c>
      <c r="I147" s="8">
        <v>-12.2</v>
      </c>
      <c r="J147" s="8">
        <v>-17.3</v>
      </c>
      <c r="K147" s="25" t="s">
        <v>734</v>
      </c>
      <c r="L147" s="85" t="str">
        <f t="shared" si="27"/>
        <v>Yes</v>
      </c>
    </row>
    <row r="148" spans="1:12" x14ac:dyDescent="0.25">
      <c r="A148" s="142" t="s">
        <v>1451</v>
      </c>
      <c r="B148" s="21" t="s">
        <v>213</v>
      </c>
      <c r="C148" s="4">
        <v>10.796391843</v>
      </c>
      <c r="D148" s="7" t="str">
        <f t="shared" si="24"/>
        <v>N/A</v>
      </c>
      <c r="E148" s="4">
        <v>8.4953617278000007</v>
      </c>
      <c r="F148" s="7" t="str">
        <f t="shared" si="25"/>
        <v>N/A</v>
      </c>
      <c r="G148" s="4">
        <v>5.9429895900999998</v>
      </c>
      <c r="H148" s="7" t="str">
        <f t="shared" si="26"/>
        <v>N/A</v>
      </c>
      <c r="I148" s="8">
        <v>-21.3</v>
      </c>
      <c r="J148" s="8">
        <v>-30</v>
      </c>
      <c r="K148" s="25" t="s">
        <v>734</v>
      </c>
      <c r="L148" s="85" t="str">
        <f t="shared" si="27"/>
        <v>Yes</v>
      </c>
    </row>
    <row r="149" spans="1:12" x14ac:dyDescent="0.25">
      <c r="A149" s="142" t="s">
        <v>1452</v>
      </c>
      <c r="B149" s="21" t="s">
        <v>213</v>
      </c>
      <c r="C149" s="4">
        <v>6.4507378472000001</v>
      </c>
      <c r="D149" s="7" t="str">
        <f t="shared" si="24"/>
        <v>N/A</v>
      </c>
      <c r="E149" s="4">
        <v>6.2517983729999997</v>
      </c>
      <c r="F149" s="7" t="str">
        <f t="shared" si="25"/>
        <v>N/A</v>
      </c>
      <c r="G149" s="4">
        <v>6.3833328710000004</v>
      </c>
      <c r="H149" s="7" t="str">
        <f t="shared" si="26"/>
        <v>N/A</v>
      </c>
      <c r="I149" s="8">
        <v>-3.08</v>
      </c>
      <c r="J149" s="8">
        <v>2.1040000000000001</v>
      </c>
      <c r="K149" s="25" t="s">
        <v>734</v>
      </c>
      <c r="L149" s="85" t="str">
        <f t="shared" si="27"/>
        <v>Yes</v>
      </c>
    </row>
    <row r="150" spans="1:12" x14ac:dyDescent="0.25">
      <c r="A150" s="142" t="s">
        <v>90</v>
      </c>
      <c r="B150" s="21" t="s">
        <v>213</v>
      </c>
      <c r="C150" s="4">
        <v>35.570290200000002</v>
      </c>
      <c r="D150" s="7" t="str">
        <f t="shared" si="24"/>
        <v>N/A</v>
      </c>
      <c r="E150" s="4">
        <v>29.121610824000001</v>
      </c>
      <c r="F150" s="7" t="str">
        <f t="shared" si="25"/>
        <v>N/A</v>
      </c>
      <c r="G150" s="4">
        <v>23.818806692999999</v>
      </c>
      <c r="H150" s="7" t="str">
        <f t="shared" si="26"/>
        <v>N/A</v>
      </c>
      <c r="I150" s="8">
        <v>-18.100000000000001</v>
      </c>
      <c r="J150" s="8">
        <v>-18.2</v>
      </c>
      <c r="K150" s="25" t="s">
        <v>734</v>
      </c>
      <c r="L150" s="85" t="str">
        <f t="shared" si="27"/>
        <v>Yes</v>
      </c>
    </row>
    <row r="151" spans="1:12" x14ac:dyDescent="0.25">
      <c r="A151" s="142" t="s">
        <v>476</v>
      </c>
      <c r="B151" s="21" t="s">
        <v>213</v>
      </c>
      <c r="C151" s="4">
        <v>14.372959882</v>
      </c>
      <c r="D151" s="7" t="str">
        <f t="shared" si="24"/>
        <v>N/A</v>
      </c>
      <c r="E151" s="4">
        <v>11.157701254999999</v>
      </c>
      <c r="F151" s="7" t="str">
        <f t="shared" si="25"/>
        <v>N/A</v>
      </c>
      <c r="G151" s="4">
        <v>8.3624756017999999</v>
      </c>
      <c r="H151" s="7" t="str">
        <f t="shared" si="26"/>
        <v>N/A</v>
      </c>
      <c r="I151" s="8">
        <v>-22.4</v>
      </c>
      <c r="J151" s="8">
        <v>-25.1</v>
      </c>
      <c r="K151" s="25" t="s">
        <v>734</v>
      </c>
      <c r="L151" s="85" t="str">
        <f t="shared" si="27"/>
        <v>Yes</v>
      </c>
    </row>
    <row r="152" spans="1:12" x14ac:dyDescent="0.25">
      <c r="A152" s="142" t="s">
        <v>477</v>
      </c>
      <c r="B152" s="21" t="s">
        <v>213</v>
      </c>
      <c r="C152" s="4">
        <v>52.490234375</v>
      </c>
      <c r="D152" s="7" t="str">
        <f t="shared" si="24"/>
        <v>N/A</v>
      </c>
      <c r="E152" s="4">
        <v>46.085432525000002</v>
      </c>
      <c r="F152" s="7" t="str">
        <f t="shared" si="25"/>
        <v>N/A</v>
      </c>
      <c r="G152" s="4">
        <v>45.684800398999997</v>
      </c>
      <c r="H152" s="7" t="str">
        <f t="shared" si="26"/>
        <v>N/A</v>
      </c>
      <c r="I152" s="8">
        <v>-12.2</v>
      </c>
      <c r="J152" s="8">
        <v>-0.86899999999999999</v>
      </c>
      <c r="K152" s="25" t="s">
        <v>734</v>
      </c>
      <c r="L152" s="85" t="str">
        <f t="shared" si="27"/>
        <v>Yes</v>
      </c>
    </row>
    <row r="153" spans="1:12" x14ac:dyDescent="0.25">
      <c r="A153" s="142" t="s">
        <v>117</v>
      </c>
      <c r="B153" s="21" t="s">
        <v>213</v>
      </c>
      <c r="C153" s="4">
        <v>64.117507136</v>
      </c>
      <c r="D153" s="7" t="str">
        <f t="shared" si="24"/>
        <v>N/A</v>
      </c>
      <c r="E153" s="4">
        <v>62.478026954000001</v>
      </c>
      <c r="F153" s="7" t="str">
        <f t="shared" si="25"/>
        <v>N/A</v>
      </c>
      <c r="G153" s="4">
        <v>51.872218152999999</v>
      </c>
      <c r="H153" s="7" t="str">
        <f t="shared" si="26"/>
        <v>N/A</v>
      </c>
      <c r="I153" s="8">
        <v>-2.56</v>
      </c>
      <c r="J153" s="8">
        <v>-17</v>
      </c>
      <c r="K153" s="25" t="s">
        <v>734</v>
      </c>
      <c r="L153" s="85" t="str">
        <f t="shared" si="27"/>
        <v>Yes</v>
      </c>
    </row>
    <row r="154" spans="1:12" x14ac:dyDescent="0.25">
      <c r="A154" s="142" t="s">
        <v>478</v>
      </c>
      <c r="B154" s="21" t="s">
        <v>213</v>
      </c>
      <c r="C154" s="4">
        <v>26.973430206</v>
      </c>
      <c r="D154" s="7" t="str">
        <f t="shared" si="24"/>
        <v>N/A</v>
      </c>
      <c r="E154" s="4">
        <v>29.205318935000001</v>
      </c>
      <c r="F154" s="7" t="str">
        <f t="shared" si="25"/>
        <v>N/A</v>
      </c>
      <c r="G154" s="4">
        <v>22.369063109999999</v>
      </c>
      <c r="H154" s="7" t="str">
        <f t="shared" si="26"/>
        <v>N/A</v>
      </c>
      <c r="I154" s="8">
        <v>8.2739999999999991</v>
      </c>
      <c r="J154" s="8">
        <v>-23.4</v>
      </c>
      <c r="K154" s="25" t="s">
        <v>734</v>
      </c>
      <c r="L154" s="85" t="str">
        <f t="shared" si="27"/>
        <v>Yes</v>
      </c>
    </row>
    <row r="155" spans="1:12" x14ac:dyDescent="0.25">
      <c r="A155" s="142" t="s">
        <v>479</v>
      </c>
      <c r="B155" s="21" t="s">
        <v>213</v>
      </c>
      <c r="C155" s="4">
        <v>93.109809028000001</v>
      </c>
      <c r="D155" s="7" t="str">
        <f t="shared" si="24"/>
        <v>N/A</v>
      </c>
      <c r="E155" s="4">
        <v>93.366292604999998</v>
      </c>
      <c r="F155" s="7" t="str">
        <f t="shared" si="25"/>
        <v>N/A</v>
      </c>
      <c r="G155" s="4">
        <v>93.036868533000003</v>
      </c>
      <c r="H155" s="7" t="str">
        <f t="shared" si="26"/>
        <v>N/A</v>
      </c>
      <c r="I155" s="8">
        <v>0.27550000000000002</v>
      </c>
      <c r="J155" s="8">
        <v>-0.35299999999999998</v>
      </c>
      <c r="K155" s="25" t="s">
        <v>734</v>
      </c>
      <c r="L155" s="85" t="str">
        <f t="shared" si="27"/>
        <v>Yes</v>
      </c>
    </row>
    <row r="156" spans="1:12" x14ac:dyDescent="0.25">
      <c r="A156" s="142" t="s">
        <v>1453</v>
      </c>
      <c r="B156" s="21" t="s">
        <v>213</v>
      </c>
      <c r="C156" s="22">
        <v>0.69436133489999996</v>
      </c>
      <c r="D156" s="7" t="str">
        <f t="shared" si="24"/>
        <v>N/A</v>
      </c>
      <c r="E156" s="22">
        <v>0.58131124590000005</v>
      </c>
      <c r="F156" s="7" t="str">
        <f t="shared" si="25"/>
        <v>N/A</v>
      </c>
      <c r="G156" s="22">
        <v>0.50055838190000002</v>
      </c>
      <c r="H156" s="7" t="str">
        <f t="shared" si="26"/>
        <v>N/A</v>
      </c>
      <c r="I156" s="8">
        <v>-16.3</v>
      </c>
      <c r="J156" s="8">
        <v>-13.9</v>
      </c>
      <c r="K156" s="25" t="s">
        <v>734</v>
      </c>
      <c r="L156" s="85" t="str">
        <f t="shared" si="27"/>
        <v>Yes</v>
      </c>
    </row>
    <row r="157" spans="1:12" x14ac:dyDescent="0.25">
      <c r="A157" s="142" t="s">
        <v>1454</v>
      </c>
      <c r="B157" s="21" t="s">
        <v>213</v>
      </c>
      <c r="C157" s="22">
        <v>0.2485875706</v>
      </c>
      <c r="D157" s="7" t="str">
        <f t="shared" si="24"/>
        <v>N/A</v>
      </c>
      <c r="E157" s="22">
        <v>0.64976651100000005</v>
      </c>
      <c r="F157" s="7" t="str">
        <f t="shared" si="25"/>
        <v>N/A</v>
      </c>
      <c r="G157" s="22">
        <v>0.38977635779999997</v>
      </c>
      <c r="H157" s="7" t="str">
        <f t="shared" si="26"/>
        <v>N/A</v>
      </c>
      <c r="I157" s="8">
        <v>161.4</v>
      </c>
      <c r="J157" s="8">
        <v>-40</v>
      </c>
      <c r="K157" s="25" t="s">
        <v>734</v>
      </c>
      <c r="L157" s="85" t="str">
        <f t="shared" si="27"/>
        <v>No</v>
      </c>
    </row>
    <row r="158" spans="1:12" x14ac:dyDescent="0.25">
      <c r="A158" s="142" t="s">
        <v>1455</v>
      </c>
      <c r="B158" s="21" t="s">
        <v>213</v>
      </c>
      <c r="C158" s="22">
        <v>0.80214835240000004</v>
      </c>
      <c r="D158" s="7" t="str">
        <f t="shared" si="24"/>
        <v>N/A</v>
      </c>
      <c r="E158" s="22">
        <v>0.57088901800000003</v>
      </c>
      <c r="F158" s="7" t="str">
        <f t="shared" si="25"/>
        <v>N/A</v>
      </c>
      <c r="G158" s="22">
        <v>0.51935638039999998</v>
      </c>
      <c r="H158" s="7" t="str">
        <f t="shared" si="26"/>
        <v>N/A</v>
      </c>
      <c r="I158" s="8">
        <v>-28.8</v>
      </c>
      <c r="J158" s="8">
        <v>-9.0299999999999994</v>
      </c>
      <c r="K158" s="25" t="s">
        <v>734</v>
      </c>
      <c r="L158" s="85" t="str">
        <f t="shared" si="27"/>
        <v>Yes</v>
      </c>
    </row>
    <row r="159" spans="1:12" x14ac:dyDescent="0.25">
      <c r="A159" s="142" t="s">
        <v>1456</v>
      </c>
      <c r="B159" s="21" t="s">
        <v>213</v>
      </c>
      <c r="C159" s="22">
        <v>164.97969265</v>
      </c>
      <c r="D159" s="7" t="str">
        <f t="shared" si="24"/>
        <v>N/A</v>
      </c>
      <c r="E159" s="22">
        <v>167.11312301999999</v>
      </c>
      <c r="F159" s="7" t="str">
        <f t="shared" si="25"/>
        <v>N/A</v>
      </c>
      <c r="G159" s="22">
        <v>167.92993508999999</v>
      </c>
      <c r="H159" s="7" t="str">
        <f t="shared" si="26"/>
        <v>N/A</v>
      </c>
      <c r="I159" s="8">
        <v>1.2929999999999999</v>
      </c>
      <c r="J159" s="8">
        <v>0.48880000000000001</v>
      </c>
      <c r="K159" s="25" t="s">
        <v>734</v>
      </c>
      <c r="L159" s="85" t="str">
        <f t="shared" si="27"/>
        <v>Yes</v>
      </c>
    </row>
    <row r="160" spans="1:12" x14ac:dyDescent="0.25">
      <c r="A160" s="142" t="s">
        <v>1457</v>
      </c>
      <c r="B160" s="21" t="s">
        <v>213</v>
      </c>
      <c r="C160" s="22">
        <v>138.13459037999999</v>
      </c>
      <c r="D160" s="7" t="str">
        <f t="shared" si="24"/>
        <v>N/A</v>
      </c>
      <c r="E160" s="22">
        <v>137.82150100999999</v>
      </c>
      <c r="F160" s="7" t="str">
        <f t="shared" si="25"/>
        <v>N/A</v>
      </c>
      <c r="G160" s="22">
        <v>143.22750599</v>
      </c>
      <c r="H160" s="7" t="str">
        <f t="shared" si="26"/>
        <v>N/A</v>
      </c>
      <c r="I160" s="8">
        <v>-0.22700000000000001</v>
      </c>
      <c r="J160" s="8">
        <v>3.9220000000000002</v>
      </c>
      <c r="K160" s="25" t="s">
        <v>734</v>
      </c>
      <c r="L160" s="85" t="str">
        <f t="shared" si="27"/>
        <v>Yes</v>
      </c>
    </row>
    <row r="161" spans="1:12" x14ac:dyDescent="0.25">
      <c r="A161" s="142" t="s">
        <v>1458</v>
      </c>
      <c r="B161" s="21" t="s">
        <v>213</v>
      </c>
      <c r="C161" s="22">
        <v>200.33851976</v>
      </c>
      <c r="D161" s="7" t="str">
        <f t="shared" si="24"/>
        <v>N/A</v>
      </c>
      <c r="E161" s="22">
        <v>203.79456067000001</v>
      </c>
      <c r="F161" s="7" t="str">
        <f t="shared" si="25"/>
        <v>N/A</v>
      </c>
      <c r="G161" s="22">
        <v>200.06040852000001</v>
      </c>
      <c r="H161" s="7" t="str">
        <f t="shared" si="26"/>
        <v>N/A</v>
      </c>
      <c r="I161" s="8">
        <v>1.7250000000000001</v>
      </c>
      <c r="J161" s="8">
        <v>-1.83</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11</v>
      </c>
      <c r="H163" s="7" t="str">
        <f t="shared" si="30"/>
        <v>N/A</v>
      </c>
      <c r="I163" s="8">
        <v>-50</v>
      </c>
      <c r="J163" s="8">
        <v>0</v>
      </c>
      <c r="K163" s="10" t="s">
        <v>213</v>
      </c>
      <c r="L163" s="85" t="str">
        <f t="shared" si="31"/>
        <v>N/A</v>
      </c>
    </row>
    <row r="164" spans="1:12" ht="25" x14ac:dyDescent="0.25">
      <c r="A164" s="142" t="s">
        <v>1592</v>
      </c>
      <c r="B164" s="21" t="s">
        <v>213</v>
      </c>
      <c r="C164" s="22">
        <v>11</v>
      </c>
      <c r="D164" s="7" t="str">
        <f t="shared" si="28"/>
        <v>N/A</v>
      </c>
      <c r="E164" s="22">
        <v>11</v>
      </c>
      <c r="F164" s="7" t="str">
        <f t="shared" si="29"/>
        <v>N/A</v>
      </c>
      <c r="G164" s="22">
        <v>0</v>
      </c>
      <c r="H164" s="7" t="str">
        <f t="shared" si="30"/>
        <v>N/A</v>
      </c>
      <c r="I164" s="8">
        <v>0</v>
      </c>
      <c r="J164" s="8">
        <v>-100</v>
      </c>
      <c r="K164" s="10" t="s">
        <v>213</v>
      </c>
      <c r="L164" s="85" t="str">
        <f t="shared" si="31"/>
        <v>N/A</v>
      </c>
    </row>
    <row r="165" spans="1:12" ht="25" x14ac:dyDescent="0.25">
      <c r="A165" s="142" t="s">
        <v>1459</v>
      </c>
      <c r="B165" s="21" t="s">
        <v>213</v>
      </c>
      <c r="C165" s="22">
        <v>11</v>
      </c>
      <c r="D165" s="7" t="str">
        <f t="shared" si="28"/>
        <v>N/A</v>
      </c>
      <c r="E165" s="22">
        <v>11</v>
      </c>
      <c r="F165" s="7" t="str">
        <f t="shared" si="29"/>
        <v>N/A</v>
      </c>
      <c r="G165" s="22">
        <v>11</v>
      </c>
      <c r="H165" s="7" t="str">
        <f t="shared" si="30"/>
        <v>N/A</v>
      </c>
      <c r="I165" s="8">
        <v>100</v>
      </c>
      <c r="J165" s="8">
        <v>0</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121</v>
      </c>
      <c r="D167" s="7" t="str">
        <f t="shared" si="28"/>
        <v>N/A</v>
      </c>
      <c r="E167" s="22">
        <v>143</v>
      </c>
      <c r="F167" s="7" t="str">
        <f t="shared" si="29"/>
        <v>N/A</v>
      </c>
      <c r="G167" s="22">
        <v>181</v>
      </c>
      <c r="H167" s="7" t="str">
        <f t="shared" si="30"/>
        <v>N/A</v>
      </c>
      <c r="I167" s="8">
        <v>18.18</v>
      </c>
      <c r="J167" s="8">
        <v>26.57</v>
      </c>
      <c r="K167" s="10" t="s">
        <v>213</v>
      </c>
      <c r="L167" s="85" t="str">
        <f t="shared" si="31"/>
        <v>N/A</v>
      </c>
    </row>
    <row r="168" spans="1:12" x14ac:dyDescent="0.25">
      <c r="A168" s="142" t="s">
        <v>125</v>
      </c>
      <c r="B168" s="21" t="s">
        <v>213</v>
      </c>
      <c r="C168" s="26">
        <v>752302</v>
      </c>
      <c r="D168" s="7" t="str">
        <f t="shared" si="28"/>
        <v>N/A</v>
      </c>
      <c r="E168" s="26">
        <v>686584</v>
      </c>
      <c r="F168" s="7" t="str">
        <f t="shared" si="29"/>
        <v>N/A</v>
      </c>
      <c r="G168" s="26">
        <v>527699</v>
      </c>
      <c r="H168" s="7" t="str">
        <f t="shared" si="30"/>
        <v>N/A</v>
      </c>
      <c r="I168" s="8">
        <v>-8.74</v>
      </c>
      <c r="J168" s="8">
        <v>-23.1</v>
      </c>
      <c r="K168" s="10" t="s">
        <v>213</v>
      </c>
      <c r="L168" s="85" t="str">
        <f t="shared" si="31"/>
        <v>N/A</v>
      </c>
    </row>
    <row r="169" spans="1:12" x14ac:dyDescent="0.25">
      <c r="A169" s="142" t="s">
        <v>1595</v>
      </c>
      <c r="B169" s="21" t="s">
        <v>213</v>
      </c>
      <c r="C169" s="26">
        <v>663804</v>
      </c>
      <c r="D169" s="7" t="str">
        <f t="shared" si="28"/>
        <v>N/A</v>
      </c>
      <c r="E169" s="26">
        <v>570816</v>
      </c>
      <c r="F169" s="7" t="str">
        <f t="shared" si="29"/>
        <v>N/A</v>
      </c>
      <c r="G169" s="26">
        <v>305075</v>
      </c>
      <c r="H169" s="7" t="str">
        <f t="shared" si="30"/>
        <v>N/A</v>
      </c>
      <c r="I169" s="8">
        <v>-14</v>
      </c>
      <c r="J169" s="8">
        <v>-46.6</v>
      </c>
      <c r="K169" s="10" t="s">
        <v>213</v>
      </c>
      <c r="L169" s="85" t="str">
        <f t="shared" si="31"/>
        <v>N/A</v>
      </c>
    </row>
    <row r="170" spans="1:12" x14ac:dyDescent="0.25">
      <c r="A170" s="142" t="s">
        <v>1352</v>
      </c>
      <c r="B170" s="21" t="s">
        <v>213</v>
      </c>
      <c r="C170" s="26">
        <v>201008</v>
      </c>
      <c r="D170" s="7" t="str">
        <f t="shared" si="28"/>
        <v>N/A</v>
      </c>
      <c r="E170" s="26">
        <v>240086</v>
      </c>
      <c r="F170" s="7" t="str">
        <f t="shared" si="29"/>
        <v>N/A</v>
      </c>
      <c r="G170" s="26">
        <v>393037</v>
      </c>
      <c r="H170" s="7" t="str">
        <f t="shared" si="30"/>
        <v>N/A</v>
      </c>
      <c r="I170" s="8">
        <v>19.440000000000001</v>
      </c>
      <c r="J170" s="8">
        <v>63.71</v>
      </c>
      <c r="K170" s="10" t="s">
        <v>213</v>
      </c>
      <c r="L170" s="85" t="str">
        <f t="shared" si="31"/>
        <v>N/A</v>
      </c>
    </row>
    <row r="171" spans="1:12" x14ac:dyDescent="0.25">
      <c r="A171" s="142" t="s">
        <v>1589</v>
      </c>
      <c r="B171" s="21" t="s">
        <v>213</v>
      </c>
      <c r="C171" s="26">
        <v>175050</v>
      </c>
      <c r="D171" s="7" t="str">
        <f t="shared" si="28"/>
        <v>N/A</v>
      </c>
      <c r="E171" s="26">
        <v>66508</v>
      </c>
      <c r="F171" s="7" t="str">
        <f t="shared" si="29"/>
        <v>N/A</v>
      </c>
      <c r="G171" s="26">
        <v>147356</v>
      </c>
      <c r="H171" s="7" t="str">
        <f t="shared" si="30"/>
        <v>N/A</v>
      </c>
      <c r="I171" s="8">
        <v>-62</v>
      </c>
      <c r="J171" s="8">
        <v>121.6</v>
      </c>
      <c r="K171" s="10" t="s">
        <v>213</v>
      </c>
      <c r="L171" s="85" t="str">
        <f t="shared" si="31"/>
        <v>N/A</v>
      </c>
    </row>
    <row r="172" spans="1:12" x14ac:dyDescent="0.25">
      <c r="A172" s="142" t="s">
        <v>1590</v>
      </c>
      <c r="B172" s="21" t="s">
        <v>213</v>
      </c>
      <c r="C172" s="26">
        <v>439681</v>
      </c>
      <c r="D172" s="7" t="str">
        <f t="shared" si="28"/>
        <v>N/A</v>
      </c>
      <c r="E172" s="26">
        <v>433279</v>
      </c>
      <c r="F172" s="7" t="str">
        <f t="shared" si="29"/>
        <v>N/A</v>
      </c>
      <c r="G172" s="26">
        <v>527624</v>
      </c>
      <c r="H172" s="7" t="str">
        <f t="shared" si="30"/>
        <v>N/A</v>
      </c>
      <c r="I172" s="8">
        <v>-1.46</v>
      </c>
      <c r="J172" s="8">
        <v>21.77</v>
      </c>
      <c r="K172" s="10" t="s">
        <v>213</v>
      </c>
      <c r="L172" s="85" t="str">
        <f t="shared" si="31"/>
        <v>N/A</v>
      </c>
    </row>
    <row r="173" spans="1:12" ht="25" x14ac:dyDescent="0.25">
      <c r="A173" s="142" t="s">
        <v>1353</v>
      </c>
      <c r="B173" s="21" t="s">
        <v>213</v>
      </c>
      <c r="C173" s="26">
        <v>250683</v>
      </c>
      <c r="D173" s="7" t="str">
        <f t="shared" ref="D173:D187" si="32">IF($B173="N/A","N/A",IF(C173&gt;10,"No",IF(C173&lt;-10,"No","Yes")))</f>
        <v>N/A</v>
      </c>
      <c r="E173" s="26">
        <v>232175</v>
      </c>
      <c r="F173" s="7" t="str">
        <f t="shared" ref="F173:F187" si="33">IF($B173="N/A","N/A",IF(E173&gt;10,"No",IF(E173&lt;-10,"No","Yes")))</f>
        <v>N/A</v>
      </c>
      <c r="G173" s="26">
        <v>260915</v>
      </c>
      <c r="H173" s="7" t="str">
        <f t="shared" ref="H173:H187" si="34">IF($B173="N/A","N/A",IF(G173&gt;10,"No",IF(G173&lt;-10,"No","Yes")))</f>
        <v>N/A</v>
      </c>
      <c r="I173" s="8">
        <v>-7.38</v>
      </c>
      <c r="J173" s="8">
        <v>12.38</v>
      </c>
      <c r="K173" s="25" t="s">
        <v>734</v>
      </c>
      <c r="L173" s="85" t="str">
        <f t="shared" ref="L173:L187" si="35">IF(J173="Div by 0", "N/A", IF(K173="N/A","N/A", IF(J173&gt;VALUE(MID(K173,1,2)), "No", IF(J173&lt;-1*VALUE(MID(K173,1,2)), "No", "Yes"))))</f>
        <v>Yes</v>
      </c>
    </row>
    <row r="174" spans="1:12" x14ac:dyDescent="0.25">
      <c r="A174" s="142" t="s">
        <v>646</v>
      </c>
      <c r="B174" s="21" t="s">
        <v>213</v>
      </c>
      <c r="C174" s="22">
        <v>1068</v>
      </c>
      <c r="D174" s="7" t="str">
        <f t="shared" si="32"/>
        <v>N/A</v>
      </c>
      <c r="E174" s="22">
        <v>903</v>
      </c>
      <c r="F174" s="7" t="str">
        <f t="shared" si="33"/>
        <v>N/A</v>
      </c>
      <c r="G174" s="22">
        <v>909</v>
      </c>
      <c r="H174" s="7" t="str">
        <f t="shared" si="34"/>
        <v>N/A</v>
      </c>
      <c r="I174" s="8">
        <v>-15.4</v>
      </c>
      <c r="J174" s="8">
        <v>0.66449999999999998</v>
      </c>
      <c r="K174" s="25" t="s">
        <v>734</v>
      </c>
      <c r="L174" s="85" t="str">
        <f t="shared" si="35"/>
        <v>Yes</v>
      </c>
    </row>
    <row r="175" spans="1:12" x14ac:dyDescent="0.25">
      <c r="A175" s="142" t="s">
        <v>1354</v>
      </c>
      <c r="B175" s="21" t="s">
        <v>213</v>
      </c>
      <c r="C175" s="26">
        <v>234.72191011000001</v>
      </c>
      <c r="D175" s="7" t="str">
        <f t="shared" si="32"/>
        <v>N/A</v>
      </c>
      <c r="E175" s="26">
        <v>257.11517164999998</v>
      </c>
      <c r="F175" s="7" t="str">
        <f t="shared" si="33"/>
        <v>N/A</v>
      </c>
      <c r="G175" s="26">
        <v>287.03520351999998</v>
      </c>
      <c r="H175" s="7" t="str">
        <f t="shared" si="34"/>
        <v>N/A</v>
      </c>
      <c r="I175" s="8">
        <v>9.5399999999999991</v>
      </c>
      <c r="J175" s="8">
        <v>11.64</v>
      </c>
      <c r="K175" s="25" t="s">
        <v>734</v>
      </c>
      <c r="L175" s="85" t="str">
        <f t="shared" si="35"/>
        <v>Yes</v>
      </c>
    </row>
    <row r="176" spans="1:12" ht="25" x14ac:dyDescent="0.25">
      <c r="A176" s="142" t="s">
        <v>1355</v>
      </c>
      <c r="B176" s="21" t="s">
        <v>213</v>
      </c>
      <c r="C176" s="26">
        <v>584188</v>
      </c>
      <c r="D176" s="7" t="str">
        <f t="shared" si="32"/>
        <v>N/A</v>
      </c>
      <c r="E176" s="26">
        <v>421806</v>
      </c>
      <c r="F176" s="7" t="str">
        <f t="shared" si="33"/>
        <v>N/A</v>
      </c>
      <c r="G176" s="26">
        <v>329424</v>
      </c>
      <c r="H176" s="7" t="str">
        <f t="shared" si="34"/>
        <v>N/A</v>
      </c>
      <c r="I176" s="8">
        <v>-27.8</v>
      </c>
      <c r="J176" s="8">
        <v>-21.9</v>
      </c>
      <c r="K176" s="25" t="s">
        <v>734</v>
      </c>
      <c r="L176" s="85" t="str">
        <f t="shared" si="35"/>
        <v>Yes</v>
      </c>
    </row>
    <row r="177" spans="1:12" x14ac:dyDescent="0.25">
      <c r="A177" s="142" t="s">
        <v>513</v>
      </c>
      <c r="B177" s="21" t="s">
        <v>213</v>
      </c>
      <c r="C177" s="22">
        <v>1851</v>
      </c>
      <c r="D177" s="7" t="str">
        <f t="shared" si="32"/>
        <v>N/A</v>
      </c>
      <c r="E177" s="22">
        <v>1796</v>
      </c>
      <c r="F177" s="7" t="str">
        <f t="shared" si="33"/>
        <v>N/A</v>
      </c>
      <c r="G177" s="22">
        <v>1806</v>
      </c>
      <c r="H177" s="7" t="str">
        <f t="shared" si="34"/>
        <v>N/A</v>
      </c>
      <c r="I177" s="8">
        <v>-2.97</v>
      </c>
      <c r="J177" s="8">
        <v>0.55679999999999996</v>
      </c>
      <c r="K177" s="25" t="s">
        <v>734</v>
      </c>
      <c r="L177" s="85" t="str">
        <f t="shared" si="35"/>
        <v>Yes</v>
      </c>
    </row>
    <row r="178" spans="1:12" x14ac:dyDescent="0.25">
      <c r="A178" s="142" t="s">
        <v>1356</v>
      </c>
      <c r="B178" s="21" t="s">
        <v>213</v>
      </c>
      <c r="C178" s="26">
        <v>315.60669908</v>
      </c>
      <c r="D178" s="7" t="str">
        <f t="shared" si="32"/>
        <v>N/A</v>
      </c>
      <c r="E178" s="26">
        <v>234.85857461000001</v>
      </c>
      <c r="F178" s="7" t="str">
        <f t="shared" si="33"/>
        <v>N/A</v>
      </c>
      <c r="G178" s="26">
        <v>182.40531561</v>
      </c>
      <c r="H178" s="7" t="str">
        <f t="shared" si="34"/>
        <v>N/A</v>
      </c>
      <c r="I178" s="8">
        <v>-25.6</v>
      </c>
      <c r="J178" s="8">
        <v>-22.3</v>
      </c>
      <c r="K178" s="25" t="s">
        <v>734</v>
      </c>
      <c r="L178" s="85" t="str">
        <f t="shared" si="35"/>
        <v>Yes</v>
      </c>
    </row>
    <row r="179" spans="1:12" ht="25" x14ac:dyDescent="0.25">
      <c r="A179" s="142" t="s">
        <v>1357</v>
      </c>
      <c r="B179" s="21" t="s">
        <v>213</v>
      </c>
      <c r="C179" s="26">
        <v>318810</v>
      </c>
      <c r="D179" s="7" t="str">
        <f t="shared" si="32"/>
        <v>N/A</v>
      </c>
      <c r="E179" s="26">
        <v>192191</v>
      </c>
      <c r="F179" s="7" t="str">
        <f t="shared" si="33"/>
        <v>N/A</v>
      </c>
      <c r="G179" s="26">
        <v>162032</v>
      </c>
      <c r="H179" s="7" t="str">
        <f t="shared" si="34"/>
        <v>N/A</v>
      </c>
      <c r="I179" s="8">
        <v>-39.700000000000003</v>
      </c>
      <c r="J179" s="8">
        <v>-15.7</v>
      </c>
      <c r="K179" s="25" t="s">
        <v>734</v>
      </c>
      <c r="L179" s="85" t="str">
        <f t="shared" si="35"/>
        <v>Yes</v>
      </c>
    </row>
    <row r="180" spans="1:12" x14ac:dyDescent="0.25">
      <c r="A180" s="142" t="s">
        <v>514</v>
      </c>
      <c r="B180" s="21" t="s">
        <v>213</v>
      </c>
      <c r="C180" s="22">
        <v>1134</v>
      </c>
      <c r="D180" s="7" t="str">
        <f t="shared" si="32"/>
        <v>N/A</v>
      </c>
      <c r="E180" s="22">
        <v>515</v>
      </c>
      <c r="F180" s="7" t="str">
        <f t="shared" si="33"/>
        <v>N/A</v>
      </c>
      <c r="G180" s="22">
        <v>319</v>
      </c>
      <c r="H180" s="7" t="str">
        <f t="shared" si="34"/>
        <v>N/A</v>
      </c>
      <c r="I180" s="8">
        <v>-54.6</v>
      </c>
      <c r="J180" s="8">
        <v>-38.1</v>
      </c>
      <c r="K180" s="25" t="s">
        <v>734</v>
      </c>
      <c r="L180" s="85" t="str">
        <f t="shared" si="35"/>
        <v>No</v>
      </c>
    </row>
    <row r="181" spans="1:12" ht="25" x14ac:dyDescent="0.25">
      <c r="A181" s="142" t="s">
        <v>1358</v>
      </c>
      <c r="B181" s="21" t="s">
        <v>213</v>
      </c>
      <c r="C181" s="26">
        <v>281.13756613999999</v>
      </c>
      <c r="D181" s="7" t="str">
        <f t="shared" si="32"/>
        <v>N/A</v>
      </c>
      <c r="E181" s="26">
        <v>373.18640777000002</v>
      </c>
      <c r="F181" s="7" t="str">
        <f t="shared" si="33"/>
        <v>N/A</v>
      </c>
      <c r="G181" s="26">
        <v>507.93730407999999</v>
      </c>
      <c r="H181" s="7" t="str">
        <f t="shared" si="34"/>
        <v>N/A</v>
      </c>
      <c r="I181" s="8">
        <v>32.74</v>
      </c>
      <c r="J181" s="8">
        <v>36.11</v>
      </c>
      <c r="K181" s="25" t="s">
        <v>734</v>
      </c>
      <c r="L181" s="85" t="str">
        <f t="shared" si="35"/>
        <v>No</v>
      </c>
    </row>
    <row r="182" spans="1:12" ht="25" x14ac:dyDescent="0.25">
      <c r="A182" s="142" t="s">
        <v>1359</v>
      </c>
      <c r="B182" s="21" t="s">
        <v>213</v>
      </c>
      <c r="C182" s="26">
        <v>7043536</v>
      </c>
      <c r="D182" s="7" t="str">
        <f t="shared" si="32"/>
        <v>N/A</v>
      </c>
      <c r="E182" s="26">
        <v>6594016</v>
      </c>
      <c r="F182" s="7" t="str">
        <f t="shared" si="33"/>
        <v>N/A</v>
      </c>
      <c r="G182" s="26">
        <v>6469181</v>
      </c>
      <c r="H182" s="7" t="str">
        <f t="shared" si="34"/>
        <v>N/A</v>
      </c>
      <c r="I182" s="8">
        <v>-6.38</v>
      </c>
      <c r="J182" s="8">
        <v>-1.89</v>
      </c>
      <c r="K182" s="25" t="s">
        <v>734</v>
      </c>
      <c r="L182" s="85" t="str">
        <f t="shared" si="35"/>
        <v>Yes</v>
      </c>
    </row>
    <row r="183" spans="1:12" x14ac:dyDescent="0.25">
      <c r="A183" s="142" t="s">
        <v>515</v>
      </c>
      <c r="B183" s="21" t="s">
        <v>213</v>
      </c>
      <c r="C183" s="22">
        <v>831</v>
      </c>
      <c r="D183" s="7" t="str">
        <f t="shared" si="32"/>
        <v>N/A</v>
      </c>
      <c r="E183" s="22">
        <v>660</v>
      </c>
      <c r="F183" s="7" t="str">
        <f t="shared" si="33"/>
        <v>N/A</v>
      </c>
      <c r="G183" s="22">
        <v>602</v>
      </c>
      <c r="H183" s="7" t="str">
        <f t="shared" si="34"/>
        <v>N/A</v>
      </c>
      <c r="I183" s="8">
        <v>-20.6</v>
      </c>
      <c r="J183" s="8">
        <v>-8.7899999999999991</v>
      </c>
      <c r="K183" s="25" t="s">
        <v>734</v>
      </c>
      <c r="L183" s="85" t="str">
        <f t="shared" si="35"/>
        <v>Yes</v>
      </c>
    </row>
    <row r="184" spans="1:12" x14ac:dyDescent="0.25">
      <c r="A184" s="142" t="s">
        <v>1360</v>
      </c>
      <c r="B184" s="21" t="s">
        <v>213</v>
      </c>
      <c r="C184" s="26">
        <v>8475.9759326000003</v>
      </c>
      <c r="D184" s="7" t="str">
        <f t="shared" si="32"/>
        <v>N/A</v>
      </c>
      <c r="E184" s="26">
        <v>9990.9333332999995</v>
      </c>
      <c r="F184" s="7" t="str">
        <f t="shared" si="33"/>
        <v>N/A</v>
      </c>
      <c r="G184" s="26">
        <v>10746.147841</v>
      </c>
      <c r="H184" s="7" t="str">
        <f t="shared" si="34"/>
        <v>N/A</v>
      </c>
      <c r="I184" s="8">
        <v>17.87</v>
      </c>
      <c r="J184" s="8">
        <v>7.5590000000000002</v>
      </c>
      <c r="K184" s="25" t="s">
        <v>734</v>
      </c>
      <c r="L184" s="85" t="str">
        <f t="shared" si="35"/>
        <v>Yes</v>
      </c>
    </row>
    <row r="185" spans="1:12" ht="25" x14ac:dyDescent="0.25">
      <c r="A185" s="142" t="s">
        <v>1361</v>
      </c>
      <c r="B185" s="21" t="s">
        <v>213</v>
      </c>
      <c r="C185" s="26">
        <v>650644088</v>
      </c>
      <c r="D185" s="7" t="str">
        <f t="shared" si="32"/>
        <v>N/A</v>
      </c>
      <c r="E185" s="26">
        <v>749022381</v>
      </c>
      <c r="F185" s="7" t="str">
        <f t="shared" si="33"/>
        <v>N/A</v>
      </c>
      <c r="G185" s="26">
        <v>803880115</v>
      </c>
      <c r="H185" s="7" t="str">
        <f t="shared" si="34"/>
        <v>N/A</v>
      </c>
      <c r="I185" s="8">
        <v>15.12</v>
      </c>
      <c r="J185" s="8">
        <v>7.3239999999999998</v>
      </c>
      <c r="K185" s="25" t="s">
        <v>734</v>
      </c>
      <c r="L185" s="85" t="str">
        <f t="shared" si="35"/>
        <v>Yes</v>
      </c>
    </row>
    <row r="186" spans="1:12" ht="25" x14ac:dyDescent="0.25">
      <c r="A186" s="142" t="s">
        <v>516</v>
      </c>
      <c r="B186" s="21" t="s">
        <v>213</v>
      </c>
      <c r="C186" s="22">
        <v>15106</v>
      </c>
      <c r="D186" s="7" t="str">
        <f t="shared" si="32"/>
        <v>N/A</v>
      </c>
      <c r="E186" s="22">
        <v>16777</v>
      </c>
      <c r="F186" s="7" t="str">
        <f t="shared" si="33"/>
        <v>N/A</v>
      </c>
      <c r="G186" s="22">
        <v>16991</v>
      </c>
      <c r="H186" s="7" t="str">
        <f t="shared" si="34"/>
        <v>N/A</v>
      </c>
      <c r="I186" s="8">
        <v>11.06</v>
      </c>
      <c r="J186" s="8">
        <v>1.276</v>
      </c>
      <c r="K186" s="25" t="s">
        <v>734</v>
      </c>
      <c r="L186" s="85" t="str">
        <f t="shared" si="35"/>
        <v>Yes</v>
      </c>
    </row>
    <row r="187" spans="1:12" ht="25" x14ac:dyDescent="0.25">
      <c r="A187" s="142" t="s">
        <v>1362</v>
      </c>
      <c r="B187" s="21" t="s">
        <v>213</v>
      </c>
      <c r="C187" s="26">
        <v>43071.897789000002</v>
      </c>
      <c r="D187" s="7" t="str">
        <f t="shared" si="32"/>
        <v>N/A</v>
      </c>
      <c r="E187" s="26">
        <v>44645.787745000001</v>
      </c>
      <c r="F187" s="7" t="str">
        <f t="shared" si="33"/>
        <v>N/A</v>
      </c>
      <c r="G187" s="26">
        <v>47312.113178</v>
      </c>
      <c r="H187" s="7" t="str">
        <f t="shared" si="34"/>
        <v>N/A</v>
      </c>
      <c r="I187" s="8">
        <v>3.6539999999999999</v>
      </c>
      <c r="J187" s="8">
        <v>5.9720000000000004</v>
      </c>
      <c r="K187" s="25" t="s">
        <v>734</v>
      </c>
      <c r="L187" s="85" t="str">
        <f t="shared" si="35"/>
        <v>Yes</v>
      </c>
    </row>
    <row r="188" spans="1:12" x14ac:dyDescent="0.25">
      <c r="A188" s="116" t="s">
        <v>1363</v>
      </c>
      <c r="B188" s="21" t="s">
        <v>213</v>
      </c>
      <c r="C188" s="26">
        <v>773388273</v>
      </c>
      <c r="D188" s="7" t="str">
        <f t="shared" ref="D188:D203" si="36">IF($B188="N/A","N/A",IF(C188&gt;10,"No",IF(C188&lt;-10,"No","Yes")))</f>
        <v>N/A</v>
      </c>
      <c r="E188" s="26">
        <v>890664128</v>
      </c>
      <c r="F188" s="7" t="str">
        <f t="shared" ref="F188:F203" si="37">IF($B188="N/A","N/A",IF(E188&gt;10,"No",IF(E188&lt;-10,"No","Yes")))</f>
        <v>N/A</v>
      </c>
      <c r="G188" s="26">
        <v>970087942</v>
      </c>
      <c r="H188" s="7" t="str">
        <f t="shared" ref="H188:H203" si="38">IF($B188="N/A","N/A",IF(G188&gt;10,"No",IF(G188&lt;-10,"No","Yes")))</f>
        <v>N/A</v>
      </c>
      <c r="I188" s="8">
        <v>15.16</v>
      </c>
      <c r="J188" s="8">
        <v>8.9169999999999998</v>
      </c>
      <c r="K188" s="25" t="s">
        <v>734</v>
      </c>
      <c r="L188" s="85" t="str">
        <f t="shared" ref="L188:L203" si="39">IF(J188="Div by 0", "N/A", IF(K188="N/A","N/A", IF(J188&gt;VALUE(MID(K188,1,2)), "No", IF(J188&lt;-1*VALUE(MID(K188,1,2)), "No", "Yes"))))</f>
        <v>Yes</v>
      </c>
    </row>
    <row r="189" spans="1:12" x14ac:dyDescent="0.25">
      <c r="A189" s="116" t="s">
        <v>1460</v>
      </c>
      <c r="B189" s="21" t="s">
        <v>213</v>
      </c>
      <c r="C189" s="22">
        <v>25309</v>
      </c>
      <c r="D189" s="7" t="str">
        <f t="shared" si="36"/>
        <v>N/A</v>
      </c>
      <c r="E189" s="22">
        <v>28690</v>
      </c>
      <c r="F189" s="7" t="str">
        <f t="shared" si="37"/>
        <v>N/A</v>
      </c>
      <c r="G189" s="22">
        <v>28906</v>
      </c>
      <c r="H189" s="7" t="str">
        <f t="shared" si="38"/>
        <v>N/A</v>
      </c>
      <c r="I189" s="8">
        <v>13.36</v>
      </c>
      <c r="J189" s="8">
        <v>0.75290000000000001</v>
      </c>
      <c r="K189" s="25" t="s">
        <v>734</v>
      </c>
      <c r="L189" s="85" t="str">
        <f t="shared" si="39"/>
        <v>Yes</v>
      </c>
    </row>
    <row r="190" spans="1:12" x14ac:dyDescent="0.25">
      <c r="A190" s="116" t="s">
        <v>1461</v>
      </c>
      <c r="B190" s="21" t="s">
        <v>213</v>
      </c>
      <c r="C190" s="26">
        <v>30557.836066</v>
      </c>
      <c r="D190" s="7" t="str">
        <f t="shared" si="36"/>
        <v>N/A</v>
      </c>
      <c r="E190" s="26">
        <v>31044.410177999998</v>
      </c>
      <c r="F190" s="7" t="str">
        <f t="shared" si="37"/>
        <v>N/A</v>
      </c>
      <c r="G190" s="26">
        <v>33560.089324</v>
      </c>
      <c r="H190" s="7" t="str">
        <f t="shared" si="38"/>
        <v>N/A</v>
      </c>
      <c r="I190" s="8">
        <v>1.5920000000000001</v>
      </c>
      <c r="J190" s="8">
        <v>8.1029999999999998</v>
      </c>
      <c r="K190" s="25" t="s">
        <v>734</v>
      </c>
      <c r="L190" s="85" t="str">
        <f t="shared" si="39"/>
        <v>Yes</v>
      </c>
    </row>
    <row r="191" spans="1:12" x14ac:dyDescent="0.25">
      <c r="A191" s="116" t="s">
        <v>1462</v>
      </c>
      <c r="B191" s="21" t="s">
        <v>213</v>
      </c>
      <c r="C191" s="26">
        <v>14151.529508</v>
      </c>
      <c r="D191" s="7" t="str">
        <f t="shared" si="36"/>
        <v>N/A</v>
      </c>
      <c r="E191" s="26">
        <v>11423.458248999999</v>
      </c>
      <c r="F191" s="7" t="str">
        <f t="shared" si="37"/>
        <v>N/A</v>
      </c>
      <c r="G191" s="26">
        <v>14149.801004000001</v>
      </c>
      <c r="H191" s="7" t="str">
        <f t="shared" si="38"/>
        <v>N/A</v>
      </c>
      <c r="I191" s="8">
        <v>-19.3</v>
      </c>
      <c r="J191" s="8">
        <v>23.87</v>
      </c>
      <c r="K191" s="25" t="s">
        <v>734</v>
      </c>
      <c r="L191" s="85" t="str">
        <f t="shared" si="39"/>
        <v>Yes</v>
      </c>
    </row>
    <row r="192" spans="1:12" x14ac:dyDescent="0.25">
      <c r="A192" s="116" t="s">
        <v>1463</v>
      </c>
      <c r="B192" s="21" t="s">
        <v>213</v>
      </c>
      <c r="C192" s="26">
        <v>34820.652825999998</v>
      </c>
      <c r="D192" s="7" t="str">
        <f t="shared" si="36"/>
        <v>N/A</v>
      </c>
      <c r="E192" s="26">
        <v>37644.543387999998</v>
      </c>
      <c r="F192" s="7" t="str">
        <f t="shared" si="37"/>
        <v>N/A</v>
      </c>
      <c r="G192" s="26">
        <v>41302.300896000001</v>
      </c>
      <c r="H192" s="7" t="str">
        <f t="shared" si="38"/>
        <v>N/A</v>
      </c>
      <c r="I192" s="8">
        <v>8.11</v>
      </c>
      <c r="J192" s="8">
        <v>9.7170000000000005</v>
      </c>
      <c r="K192" s="25" t="s">
        <v>734</v>
      </c>
      <c r="L192" s="85" t="str">
        <f t="shared" si="39"/>
        <v>Yes</v>
      </c>
    </row>
    <row r="193" spans="1:12" x14ac:dyDescent="0.25">
      <c r="A193" s="142" t="s">
        <v>1464</v>
      </c>
      <c r="B193" s="21" t="s">
        <v>213</v>
      </c>
      <c r="C193" s="5">
        <v>37.626367745000003</v>
      </c>
      <c r="D193" s="7" t="str">
        <f t="shared" si="36"/>
        <v>N/A</v>
      </c>
      <c r="E193" s="5">
        <v>38.206466734000003</v>
      </c>
      <c r="F193" s="7" t="str">
        <f t="shared" si="37"/>
        <v>N/A</v>
      </c>
      <c r="G193" s="5">
        <v>32.571975885999997</v>
      </c>
      <c r="H193" s="7" t="str">
        <f t="shared" si="38"/>
        <v>N/A</v>
      </c>
      <c r="I193" s="8">
        <v>1.542</v>
      </c>
      <c r="J193" s="8">
        <v>-14.7</v>
      </c>
      <c r="K193" s="25" t="s">
        <v>734</v>
      </c>
      <c r="L193" s="85" t="str">
        <f t="shared" si="39"/>
        <v>Yes</v>
      </c>
    </row>
    <row r="194" spans="1:12" x14ac:dyDescent="0.25">
      <c r="A194" s="142" t="s">
        <v>1465</v>
      </c>
      <c r="B194" s="21" t="s">
        <v>213</v>
      </c>
      <c r="C194" s="5">
        <v>17.128215927999999</v>
      </c>
      <c r="D194" s="7" t="str">
        <f t="shared" si="36"/>
        <v>N/A</v>
      </c>
      <c r="E194" s="5">
        <v>19.948878486000002</v>
      </c>
      <c r="F194" s="7" t="str">
        <f t="shared" si="37"/>
        <v>N/A</v>
      </c>
      <c r="G194" s="5">
        <v>15.795787248</v>
      </c>
      <c r="H194" s="7" t="str">
        <f t="shared" si="38"/>
        <v>N/A</v>
      </c>
      <c r="I194" s="8">
        <v>16.47</v>
      </c>
      <c r="J194" s="8">
        <v>-20.8</v>
      </c>
      <c r="K194" s="25" t="s">
        <v>734</v>
      </c>
      <c r="L194" s="85" t="str">
        <f t="shared" si="39"/>
        <v>Yes</v>
      </c>
    </row>
    <row r="195" spans="1:12" x14ac:dyDescent="0.25">
      <c r="A195" s="142" t="s">
        <v>1466</v>
      </c>
      <c r="B195" s="21" t="s">
        <v>213</v>
      </c>
      <c r="C195" s="5">
        <v>54.616970486</v>
      </c>
      <c r="D195" s="7" t="str">
        <f t="shared" si="36"/>
        <v>N/A</v>
      </c>
      <c r="E195" s="5">
        <v>56.158936933</v>
      </c>
      <c r="F195" s="7" t="str">
        <f t="shared" si="37"/>
        <v>N/A</v>
      </c>
      <c r="G195" s="5">
        <v>57.558187920999998</v>
      </c>
      <c r="H195" s="7" t="str">
        <f t="shared" si="38"/>
        <v>N/A</v>
      </c>
      <c r="I195" s="8">
        <v>2.823</v>
      </c>
      <c r="J195" s="8">
        <v>2.492</v>
      </c>
      <c r="K195" s="25" t="s">
        <v>734</v>
      </c>
      <c r="L195" s="85" t="str">
        <f t="shared" si="39"/>
        <v>Yes</v>
      </c>
    </row>
    <row r="196" spans="1:12" x14ac:dyDescent="0.25">
      <c r="A196" s="116" t="s">
        <v>1375</v>
      </c>
      <c r="B196" s="21" t="s">
        <v>213</v>
      </c>
      <c r="C196" s="26">
        <v>650644088</v>
      </c>
      <c r="D196" s="7" t="str">
        <f t="shared" si="36"/>
        <v>N/A</v>
      </c>
      <c r="E196" s="26">
        <v>749022381</v>
      </c>
      <c r="F196" s="7" t="str">
        <f t="shared" si="37"/>
        <v>N/A</v>
      </c>
      <c r="G196" s="26">
        <v>803880115</v>
      </c>
      <c r="H196" s="7" t="str">
        <f t="shared" si="38"/>
        <v>N/A</v>
      </c>
      <c r="I196" s="8">
        <v>15.12</v>
      </c>
      <c r="J196" s="8">
        <v>7.3239999999999998</v>
      </c>
      <c r="K196" s="25" t="s">
        <v>734</v>
      </c>
      <c r="L196" s="85" t="str">
        <f t="shared" si="39"/>
        <v>Yes</v>
      </c>
    </row>
    <row r="197" spans="1:12" x14ac:dyDescent="0.25">
      <c r="A197" s="116" t="s">
        <v>1467</v>
      </c>
      <c r="B197" s="21" t="s">
        <v>213</v>
      </c>
      <c r="C197" s="22">
        <v>15106</v>
      </c>
      <c r="D197" s="7" t="str">
        <f t="shared" si="36"/>
        <v>N/A</v>
      </c>
      <c r="E197" s="22">
        <v>16777</v>
      </c>
      <c r="F197" s="7" t="str">
        <f t="shared" si="37"/>
        <v>N/A</v>
      </c>
      <c r="G197" s="22">
        <v>16991</v>
      </c>
      <c r="H197" s="7" t="str">
        <f t="shared" si="38"/>
        <v>N/A</v>
      </c>
      <c r="I197" s="8">
        <v>11.06</v>
      </c>
      <c r="J197" s="8">
        <v>1.276</v>
      </c>
      <c r="K197" s="25" t="s">
        <v>734</v>
      </c>
      <c r="L197" s="85" t="str">
        <f t="shared" si="39"/>
        <v>Yes</v>
      </c>
    </row>
    <row r="198" spans="1:12" ht="25" x14ac:dyDescent="0.25">
      <c r="A198" s="116" t="s">
        <v>1468</v>
      </c>
      <c r="B198" s="21" t="s">
        <v>213</v>
      </c>
      <c r="C198" s="26">
        <v>43071.897789000002</v>
      </c>
      <c r="D198" s="7" t="str">
        <f t="shared" si="36"/>
        <v>N/A</v>
      </c>
      <c r="E198" s="26">
        <v>44645.787745000001</v>
      </c>
      <c r="F198" s="7" t="str">
        <f t="shared" si="37"/>
        <v>N/A</v>
      </c>
      <c r="G198" s="26">
        <v>47312.113178</v>
      </c>
      <c r="H198" s="7" t="str">
        <f t="shared" si="38"/>
        <v>N/A</v>
      </c>
      <c r="I198" s="8">
        <v>3.6539999999999999</v>
      </c>
      <c r="J198" s="8">
        <v>5.9720000000000004</v>
      </c>
      <c r="K198" s="25" t="s">
        <v>734</v>
      </c>
      <c r="L198" s="85" t="str">
        <f t="shared" si="39"/>
        <v>Yes</v>
      </c>
    </row>
    <row r="199" spans="1:12" ht="25" x14ac:dyDescent="0.25">
      <c r="A199" s="116" t="s">
        <v>1469</v>
      </c>
      <c r="B199" s="21" t="s">
        <v>213</v>
      </c>
      <c r="C199" s="26">
        <v>16878.672795999999</v>
      </c>
      <c r="D199" s="7" t="str">
        <f t="shared" si="36"/>
        <v>N/A</v>
      </c>
      <c r="E199" s="26">
        <v>18662.414649999999</v>
      </c>
      <c r="F199" s="7" t="str">
        <f t="shared" si="37"/>
        <v>N/A</v>
      </c>
      <c r="G199" s="26">
        <v>20675.209421</v>
      </c>
      <c r="H199" s="7" t="str">
        <f t="shared" si="38"/>
        <v>N/A</v>
      </c>
      <c r="I199" s="8">
        <v>10.57</v>
      </c>
      <c r="J199" s="8">
        <v>10.79</v>
      </c>
      <c r="K199" s="25" t="s">
        <v>734</v>
      </c>
      <c r="L199" s="85" t="str">
        <f t="shared" si="39"/>
        <v>Yes</v>
      </c>
    </row>
    <row r="200" spans="1:12" ht="25" x14ac:dyDescent="0.25">
      <c r="A200" s="116" t="s">
        <v>1470</v>
      </c>
      <c r="B200" s="21" t="s">
        <v>213</v>
      </c>
      <c r="C200" s="26">
        <v>50022.445329000002</v>
      </c>
      <c r="D200" s="7" t="str">
        <f t="shared" si="36"/>
        <v>N/A</v>
      </c>
      <c r="E200" s="26">
        <v>50689.537382000002</v>
      </c>
      <c r="F200" s="7" t="str">
        <f t="shared" si="37"/>
        <v>N/A</v>
      </c>
      <c r="G200" s="26">
        <v>54331.678661999998</v>
      </c>
      <c r="H200" s="7" t="str">
        <f t="shared" si="38"/>
        <v>N/A</v>
      </c>
      <c r="I200" s="8">
        <v>1.3340000000000001</v>
      </c>
      <c r="J200" s="8">
        <v>7.1849999999999996</v>
      </c>
      <c r="K200" s="25" t="s">
        <v>734</v>
      </c>
      <c r="L200" s="85" t="str">
        <f t="shared" si="39"/>
        <v>Yes</v>
      </c>
    </row>
    <row r="201" spans="1:12" ht="25" x14ac:dyDescent="0.25">
      <c r="A201" s="116" t="s">
        <v>1471</v>
      </c>
      <c r="B201" s="21" t="s">
        <v>213</v>
      </c>
      <c r="C201" s="5">
        <v>22.457778306000002</v>
      </c>
      <c r="D201" s="7" t="str">
        <f t="shared" si="36"/>
        <v>N/A</v>
      </c>
      <c r="E201" s="5">
        <v>22.341927236</v>
      </c>
      <c r="F201" s="7" t="str">
        <f t="shared" si="37"/>
        <v>N/A</v>
      </c>
      <c r="G201" s="5">
        <v>19.145867373000002</v>
      </c>
      <c r="H201" s="7" t="str">
        <f t="shared" si="38"/>
        <v>N/A</v>
      </c>
      <c r="I201" s="8">
        <v>-0.51600000000000001</v>
      </c>
      <c r="J201" s="8">
        <v>-14.3</v>
      </c>
      <c r="K201" s="25" t="s">
        <v>734</v>
      </c>
      <c r="L201" s="85" t="str">
        <f t="shared" si="39"/>
        <v>Yes</v>
      </c>
    </row>
    <row r="202" spans="1:12" ht="25" x14ac:dyDescent="0.25">
      <c r="A202" s="116" t="s">
        <v>1472</v>
      </c>
      <c r="B202" s="21" t="s">
        <v>213</v>
      </c>
      <c r="C202" s="5">
        <v>11.070162506999999</v>
      </c>
      <c r="D202" s="7" t="str">
        <f t="shared" si="36"/>
        <v>N/A</v>
      </c>
      <c r="E202" s="5">
        <v>9.0180648497</v>
      </c>
      <c r="F202" s="7" t="str">
        <f t="shared" si="37"/>
        <v>N/A</v>
      </c>
      <c r="G202" s="5">
        <v>7.1649316851</v>
      </c>
      <c r="H202" s="7" t="str">
        <f t="shared" si="38"/>
        <v>N/A</v>
      </c>
      <c r="I202" s="8">
        <v>-18.5</v>
      </c>
      <c r="J202" s="8">
        <v>-20.5</v>
      </c>
      <c r="K202" s="25" t="s">
        <v>734</v>
      </c>
      <c r="L202" s="85" t="str">
        <f t="shared" si="39"/>
        <v>Yes</v>
      </c>
    </row>
    <row r="203" spans="1:12" ht="25" x14ac:dyDescent="0.25">
      <c r="A203" s="144" t="s">
        <v>1473</v>
      </c>
      <c r="B203" s="93" t="s">
        <v>213</v>
      </c>
      <c r="C203" s="94">
        <v>32.375759549000001</v>
      </c>
      <c r="D203" s="124" t="str">
        <f t="shared" si="36"/>
        <v>N/A</v>
      </c>
      <c r="E203" s="94">
        <v>35.616940018999998</v>
      </c>
      <c r="F203" s="124" t="str">
        <f t="shared" si="37"/>
        <v>N/A</v>
      </c>
      <c r="G203" s="94">
        <v>37.312397703000002</v>
      </c>
      <c r="H203" s="124" t="str">
        <f t="shared" si="38"/>
        <v>N/A</v>
      </c>
      <c r="I203" s="125">
        <v>10.01</v>
      </c>
      <c r="J203" s="125">
        <v>4.76</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213313</v>
      </c>
      <c r="D6" s="7" t="str">
        <f>IF($B6="N/A","N/A",IF(C6&gt;10,"No",IF(C6&lt;-10,"No","Yes")))</f>
        <v>N/A</v>
      </c>
      <c r="E6" s="22">
        <v>224278</v>
      </c>
      <c r="F6" s="7" t="str">
        <f>IF($B6="N/A","N/A",IF(E6&gt;10,"No",IF(E6&lt;-10,"No","Yes")))</f>
        <v>N/A</v>
      </c>
      <c r="G6" s="22">
        <v>273112</v>
      </c>
      <c r="H6" s="7" t="str">
        <f>IF($B6="N/A","N/A",IF(G6&gt;10,"No",IF(G6&lt;-10,"No","Yes")))</f>
        <v>N/A</v>
      </c>
      <c r="I6" s="8">
        <v>5.14</v>
      </c>
      <c r="J6" s="8">
        <v>21.77</v>
      </c>
      <c r="K6" s="25" t="s">
        <v>734</v>
      </c>
      <c r="L6" s="85" t="str">
        <f t="shared" ref="L6:L46" si="0">IF(J6="Div by 0", "N/A", IF(K6="N/A","N/A", IF(J6&gt;VALUE(MID(K6,1,2)), "No", IF(J6&lt;-1*VALUE(MID(K6,1,2)), "No", "Yes"))))</f>
        <v>Yes</v>
      </c>
    </row>
    <row r="7" spans="1:12" x14ac:dyDescent="0.25">
      <c r="A7" s="142" t="s">
        <v>10</v>
      </c>
      <c r="B7" s="21" t="s">
        <v>213</v>
      </c>
      <c r="C7" s="22">
        <v>151084</v>
      </c>
      <c r="D7" s="7" t="str">
        <f>IF($B7="N/A","N/A",IF(C7&gt;10,"No",IF(C7&lt;-10,"No","Yes")))</f>
        <v>N/A</v>
      </c>
      <c r="E7" s="22">
        <v>156476</v>
      </c>
      <c r="F7" s="7" t="str">
        <f>IF($B7="N/A","N/A",IF(E7&gt;10,"No",IF(E7&lt;-10,"No","Yes")))</f>
        <v>N/A</v>
      </c>
      <c r="G7" s="22">
        <v>163414</v>
      </c>
      <c r="H7" s="7" t="str">
        <f>IF($B7="N/A","N/A",IF(G7&gt;10,"No",IF(G7&lt;-10,"No","Yes")))</f>
        <v>N/A</v>
      </c>
      <c r="I7" s="8">
        <v>3.569</v>
      </c>
      <c r="J7" s="8">
        <v>4.4340000000000002</v>
      </c>
      <c r="K7" s="25" t="s">
        <v>734</v>
      </c>
      <c r="L7" s="85" t="str">
        <f t="shared" si="0"/>
        <v>Yes</v>
      </c>
    </row>
    <row r="8" spans="1:12" x14ac:dyDescent="0.25">
      <c r="A8" s="142" t="s">
        <v>91</v>
      </c>
      <c r="B8" s="5" t="s">
        <v>297</v>
      </c>
      <c r="C8" s="4">
        <v>70.827375734</v>
      </c>
      <c r="D8" s="7" t="str">
        <f>IF($B8="N/A","N/A",IF(C8&gt;90,"No",IF(C8&lt;65,"No","Yes")))</f>
        <v>Yes</v>
      </c>
      <c r="E8" s="4">
        <v>69.768769117000005</v>
      </c>
      <c r="F8" s="7" t="str">
        <f>IF($B8="N/A","N/A",IF(E8&gt;90,"No",IF(E8&lt;65,"No","Yes")))</f>
        <v>Yes</v>
      </c>
      <c r="G8" s="4">
        <v>59.834060751999999</v>
      </c>
      <c r="H8" s="7" t="str">
        <f>IF($B8="N/A","N/A",IF(G8&gt;90,"No",IF(G8&lt;65,"No","Yes")))</f>
        <v>No</v>
      </c>
      <c r="I8" s="8">
        <v>-1.49</v>
      </c>
      <c r="J8" s="8">
        <v>-14.2</v>
      </c>
      <c r="K8" s="25" t="s">
        <v>734</v>
      </c>
      <c r="L8" s="85" t="str">
        <f t="shared" si="0"/>
        <v>Yes</v>
      </c>
    </row>
    <row r="9" spans="1:12" x14ac:dyDescent="0.25">
      <c r="A9" s="142" t="s">
        <v>92</v>
      </c>
      <c r="B9" s="5" t="s">
        <v>298</v>
      </c>
      <c r="C9" s="4">
        <v>28.958526567</v>
      </c>
      <c r="D9" s="7" t="str">
        <f>IF($B9="N/A","N/A",IF(C9&gt;100,"No",IF(C9&lt;90,"No","Yes")))</f>
        <v>No</v>
      </c>
      <c r="E9" s="4">
        <v>30.266796810999999</v>
      </c>
      <c r="F9" s="7" t="str">
        <f>IF($B9="N/A","N/A",IF(E9&gt;100,"No",IF(E9&lt;90,"No","Yes")))</f>
        <v>No</v>
      </c>
      <c r="G9" s="4">
        <v>22.740563529999999</v>
      </c>
      <c r="H9" s="7" t="str">
        <f>IF($B9="N/A","N/A",IF(G9&gt;100,"No",IF(G9&lt;90,"No","Yes")))</f>
        <v>No</v>
      </c>
      <c r="I9" s="8">
        <v>4.5179999999999998</v>
      </c>
      <c r="J9" s="8">
        <v>-24.9</v>
      </c>
      <c r="K9" s="25" t="s">
        <v>734</v>
      </c>
      <c r="L9" s="85" t="str">
        <f t="shared" si="0"/>
        <v>Yes</v>
      </c>
    </row>
    <row r="10" spans="1:12" x14ac:dyDescent="0.25">
      <c r="A10" s="142" t="s">
        <v>93</v>
      </c>
      <c r="B10" s="5" t="s">
        <v>299</v>
      </c>
      <c r="C10" s="4">
        <v>94.311060777999998</v>
      </c>
      <c r="D10" s="7" t="str">
        <f>IF($B10="N/A","N/A",IF(C10&gt;100,"No",IF(C10&lt;85,"No","Yes")))</f>
        <v>Yes</v>
      </c>
      <c r="E10" s="4">
        <v>94.630739512000005</v>
      </c>
      <c r="F10" s="7" t="str">
        <f>IF($B10="N/A","N/A",IF(E10&gt;100,"No",IF(E10&lt;85,"No","Yes")))</f>
        <v>Yes</v>
      </c>
      <c r="G10" s="4">
        <v>94.702522020999993</v>
      </c>
      <c r="H10" s="7" t="str">
        <f>IF($B10="N/A","N/A",IF(G10&gt;100,"No",IF(G10&lt;85,"No","Yes")))</f>
        <v>Yes</v>
      </c>
      <c r="I10" s="8">
        <v>0.33900000000000002</v>
      </c>
      <c r="J10" s="8">
        <v>7.5899999999999995E-2</v>
      </c>
      <c r="K10" s="25" t="s">
        <v>734</v>
      </c>
      <c r="L10" s="85" t="str">
        <f t="shared" si="0"/>
        <v>Yes</v>
      </c>
    </row>
    <row r="11" spans="1:12" x14ac:dyDescent="0.25">
      <c r="A11" s="142" t="s">
        <v>94</v>
      </c>
      <c r="B11" s="5" t="s">
        <v>300</v>
      </c>
      <c r="C11" s="4">
        <v>67.397916374999994</v>
      </c>
      <c r="D11" s="7" t="str">
        <f>IF($B11="N/A","N/A",IF(C11&gt;100,"No",IF(C11&lt;80,"No","Yes")))</f>
        <v>No</v>
      </c>
      <c r="E11" s="4">
        <v>67.761926833999993</v>
      </c>
      <c r="F11" s="7" t="str">
        <f>IF($B11="N/A","N/A",IF(E11&gt;100,"No",IF(E11&lt;80,"No","Yes")))</f>
        <v>No</v>
      </c>
      <c r="G11" s="4">
        <v>62.295459489000002</v>
      </c>
      <c r="H11" s="7" t="str">
        <f>IF($B11="N/A","N/A",IF(G11&gt;100,"No",IF(G11&lt;80,"No","Yes")))</f>
        <v>No</v>
      </c>
      <c r="I11" s="8">
        <v>0.54010000000000002</v>
      </c>
      <c r="J11" s="8">
        <v>-8.07</v>
      </c>
      <c r="K11" s="25" t="s">
        <v>734</v>
      </c>
      <c r="L11" s="85" t="str">
        <f t="shared" si="0"/>
        <v>Yes</v>
      </c>
    </row>
    <row r="12" spans="1:12" x14ac:dyDescent="0.25">
      <c r="A12" s="142" t="s">
        <v>95</v>
      </c>
      <c r="B12" s="5" t="s">
        <v>300</v>
      </c>
      <c r="C12" s="4">
        <v>62.083665252999999</v>
      </c>
      <c r="D12" s="7" t="str">
        <f>IF($B12="N/A","N/A",IF(C12&gt;100,"No",IF(C12&lt;80,"No","Yes")))</f>
        <v>No</v>
      </c>
      <c r="E12" s="4">
        <v>60.801008494000001</v>
      </c>
      <c r="F12" s="7" t="str">
        <f>IF($B12="N/A","N/A",IF(E12&gt;100,"No",IF(E12&lt;80,"No","Yes")))</f>
        <v>No</v>
      </c>
      <c r="G12" s="4">
        <v>48.517695283000002</v>
      </c>
      <c r="H12" s="7" t="str">
        <f>IF($B12="N/A","N/A",IF(G12&gt;100,"No",IF(G12&lt;80,"No","Yes")))</f>
        <v>No</v>
      </c>
      <c r="I12" s="8">
        <v>-2.0699999999999998</v>
      </c>
      <c r="J12" s="8">
        <v>-20.2</v>
      </c>
      <c r="K12" s="25" t="s">
        <v>734</v>
      </c>
      <c r="L12" s="85" t="str">
        <f t="shared" si="0"/>
        <v>Yes</v>
      </c>
    </row>
    <row r="13" spans="1:12" x14ac:dyDescent="0.25">
      <c r="A13" s="84" t="s">
        <v>96</v>
      </c>
      <c r="B13" s="21" t="s">
        <v>213</v>
      </c>
      <c r="C13" s="22">
        <v>133771.53</v>
      </c>
      <c r="D13" s="7" t="str">
        <f t="shared" ref="D13:D44" si="1">IF($B13="N/A","N/A",IF(C13&gt;10,"No",IF(C13&lt;-10,"No","Yes")))</f>
        <v>N/A</v>
      </c>
      <c r="E13" s="22">
        <v>139605.53</v>
      </c>
      <c r="F13" s="7" t="str">
        <f t="shared" ref="F13:F44" si="2">IF($B13="N/A","N/A",IF(E13&gt;10,"No",IF(E13&lt;-10,"No","Yes")))</f>
        <v>N/A</v>
      </c>
      <c r="G13" s="22">
        <v>161201.85999999999</v>
      </c>
      <c r="H13" s="7" t="str">
        <f t="shared" ref="H13:H44" si="3">IF($B13="N/A","N/A",IF(G13&gt;10,"No",IF(G13&lt;-10,"No","Yes")))</f>
        <v>N/A</v>
      </c>
      <c r="I13" s="8">
        <v>4.3609999999999998</v>
      </c>
      <c r="J13" s="8">
        <v>15.47</v>
      </c>
      <c r="K13" s="25" t="s">
        <v>734</v>
      </c>
      <c r="L13" s="85" t="str">
        <f t="shared" si="0"/>
        <v>Yes</v>
      </c>
    </row>
    <row r="14" spans="1:12" x14ac:dyDescent="0.25">
      <c r="A14" s="84" t="s">
        <v>100</v>
      </c>
      <c r="B14" s="21" t="s">
        <v>213</v>
      </c>
      <c r="C14" s="22">
        <v>30188</v>
      </c>
      <c r="D14" s="7" t="str">
        <f t="shared" si="1"/>
        <v>N/A</v>
      </c>
      <c r="E14" s="22">
        <v>36882</v>
      </c>
      <c r="F14" s="7" t="str">
        <f t="shared" si="2"/>
        <v>N/A</v>
      </c>
      <c r="G14" s="22">
        <v>52668</v>
      </c>
      <c r="H14" s="7" t="str">
        <f t="shared" si="3"/>
        <v>N/A</v>
      </c>
      <c r="I14" s="8">
        <v>22.17</v>
      </c>
      <c r="J14" s="8">
        <v>42.8</v>
      </c>
      <c r="K14" s="25" t="s">
        <v>734</v>
      </c>
      <c r="L14" s="85" t="str">
        <f t="shared" si="0"/>
        <v>No</v>
      </c>
    </row>
    <row r="15" spans="1:12" x14ac:dyDescent="0.25">
      <c r="A15" s="84" t="s">
        <v>974</v>
      </c>
      <c r="B15" s="21" t="s">
        <v>213</v>
      </c>
      <c r="C15" s="22">
        <v>626</v>
      </c>
      <c r="D15" s="7" t="str">
        <f t="shared" si="1"/>
        <v>N/A</v>
      </c>
      <c r="E15" s="22">
        <v>693</v>
      </c>
      <c r="F15" s="7" t="str">
        <f t="shared" si="2"/>
        <v>N/A</v>
      </c>
      <c r="G15" s="22">
        <v>959</v>
      </c>
      <c r="H15" s="7" t="str">
        <f t="shared" si="3"/>
        <v>N/A</v>
      </c>
      <c r="I15" s="8">
        <v>10.7</v>
      </c>
      <c r="J15" s="8">
        <v>38.380000000000003</v>
      </c>
      <c r="K15" s="25" t="s">
        <v>734</v>
      </c>
      <c r="L15" s="85" t="str">
        <f t="shared" si="0"/>
        <v>No</v>
      </c>
    </row>
    <row r="16" spans="1:12" x14ac:dyDescent="0.25">
      <c r="A16" s="84" t="s">
        <v>975</v>
      </c>
      <c r="B16" s="21" t="s">
        <v>213</v>
      </c>
      <c r="C16" s="22">
        <v>6480</v>
      </c>
      <c r="D16" s="7" t="str">
        <f t="shared" si="1"/>
        <v>N/A</v>
      </c>
      <c r="E16" s="22">
        <v>6515</v>
      </c>
      <c r="F16" s="7" t="str">
        <f t="shared" si="2"/>
        <v>N/A</v>
      </c>
      <c r="G16" s="22">
        <v>6591</v>
      </c>
      <c r="H16" s="7" t="str">
        <f t="shared" si="3"/>
        <v>N/A</v>
      </c>
      <c r="I16" s="8">
        <v>0.54010000000000002</v>
      </c>
      <c r="J16" s="8">
        <v>1.167</v>
      </c>
      <c r="K16" s="25" t="s">
        <v>734</v>
      </c>
      <c r="L16" s="85" t="str">
        <f t="shared" si="0"/>
        <v>Yes</v>
      </c>
    </row>
    <row r="17" spans="1:12" x14ac:dyDescent="0.25">
      <c r="A17" s="84" t="s">
        <v>976</v>
      </c>
      <c r="B17" s="21" t="s">
        <v>213</v>
      </c>
      <c r="C17" s="22">
        <v>1560</v>
      </c>
      <c r="D17" s="7" t="str">
        <f t="shared" si="1"/>
        <v>N/A</v>
      </c>
      <c r="E17" s="22">
        <v>1556</v>
      </c>
      <c r="F17" s="7" t="str">
        <f t="shared" si="2"/>
        <v>N/A</v>
      </c>
      <c r="G17" s="22">
        <v>1673</v>
      </c>
      <c r="H17" s="7" t="str">
        <f t="shared" si="3"/>
        <v>N/A</v>
      </c>
      <c r="I17" s="8">
        <v>-0.25600000000000001</v>
      </c>
      <c r="J17" s="8">
        <v>7.5190000000000001</v>
      </c>
      <c r="K17" s="25" t="s">
        <v>734</v>
      </c>
      <c r="L17" s="85" t="str">
        <f t="shared" si="0"/>
        <v>Yes</v>
      </c>
    </row>
    <row r="18" spans="1:12" x14ac:dyDescent="0.25">
      <c r="A18" s="84" t="s">
        <v>977</v>
      </c>
      <c r="B18" s="21" t="s">
        <v>213</v>
      </c>
      <c r="C18" s="22">
        <v>21522</v>
      </c>
      <c r="D18" s="7" t="str">
        <f t="shared" si="1"/>
        <v>N/A</v>
      </c>
      <c r="E18" s="22">
        <v>25715</v>
      </c>
      <c r="F18" s="7" t="str">
        <f t="shared" si="2"/>
        <v>N/A</v>
      </c>
      <c r="G18" s="22">
        <v>40681</v>
      </c>
      <c r="H18" s="7" t="str">
        <f t="shared" si="3"/>
        <v>N/A</v>
      </c>
      <c r="I18" s="8">
        <v>19.48</v>
      </c>
      <c r="J18" s="8">
        <v>58.2</v>
      </c>
      <c r="K18" s="25" t="s">
        <v>734</v>
      </c>
      <c r="L18" s="85" t="str">
        <f t="shared" si="0"/>
        <v>No</v>
      </c>
    </row>
    <row r="19" spans="1:12" x14ac:dyDescent="0.25">
      <c r="A19" s="84" t="s">
        <v>978</v>
      </c>
      <c r="B19" s="21" t="s">
        <v>213</v>
      </c>
      <c r="C19" s="22">
        <v>0</v>
      </c>
      <c r="D19" s="7" t="str">
        <f t="shared" si="1"/>
        <v>N/A</v>
      </c>
      <c r="E19" s="22">
        <v>2403</v>
      </c>
      <c r="F19" s="7" t="str">
        <f t="shared" si="2"/>
        <v>N/A</v>
      </c>
      <c r="G19" s="22">
        <v>2764</v>
      </c>
      <c r="H19" s="7" t="str">
        <f t="shared" si="3"/>
        <v>N/A</v>
      </c>
      <c r="I19" s="8" t="s">
        <v>1747</v>
      </c>
      <c r="J19" s="8">
        <v>15.02</v>
      </c>
      <c r="K19" s="25" t="s">
        <v>734</v>
      </c>
      <c r="L19" s="85" t="str">
        <f t="shared" si="0"/>
        <v>Yes</v>
      </c>
    </row>
    <row r="20" spans="1:12" x14ac:dyDescent="0.25">
      <c r="A20" s="84" t="s">
        <v>101</v>
      </c>
      <c r="B20" s="21" t="s">
        <v>213</v>
      </c>
      <c r="C20" s="22">
        <v>79470</v>
      </c>
      <c r="D20" s="7" t="str">
        <f t="shared" si="1"/>
        <v>N/A</v>
      </c>
      <c r="E20" s="22">
        <v>80756</v>
      </c>
      <c r="F20" s="7" t="str">
        <f t="shared" si="2"/>
        <v>N/A</v>
      </c>
      <c r="G20" s="22">
        <v>72997</v>
      </c>
      <c r="H20" s="7" t="str">
        <f t="shared" si="3"/>
        <v>N/A</v>
      </c>
      <c r="I20" s="8">
        <v>1.6180000000000001</v>
      </c>
      <c r="J20" s="8">
        <v>-9.61</v>
      </c>
      <c r="K20" s="25" t="s">
        <v>734</v>
      </c>
      <c r="L20" s="85" t="str">
        <f t="shared" si="0"/>
        <v>Yes</v>
      </c>
    </row>
    <row r="21" spans="1:12" x14ac:dyDescent="0.25">
      <c r="A21" s="84" t="s">
        <v>979</v>
      </c>
      <c r="B21" s="21" t="s">
        <v>213</v>
      </c>
      <c r="C21" s="22">
        <v>40656</v>
      </c>
      <c r="D21" s="7" t="str">
        <f t="shared" si="1"/>
        <v>N/A</v>
      </c>
      <c r="E21" s="22">
        <v>41876</v>
      </c>
      <c r="F21" s="7" t="str">
        <f t="shared" si="2"/>
        <v>N/A</v>
      </c>
      <c r="G21" s="22">
        <v>37778</v>
      </c>
      <c r="H21" s="7" t="str">
        <f t="shared" si="3"/>
        <v>N/A</v>
      </c>
      <c r="I21" s="8">
        <v>3.0009999999999999</v>
      </c>
      <c r="J21" s="8">
        <v>-9.7899999999999991</v>
      </c>
      <c r="K21" s="25" t="s">
        <v>734</v>
      </c>
      <c r="L21" s="85" t="str">
        <f t="shared" si="0"/>
        <v>Yes</v>
      </c>
    </row>
    <row r="22" spans="1:12" x14ac:dyDescent="0.25">
      <c r="A22" s="84" t="s">
        <v>980</v>
      </c>
      <c r="B22" s="21" t="s">
        <v>213</v>
      </c>
      <c r="C22" s="22">
        <v>9331</v>
      </c>
      <c r="D22" s="7" t="str">
        <f t="shared" si="1"/>
        <v>N/A</v>
      </c>
      <c r="E22" s="22">
        <v>9194</v>
      </c>
      <c r="F22" s="7" t="str">
        <f t="shared" si="2"/>
        <v>N/A</v>
      </c>
      <c r="G22" s="22">
        <v>8661</v>
      </c>
      <c r="H22" s="7" t="str">
        <f t="shared" si="3"/>
        <v>N/A</v>
      </c>
      <c r="I22" s="8">
        <v>-1.47</v>
      </c>
      <c r="J22" s="8">
        <v>-5.8</v>
      </c>
      <c r="K22" s="25" t="s">
        <v>734</v>
      </c>
      <c r="L22" s="85" t="str">
        <f t="shared" si="0"/>
        <v>Yes</v>
      </c>
    </row>
    <row r="23" spans="1:12" x14ac:dyDescent="0.25">
      <c r="A23" s="84" t="s">
        <v>981</v>
      </c>
      <c r="B23" s="21" t="s">
        <v>213</v>
      </c>
      <c r="C23" s="22">
        <v>10235</v>
      </c>
      <c r="D23" s="7" t="str">
        <f>IF($B23="N/A","N/A",IF(C23&gt;10,"No",IF(C23&lt;-10,"No","Yes")))</f>
        <v>N/A</v>
      </c>
      <c r="E23" s="22">
        <v>10414</v>
      </c>
      <c r="F23" s="7" t="str">
        <f t="shared" si="2"/>
        <v>N/A</v>
      </c>
      <c r="G23" s="22">
        <v>9325</v>
      </c>
      <c r="H23" s="7" t="str">
        <f t="shared" si="3"/>
        <v>N/A</v>
      </c>
      <c r="I23" s="8">
        <v>1.7490000000000001</v>
      </c>
      <c r="J23" s="8">
        <v>-10.5</v>
      </c>
      <c r="K23" s="25" t="s">
        <v>734</v>
      </c>
      <c r="L23" s="85" t="str">
        <f t="shared" si="0"/>
        <v>Yes</v>
      </c>
    </row>
    <row r="24" spans="1:12" x14ac:dyDescent="0.25">
      <c r="A24" s="84" t="s">
        <v>982</v>
      </c>
      <c r="B24" s="21" t="s">
        <v>213</v>
      </c>
      <c r="C24" s="22">
        <v>19248</v>
      </c>
      <c r="D24" s="7" t="str">
        <f t="shared" si="1"/>
        <v>N/A</v>
      </c>
      <c r="E24" s="22">
        <v>19272</v>
      </c>
      <c r="F24" s="7" t="str">
        <f t="shared" si="2"/>
        <v>N/A</v>
      </c>
      <c r="G24" s="22">
        <v>17233</v>
      </c>
      <c r="H24" s="7" t="str">
        <f t="shared" si="3"/>
        <v>N/A</v>
      </c>
      <c r="I24" s="8">
        <v>0.12470000000000001</v>
      </c>
      <c r="J24" s="8">
        <v>-10.6</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57208</v>
      </c>
      <c r="D26" s="7" t="str">
        <f t="shared" si="1"/>
        <v>N/A</v>
      </c>
      <c r="E26" s="22">
        <v>58251</v>
      </c>
      <c r="F26" s="7" t="str">
        <f t="shared" si="2"/>
        <v>N/A</v>
      </c>
      <c r="G26" s="22">
        <v>78163</v>
      </c>
      <c r="H26" s="7" t="str">
        <f t="shared" si="3"/>
        <v>N/A</v>
      </c>
      <c r="I26" s="8">
        <v>1.823</v>
      </c>
      <c r="J26" s="8">
        <v>34.18</v>
      </c>
      <c r="K26" s="25" t="s">
        <v>734</v>
      </c>
      <c r="L26" s="85" t="str">
        <f t="shared" si="0"/>
        <v>No</v>
      </c>
    </row>
    <row r="27" spans="1:12" x14ac:dyDescent="0.25">
      <c r="A27" s="84" t="s">
        <v>984</v>
      </c>
      <c r="B27" s="21" t="s">
        <v>213</v>
      </c>
      <c r="C27" s="22">
        <v>29936</v>
      </c>
      <c r="D27" s="7" t="str">
        <f t="shared" si="1"/>
        <v>N/A</v>
      </c>
      <c r="E27" s="22">
        <v>30355</v>
      </c>
      <c r="F27" s="7" t="str">
        <f t="shared" si="2"/>
        <v>N/A</v>
      </c>
      <c r="G27" s="22">
        <v>53355</v>
      </c>
      <c r="H27" s="7" t="str">
        <f t="shared" si="3"/>
        <v>N/A</v>
      </c>
      <c r="I27" s="8">
        <v>1.4</v>
      </c>
      <c r="J27" s="8">
        <v>75.77</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2946</v>
      </c>
      <c r="D29" s="7" t="str">
        <f t="shared" si="1"/>
        <v>N/A</v>
      </c>
      <c r="E29" s="22">
        <v>2409</v>
      </c>
      <c r="F29" s="7" t="str">
        <f t="shared" si="2"/>
        <v>N/A</v>
      </c>
      <c r="G29" s="22">
        <v>334</v>
      </c>
      <c r="H29" s="7" t="str">
        <f t="shared" si="3"/>
        <v>N/A</v>
      </c>
      <c r="I29" s="8">
        <v>-18.2</v>
      </c>
      <c r="J29" s="8">
        <v>-86.1</v>
      </c>
      <c r="K29" s="25" t="s">
        <v>734</v>
      </c>
      <c r="L29" s="85" t="str">
        <f t="shared" si="0"/>
        <v>No</v>
      </c>
    </row>
    <row r="30" spans="1:12" x14ac:dyDescent="0.25">
      <c r="A30" s="84" t="s">
        <v>987</v>
      </c>
      <c r="B30" s="21" t="s">
        <v>213</v>
      </c>
      <c r="C30" s="22">
        <v>11477</v>
      </c>
      <c r="D30" s="7" t="str">
        <f t="shared" si="1"/>
        <v>N/A</v>
      </c>
      <c r="E30" s="22">
        <v>12073</v>
      </c>
      <c r="F30" s="7" t="str">
        <f t="shared" si="2"/>
        <v>N/A</v>
      </c>
      <c r="G30" s="22">
        <v>11557</v>
      </c>
      <c r="H30" s="7" t="str">
        <f t="shared" si="3"/>
        <v>N/A</v>
      </c>
      <c r="I30" s="8">
        <v>5.1929999999999996</v>
      </c>
      <c r="J30" s="8">
        <v>-4.2699999999999996</v>
      </c>
      <c r="K30" s="25" t="s">
        <v>734</v>
      </c>
      <c r="L30" s="85" t="str">
        <f t="shared" si="0"/>
        <v>Yes</v>
      </c>
    </row>
    <row r="31" spans="1:12" x14ac:dyDescent="0.25">
      <c r="A31" s="84" t="s">
        <v>988</v>
      </c>
      <c r="B31" s="21" t="s">
        <v>213</v>
      </c>
      <c r="C31" s="22">
        <v>5531</v>
      </c>
      <c r="D31" s="7" t="str">
        <f t="shared" si="1"/>
        <v>N/A</v>
      </c>
      <c r="E31" s="22">
        <v>6032</v>
      </c>
      <c r="F31" s="7" t="str">
        <f t="shared" si="2"/>
        <v>N/A</v>
      </c>
      <c r="G31" s="22">
        <v>5252</v>
      </c>
      <c r="H31" s="7" t="str">
        <f t="shared" si="3"/>
        <v>N/A</v>
      </c>
      <c r="I31" s="8">
        <v>9.0579999999999998</v>
      </c>
      <c r="J31" s="8">
        <v>-12.9</v>
      </c>
      <c r="K31" s="25" t="s">
        <v>734</v>
      </c>
      <c r="L31" s="85" t="str">
        <f t="shared" si="0"/>
        <v>Yes</v>
      </c>
    </row>
    <row r="32" spans="1:12" x14ac:dyDescent="0.25">
      <c r="A32" s="84" t="s">
        <v>989</v>
      </c>
      <c r="B32" s="21" t="s">
        <v>213</v>
      </c>
      <c r="C32" s="22">
        <v>7108</v>
      </c>
      <c r="D32" s="7" t="str">
        <f t="shared" si="1"/>
        <v>N/A</v>
      </c>
      <c r="E32" s="22">
        <v>7295</v>
      </c>
      <c r="F32" s="7" t="str">
        <f t="shared" si="2"/>
        <v>N/A</v>
      </c>
      <c r="G32" s="22">
        <v>7544</v>
      </c>
      <c r="H32" s="7" t="str">
        <f t="shared" si="3"/>
        <v>N/A</v>
      </c>
      <c r="I32" s="8">
        <v>2.6309999999999998</v>
      </c>
      <c r="J32" s="8">
        <v>3.4129999999999998</v>
      </c>
      <c r="K32" s="25" t="s">
        <v>734</v>
      </c>
      <c r="L32" s="85" t="str">
        <f t="shared" si="0"/>
        <v>Yes</v>
      </c>
    </row>
    <row r="33" spans="1:12" x14ac:dyDescent="0.25">
      <c r="A33" s="84" t="s">
        <v>990</v>
      </c>
      <c r="B33" s="21" t="s">
        <v>213</v>
      </c>
      <c r="C33" s="22">
        <v>210</v>
      </c>
      <c r="D33" s="7" t="str">
        <f t="shared" si="1"/>
        <v>N/A</v>
      </c>
      <c r="E33" s="22">
        <v>87</v>
      </c>
      <c r="F33" s="7" t="str">
        <f t="shared" si="2"/>
        <v>N/A</v>
      </c>
      <c r="G33" s="22">
        <v>121</v>
      </c>
      <c r="H33" s="7" t="str">
        <f t="shared" si="3"/>
        <v>N/A</v>
      </c>
      <c r="I33" s="8">
        <v>-58.6</v>
      </c>
      <c r="J33" s="8">
        <v>39.08</v>
      </c>
      <c r="K33" s="25" t="s">
        <v>734</v>
      </c>
      <c r="L33" s="85" t="str">
        <f t="shared" si="0"/>
        <v>No</v>
      </c>
    </row>
    <row r="34" spans="1:12" x14ac:dyDescent="0.25">
      <c r="A34" s="84" t="s">
        <v>105</v>
      </c>
      <c r="B34" s="21" t="s">
        <v>213</v>
      </c>
      <c r="C34" s="22">
        <v>46447</v>
      </c>
      <c r="D34" s="7" t="str">
        <f t="shared" si="1"/>
        <v>N/A</v>
      </c>
      <c r="E34" s="22">
        <v>48389</v>
      </c>
      <c r="F34" s="7" t="str">
        <f t="shared" si="2"/>
        <v>N/A</v>
      </c>
      <c r="G34" s="22">
        <v>69284</v>
      </c>
      <c r="H34" s="7" t="str">
        <f t="shared" si="3"/>
        <v>N/A</v>
      </c>
      <c r="I34" s="8">
        <v>4.181</v>
      </c>
      <c r="J34" s="8">
        <v>43.18</v>
      </c>
      <c r="K34" s="25" t="s">
        <v>734</v>
      </c>
      <c r="L34" s="85" t="str">
        <f t="shared" si="0"/>
        <v>No</v>
      </c>
    </row>
    <row r="35" spans="1:12" x14ac:dyDescent="0.25">
      <c r="A35" s="84" t="s">
        <v>991</v>
      </c>
      <c r="B35" s="21" t="s">
        <v>213</v>
      </c>
      <c r="C35" s="22">
        <v>22339</v>
      </c>
      <c r="D35" s="7" t="str">
        <f t="shared" si="1"/>
        <v>N/A</v>
      </c>
      <c r="E35" s="22">
        <v>22860</v>
      </c>
      <c r="F35" s="7" t="str">
        <f t="shared" si="2"/>
        <v>N/A</v>
      </c>
      <c r="G35" s="22">
        <v>28488</v>
      </c>
      <c r="H35" s="7" t="str">
        <f t="shared" si="3"/>
        <v>N/A</v>
      </c>
      <c r="I35" s="8">
        <v>2.3319999999999999</v>
      </c>
      <c r="J35" s="8">
        <v>24.62</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2977</v>
      </c>
      <c r="D37" s="7" t="str">
        <f t="shared" si="1"/>
        <v>N/A</v>
      </c>
      <c r="E37" s="22">
        <v>2922</v>
      </c>
      <c r="F37" s="7" t="str">
        <f t="shared" si="2"/>
        <v>N/A</v>
      </c>
      <c r="G37" s="22">
        <v>2049</v>
      </c>
      <c r="H37" s="7" t="str">
        <f t="shared" si="3"/>
        <v>N/A</v>
      </c>
      <c r="I37" s="8">
        <v>-1.85</v>
      </c>
      <c r="J37" s="8">
        <v>-29.9</v>
      </c>
      <c r="K37" s="25" t="s">
        <v>734</v>
      </c>
      <c r="L37" s="85" t="str">
        <f t="shared" si="0"/>
        <v>Yes</v>
      </c>
    </row>
    <row r="38" spans="1:12" x14ac:dyDescent="0.25">
      <c r="A38" s="84" t="s">
        <v>994</v>
      </c>
      <c r="B38" s="21" t="s">
        <v>213</v>
      </c>
      <c r="C38" s="22">
        <v>2587</v>
      </c>
      <c r="D38" s="7" t="str">
        <f t="shared" si="1"/>
        <v>N/A</v>
      </c>
      <c r="E38" s="22">
        <v>2307</v>
      </c>
      <c r="F38" s="7" t="str">
        <f t="shared" si="2"/>
        <v>N/A</v>
      </c>
      <c r="G38" s="22">
        <v>470</v>
      </c>
      <c r="H38" s="7" t="str">
        <f t="shared" si="3"/>
        <v>N/A</v>
      </c>
      <c r="I38" s="8">
        <v>-10.8</v>
      </c>
      <c r="J38" s="8">
        <v>-79.599999999999994</v>
      </c>
      <c r="K38" s="25" t="s">
        <v>734</v>
      </c>
      <c r="L38" s="85" t="str">
        <f t="shared" si="0"/>
        <v>No</v>
      </c>
    </row>
    <row r="39" spans="1:12" x14ac:dyDescent="0.25">
      <c r="A39" s="84" t="s">
        <v>995</v>
      </c>
      <c r="B39" s="21" t="s">
        <v>213</v>
      </c>
      <c r="C39" s="22">
        <v>18111</v>
      </c>
      <c r="D39" s="7" t="str">
        <f t="shared" si="1"/>
        <v>N/A</v>
      </c>
      <c r="E39" s="22">
        <v>19935</v>
      </c>
      <c r="F39" s="7" t="str">
        <f t="shared" si="2"/>
        <v>N/A</v>
      </c>
      <c r="G39" s="22">
        <v>35550</v>
      </c>
      <c r="H39" s="7" t="str">
        <f t="shared" si="3"/>
        <v>N/A</v>
      </c>
      <c r="I39" s="8">
        <v>10.07</v>
      </c>
      <c r="J39" s="8">
        <v>78.33</v>
      </c>
      <c r="K39" s="25" t="s">
        <v>734</v>
      </c>
      <c r="L39" s="85" t="str">
        <f t="shared" si="0"/>
        <v>No</v>
      </c>
    </row>
    <row r="40" spans="1:12" x14ac:dyDescent="0.25">
      <c r="A40" s="84" t="s">
        <v>996</v>
      </c>
      <c r="B40" s="21" t="s">
        <v>213</v>
      </c>
      <c r="C40" s="22">
        <v>433</v>
      </c>
      <c r="D40" s="7" t="str">
        <f t="shared" si="1"/>
        <v>N/A</v>
      </c>
      <c r="E40" s="22">
        <v>365</v>
      </c>
      <c r="F40" s="7" t="str">
        <f t="shared" si="2"/>
        <v>N/A</v>
      </c>
      <c r="G40" s="22">
        <v>2727</v>
      </c>
      <c r="H40" s="7" t="str">
        <f t="shared" si="3"/>
        <v>N/A</v>
      </c>
      <c r="I40" s="8">
        <v>-15.7</v>
      </c>
      <c r="J40" s="8">
        <v>647.1</v>
      </c>
      <c r="K40" s="25" t="s">
        <v>734</v>
      </c>
      <c r="L40" s="85" t="str">
        <f t="shared" si="0"/>
        <v>No</v>
      </c>
    </row>
    <row r="41" spans="1:12" x14ac:dyDescent="0.25">
      <c r="A41" s="142" t="s">
        <v>84</v>
      </c>
      <c r="B41" s="21" t="s">
        <v>213</v>
      </c>
      <c r="C41" s="26">
        <v>2586856923</v>
      </c>
      <c r="D41" s="7" t="str">
        <f t="shared" si="1"/>
        <v>N/A</v>
      </c>
      <c r="E41" s="26">
        <v>2808157464</v>
      </c>
      <c r="F41" s="7" t="str">
        <f t="shared" si="2"/>
        <v>N/A</v>
      </c>
      <c r="G41" s="26">
        <v>2961118760</v>
      </c>
      <c r="H41" s="7" t="str">
        <f t="shared" si="3"/>
        <v>N/A</v>
      </c>
      <c r="I41" s="8">
        <v>8.5549999999999997</v>
      </c>
      <c r="J41" s="8">
        <v>5.4470000000000001</v>
      </c>
      <c r="K41" s="25" t="s">
        <v>734</v>
      </c>
      <c r="L41" s="85" t="str">
        <f t="shared" si="0"/>
        <v>Yes</v>
      </c>
    </row>
    <row r="42" spans="1:12" x14ac:dyDescent="0.25">
      <c r="A42" s="142" t="s">
        <v>1474</v>
      </c>
      <c r="B42" s="21" t="s">
        <v>213</v>
      </c>
      <c r="C42" s="26">
        <v>12127.047686</v>
      </c>
      <c r="D42" s="7" t="str">
        <f t="shared" si="1"/>
        <v>N/A</v>
      </c>
      <c r="E42" s="26">
        <v>12520.877946000001</v>
      </c>
      <c r="F42" s="7" t="str">
        <f t="shared" si="2"/>
        <v>N/A</v>
      </c>
      <c r="G42" s="26">
        <v>10842.140807</v>
      </c>
      <c r="H42" s="7" t="str">
        <f t="shared" si="3"/>
        <v>N/A</v>
      </c>
      <c r="I42" s="8">
        <v>3.2480000000000002</v>
      </c>
      <c r="J42" s="8">
        <v>-13.4</v>
      </c>
      <c r="K42" s="25" t="s">
        <v>734</v>
      </c>
      <c r="L42" s="85" t="str">
        <f t="shared" si="0"/>
        <v>Yes</v>
      </c>
    </row>
    <row r="43" spans="1:12" x14ac:dyDescent="0.25">
      <c r="A43" s="142" t="s">
        <v>1475</v>
      </c>
      <c r="B43" s="21" t="s">
        <v>213</v>
      </c>
      <c r="C43" s="26">
        <v>17121.977992</v>
      </c>
      <c r="D43" s="7" t="str">
        <f t="shared" si="1"/>
        <v>N/A</v>
      </c>
      <c r="E43" s="26">
        <v>17946.250313</v>
      </c>
      <c r="F43" s="7" t="str">
        <f t="shared" si="2"/>
        <v>N/A</v>
      </c>
      <c r="G43" s="26">
        <v>18120.349297000001</v>
      </c>
      <c r="H43" s="7" t="str">
        <f t="shared" si="3"/>
        <v>N/A</v>
      </c>
      <c r="I43" s="8">
        <v>4.8140000000000001</v>
      </c>
      <c r="J43" s="8">
        <v>0.97009999999999996</v>
      </c>
      <c r="K43" s="25" t="s">
        <v>734</v>
      </c>
      <c r="L43" s="85" t="str">
        <f t="shared" si="0"/>
        <v>Yes</v>
      </c>
    </row>
    <row r="44" spans="1:12" x14ac:dyDescent="0.25">
      <c r="A44" s="116" t="s">
        <v>107</v>
      </c>
      <c r="B44" s="21" t="s">
        <v>213</v>
      </c>
      <c r="C44" s="26">
        <v>137518</v>
      </c>
      <c r="D44" s="7" t="str">
        <f t="shared" si="1"/>
        <v>N/A</v>
      </c>
      <c r="E44" s="26">
        <v>153701</v>
      </c>
      <c r="F44" s="7" t="str">
        <f t="shared" si="2"/>
        <v>N/A</v>
      </c>
      <c r="G44" s="26">
        <v>786553</v>
      </c>
      <c r="H44" s="7" t="str">
        <f t="shared" si="3"/>
        <v>N/A</v>
      </c>
      <c r="I44" s="8">
        <v>11.77</v>
      </c>
      <c r="J44" s="8">
        <v>411.7</v>
      </c>
      <c r="K44" s="25" t="s">
        <v>734</v>
      </c>
      <c r="L44" s="85" t="str">
        <f t="shared" si="0"/>
        <v>No</v>
      </c>
    </row>
    <row r="45" spans="1:12" x14ac:dyDescent="0.25">
      <c r="A45" s="142" t="s">
        <v>158</v>
      </c>
      <c r="B45" s="25" t="s">
        <v>217</v>
      </c>
      <c r="C45" s="1">
        <v>91</v>
      </c>
      <c r="D45" s="7" t="str">
        <f>IF($B45="N/A","N/A",IF(C45&gt;0,"No",IF(C45&lt;0,"No","Yes")))</f>
        <v>No</v>
      </c>
      <c r="E45" s="1">
        <v>100</v>
      </c>
      <c r="F45" s="7" t="str">
        <f>IF($B45="N/A","N/A",IF(E45&gt;0,"No",IF(E45&lt;0,"No","Yes")))</f>
        <v>No</v>
      </c>
      <c r="G45" s="1">
        <v>381</v>
      </c>
      <c r="H45" s="7" t="str">
        <f>IF($B45="N/A","N/A",IF(G45&gt;0,"No",IF(G45&lt;0,"No","Yes")))</f>
        <v>No</v>
      </c>
      <c r="I45" s="8">
        <v>9.89</v>
      </c>
      <c r="J45" s="8">
        <v>281</v>
      </c>
      <c r="K45" s="25" t="s">
        <v>734</v>
      </c>
      <c r="L45" s="85" t="str">
        <f t="shared" si="0"/>
        <v>No</v>
      </c>
    </row>
    <row r="46" spans="1:12" x14ac:dyDescent="0.25">
      <c r="A46" s="142" t="s">
        <v>156</v>
      </c>
      <c r="B46" s="21" t="s">
        <v>213</v>
      </c>
      <c r="C46" s="26">
        <v>137518</v>
      </c>
      <c r="D46" s="7" t="str">
        <f t="shared" ref="D46:D47" si="4">IF($B46="N/A","N/A",IF(C46&gt;10,"No",IF(C46&lt;-10,"No","Yes")))</f>
        <v>N/A</v>
      </c>
      <c r="E46" s="26">
        <v>153701</v>
      </c>
      <c r="F46" s="7" t="str">
        <f t="shared" ref="F46:F47" si="5">IF($B46="N/A","N/A",IF(E46&gt;10,"No",IF(E46&lt;-10,"No","Yes")))</f>
        <v>N/A</v>
      </c>
      <c r="G46" s="26">
        <v>786553</v>
      </c>
      <c r="H46" s="7" t="str">
        <f t="shared" ref="H46:H47" si="6">IF($B46="N/A","N/A",IF(G46&gt;10,"No",IF(G46&lt;-10,"No","Yes")))</f>
        <v>N/A</v>
      </c>
      <c r="I46" s="8">
        <v>11.77</v>
      </c>
      <c r="J46" s="8">
        <v>411.7</v>
      </c>
      <c r="K46" s="25" t="s">
        <v>734</v>
      </c>
      <c r="L46" s="85" t="str">
        <f t="shared" si="0"/>
        <v>No</v>
      </c>
    </row>
    <row r="47" spans="1:12" x14ac:dyDescent="0.25">
      <c r="A47" s="142" t="s">
        <v>1277</v>
      </c>
      <c r="B47" s="21" t="s">
        <v>213</v>
      </c>
      <c r="C47" s="26">
        <v>1511.1868132</v>
      </c>
      <c r="D47" s="7" t="str">
        <f t="shared" si="4"/>
        <v>N/A</v>
      </c>
      <c r="E47" s="26">
        <v>1537.01</v>
      </c>
      <c r="F47" s="7" t="str">
        <f t="shared" si="5"/>
        <v>N/A</v>
      </c>
      <c r="G47" s="26">
        <v>2064.4435696</v>
      </c>
      <c r="H47" s="7" t="str">
        <f t="shared" si="6"/>
        <v>N/A</v>
      </c>
      <c r="I47" s="8">
        <v>1.7090000000000001</v>
      </c>
      <c r="J47" s="8">
        <v>34.32</v>
      </c>
      <c r="K47" s="25" t="s">
        <v>734</v>
      </c>
      <c r="L47" s="85" t="str">
        <f>IF(J47="Div by 0", "N/A", IF(OR(J47="N/A",K47="N/A"),"N/A", IF(J47&gt;VALUE(MID(K47,1,2)), "No", IF(J47&lt;-1*VALUE(MID(K47,1,2)), "No", "Yes"))))</f>
        <v>No</v>
      </c>
    </row>
    <row r="48" spans="1:12" x14ac:dyDescent="0.25">
      <c r="A48" s="142" t="s">
        <v>1476</v>
      </c>
      <c r="B48" s="21" t="s">
        <v>213</v>
      </c>
      <c r="C48" s="26">
        <v>5276.1774545999997</v>
      </c>
      <c r="D48" s="7" t="str">
        <f t="shared" ref="D48:D74" si="7">IF($B48="N/A","N/A",IF(C48&gt;10,"No",IF(C48&lt;-10,"No","Yes")))</f>
        <v>N/A</v>
      </c>
      <c r="E48" s="26">
        <v>4676.3777995</v>
      </c>
      <c r="F48" s="7" t="str">
        <f t="shared" ref="F48:F74" si="8">IF($B48="N/A","N/A",IF(E48&gt;10,"No",IF(E48&lt;-10,"No","Yes")))</f>
        <v>N/A</v>
      </c>
      <c r="G48" s="26">
        <v>4063.0038543000001</v>
      </c>
      <c r="H48" s="7" t="str">
        <f t="shared" ref="H48:H74" si="9">IF($B48="N/A","N/A",IF(G48&gt;10,"No",IF(G48&lt;-10,"No","Yes")))</f>
        <v>N/A</v>
      </c>
      <c r="I48" s="8">
        <v>-11.4</v>
      </c>
      <c r="J48" s="8">
        <v>-13.1</v>
      </c>
      <c r="K48" s="25" t="s">
        <v>734</v>
      </c>
      <c r="L48" s="85" t="str">
        <f t="shared" ref="L48:L74" si="10">IF(J48="Div by 0", "N/A", IF(K48="N/A","N/A", IF(J48&gt;VALUE(MID(K48,1,2)), "No", IF(J48&lt;-1*VALUE(MID(K48,1,2)), "No", "Yes"))))</f>
        <v>Yes</v>
      </c>
    </row>
    <row r="49" spans="1:12" x14ac:dyDescent="0.25">
      <c r="A49" s="142" t="s">
        <v>1477</v>
      </c>
      <c r="B49" s="21" t="s">
        <v>213</v>
      </c>
      <c r="C49" s="26">
        <v>17214.148561999998</v>
      </c>
      <c r="D49" s="7" t="str">
        <f t="shared" si="7"/>
        <v>N/A</v>
      </c>
      <c r="E49" s="26">
        <v>18643.093795000001</v>
      </c>
      <c r="F49" s="7" t="str">
        <f t="shared" si="8"/>
        <v>N/A</v>
      </c>
      <c r="G49" s="26">
        <v>23911.398332000001</v>
      </c>
      <c r="H49" s="7" t="str">
        <f t="shared" si="9"/>
        <v>N/A</v>
      </c>
      <c r="I49" s="8">
        <v>8.3010000000000002</v>
      </c>
      <c r="J49" s="8">
        <v>28.26</v>
      </c>
      <c r="K49" s="25" t="s">
        <v>734</v>
      </c>
      <c r="L49" s="85" t="str">
        <f t="shared" si="10"/>
        <v>Yes</v>
      </c>
    </row>
    <row r="50" spans="1:12" x14ac:dyDescent="0.25">
      <c r="A50" s="142" t="s">
        <v>1478</v>
      </c>
      <c r="B50" s="21" t="s">
        <v>213</v>
      </c>
      <c r="C50" s="26">
        <v>14674.261727999999</v>
      </c>
      <c r="D50" s="7" t="str">
        <f t="shared" si="7"/>
        <v>N/A</v>
      </c>
      <c r="E50" s="26">
        <v>15596.133384000001</v>
      </c>
      <c r="F50" s="7" t="str">
        <f t="shared" si="8"/>
        <v>N/A</v>
      </c>
      <c r="G50" s="26">
        <v>17133.243362000001</v>
      </c>
      <c r="H50" s="7" t="str">
        <f t="shared" si="9"/>
        <v>N/A</v>
      </c>
      <c r="I50" s="8">
        <v>6.282</v>
      </c>
      <c r="J50" s="8">
        <v>9.8559999999999999</v>
      </c>
      <c r="K50" s="25" t="s">
        <v>734</v>
      </c>
      <c r="L50" s="85" t="str">
        <f t="shared" si="10"/>
        <v>Yes</v>
      </c>
    </row>
    <row r="51" spans="1:12" x14ac:dyDescent="0.25">
      <c r="A51" s="142" t="s">
        <v>1479</v>
      </c>
      <c r="B51" s="21" t="s">
        <v>213</v>
      </c>
      <c r="C51" s="26">
        <v>13313.815385</v>
      </c>
      <c r="D51" s="7" t="str">
        <f t="shared" si="7"/>
        <v>N/A</v>
      </c>
      <c r="E51" s="26">
        <v>13974.153598999999</v>
      </c>
      <c r="F51" s="7" t="str">
        <f t="shared" si="8"/>
        <v>N/A</v>
      </c>
      <c r="G51" s="26">
        <v>13531.603107999999</v>
      </c>
      <c r="H51" s="7" t="str">
        <f t="shared" si="9"/>
        <v>N/A</v>
      </c>
      <c r="I51" s="8">
        <v>4.96</v>
      </c>
      <c r="J51" s="8">
        <v>-3.17</v>
      </c>
      <c r="K51" s="25" t="s">
        <v>734</v>
      </c>
      <c r="L51" s="85" t="str">
        <f t="shared" si="10"/>
        <v>Yes</v>
      </c>
    </row>
    <row r="52" spans="1:12" x14ac:dyDescent="0.25">
      <c r="A52" s="142" t="s">
        <v>1480</v>
      </c>
      <c r="B52" s="21" t="s">
        <v>213</v>
      </c>
      <c r="C52" s="26">
        <v>1516.7001207999999</v>
      </c>
      <c r="D52" s="7" t="str">
        <f t="shared" si="7"/>
        <v>N/A</v>
      </c>
      <c r="E52" s="26">
        <v>1254.9763172999999</v>
      </c>
      <c r="F52" s="7" t="str">
        <f t="shared" si="8"/>
        <v>N/A</v>
      </c>
      <c r="G52" s="26">
        <v>829.92662422000001</v>
      </c>
      <c r="H52" s="7" t="str">
        <f t="shared" si="9"/>
        <v>N/A</v>
      </c>
      <c r="I52" s="8">
        <v>-17.3</v>
      </c>
      <c r="J52" s="8">
        <v>-33.9</v>
      </c>
      <c r="K52" s="25" t="s">
        <v>734</v>
      </c>
      <c r="L52" s="85" t="str">
        <f t="shared" si="10"/>
        <v>No</v>
      </c>
    </row>
    <row r="53" spans="1:12" x14ac:dyDescent="0.25">
      <c r="A53" s="142" t="s">
        <v>1481</v>
      </c>
      <c r="B53" s="21" t="s">
        <v>213</v>
      </c>
      <c r="C53" s="26" t="s">
        <v>1747</v>
      </c>
      <c r="D53" s="7" t="str">
        <f t="shared" si="7"/>
        <v>N/A</v>
      </c>
      <c r="E53" s="26">
        <v>1635.5364128000001</v>
      </c>
      <c r="F53" s="7" t="str">
        <f t="shared" si="8"/>
        <v>N/A</v>
      </c>
      <c r="G53" s="26">
        <v>7863.0361794999999</v>
      </c>
      <c r="H53" s="7" t="str">
        <f t="shared" si="9"/>
        <v>N/A</v>
      </c>
      <c r="I53" s="8" t="s">
        <v>1747</v>
      </c>
      <c r="J53" s="8">
        <v>380.8</v>
      </c>
      <c r="K53" s="25" t="s">
        <v>734</v>
      </c>
      <c r="L53" s="85" t="str">
        <f t="shared" si="10"/>
        <v>No</v>
      </c>
    </row>
    <row r="54" spans="1:12" x14ac:dyDescent="0.25">
      <c r="A54" s="142" t="s">
        <v>1482</v>
      </c>
      <c r="B54" s="21" t="s">
        <v>213</v>
      </c>
      <c r="C54" s="26">
        <v>27272.219767999999</v>
      </c>
      <c r="D54" s="7" t="str">
        <f t="shared" si="7"/>
        <v>N/A</v>
      </c>
      <c r="E54" s="26">
        <v>29276.192072000002</v>
      </c>
      <c r="F54" s="7" t="str">
        <f t="shared" si="8"/>
        <v>N/A</v>
      </c>
      <c r="G54" s="26">
        <v>32783.541762000001</v>
      </c>
      <c r="H54" s="7" t="str">
        <f t="shared" si="9"/>
        <v>N/A</v>
      </c>
      <c r="I54" s="8">
        <v>7.3479999999999999</v>
      </c>
      <c r="J54" s="8">
        <v>11.98</v>
      </c>
      <c r="K54" s="25" t="s">
        <v>734</v>
      </c>
      <c r="L54" s="85" t="str">
        <f t="shared" si="10"/>
        <v>Yes</v>
      </c>
    </row>
    <row r="55" spans="1:12" x14ac:dyDescent="0.25">
      <c r="A55" s="142" t="s">
        <v>1483</v>
      </c>
      <c r="B55" s="21" t="s">
        <v>213</v>
      </c>
      <c r="C55" s="26">
        <v>30022.770168999999</v>
      </c>
      <c r="D55" s="7" t="str">
        <f t="shared" si="7"/>
        <v>N/A</v>
      </c>
      <c r="E55" s="26">
        <v>33012.492238999999</v>
      </c>
      <c r="F55" s="7" t="str">
        <f t="shared" si="8"/>
        <v>N/A</v>
      </c>
      <c r="G55" s="26">
        <v>37553.490364999998</v>
      </c>
      <c r="H55" s="7" t="str">
        <f t="shared" si="9"/>
        <v>N/A</v>
      </c>
      <c r="I55" s="8">
        <v>9.9580000000000002</v>
      </c>
      <c r="J55" s="8">
        <v>13.76</v>
      </c>
      <c r="K55" s="25" t="s">
        <v>734</v>
      </c>
      <c r="L55" s="85" t="str">
        <f t="shared" si="10"/>
        <v>Yes</v>
      </c>
    </row>
    <row r="56" spans="1:12" x14ac:dyDescent="0.25">
      <c r="A56" s="142" t="s">
        <v>1484</v>
      </c>
      <c r="B56" s="21" t="s">
        <v>213</v>
      </c>
      <c r="C56" s="26">
        <v>29173.841710000001</v>
      </c>
      <c r="D56" s="7" t="str">
        <f t="shared" si="7"/>
        <v>N/A</v>
      </c>
      <c r="E56" s="26">
        <v>30036.039700000001</v>
      </c>
      <c r="F56" s="7" t="str">
        <f t="shared" si="8"/>
        <v>N/A</v>
      </c>
      <c r="G56" s="26">
        <v>31564.052188000001</v>
      </c>
      <c r="H56" s="7" t="str">
        <f t="shared" si="9"/>
        <v>N/A</v>
      </c>
      <c r="I56" s="8">
        <v>2.9550000000000001</v>
      </c>
      <c r="J56" s="8">
        <v>5.0869999999999997</v>
      </c>
      <c r="K56" s="25" t="s">
        <v>734</v>
      </c>
      <c r="L56" s="85" t="str">
        <f t="shared" si="10"/>
        <v>Yes</v>
      </c>
    </row>
    <row r="57" spans="1:12" x14ac:dyDescent="0.25">
      <c r="A57" s="142" t="s">
        <v>1485</v>
      </c>
      <c r="B57" s="21" t="s">
        <v>213</v>
      </c>
      <c r="C57" s="26">
        <v>16132.477478999999</v>
      </c>
      <c r="D57" s="7" t="str">
        <f t="shared" si="7"/>
        <v>N/A</v>
      </c>
      <c r="E57" s="26">
        <v>17035.608027999999</v>
      </c>
      <c r="F57" s="7" t="str">
        <f t="shared" si="8"/>
        <v>N/A</v>
      </c>
      <c r="G57" s="26">
        <v>18862.692224999999</v>
      </c>
      <c r="H57" s="7" t="str">
        <f t="shared" si="9"/>
        <v>N/A</v>
      </c>
      <c r="I57" s="8">
        <v>5.5979999999999999</v>
      </c>
      <c r="J57" s="8">
        <v>10.73</v>
      </c>
      <c r="K57" s="25" t="s">
        <v>734</v>
      </c>
      <c r="L57" s="85" t="str">
        <f t="shared" si="10"/>
        <v>Yes</v>
      </c>
    </row>
    <row r="58" spans="1:12" x14ac:dyDescent="0.25">
      <c r="A58" s="142" t="s">
        <v>1486</v>
      </c>
      <c r="B58" s="21" t="s">
        <v>213</v>
      </c>
      <c r="C58" s="26">
        <v>26464.076111999999</v>
      </c>
      <c r="D58" s="7" t="str">
        <f t="shared" si="7"/>
        <v>N/A</v>
      </c>
      <c r="E58" s="26">
        <v>27409.551213999999</v>
      </c>
      <c r="F58" s="7" t="str">
        <f t="shared" si="8"/>
        <v>N/A</v>
      </c>
      <c r="G58" s="26">
        <v>30472.557186999999</v>
      </c>
      <c r="H58" s="7" t="str">
        <f t="shared" si="9"/>
        <v>N/A</v>
      </c>
      <c r="I58" s="8">
        <v>3.573</v>
      </c>
      <c r="J58" s="8">
        <v>11.17</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2826.7337785</v>
      </c>
      <c r="D60" s="7" t="str">
        <f t="shared" si="7"/>
        <v>N/A</v>
      </c>
      <c r="E60" s="26">
        <v>2909.4127997999999</v>
      </c>
      <c r="F60" s="7" t="str">
        <f t="shared" si="8"/>
        <v>N/A</v>
      </c>
      <c r="G60" s="26">
        <v>2680.7034785999999</v>
      </c>
      <c r="H60" s="7" t="str">
        <f t="shared" si="9"/>
        <v>N/A</v>
      </c>
      <c r="I60" s="8">
        <v>2.9249999999999998</v>
      </c>
      <c r="J60" s="8">
        <v>-7.86</v>
      </c>
      <c r="K60" s="25" t="s">
        <v>734</v>
      </c>
      <c r="L60" s="85" t="str">
        <f t="shared" si="10"/>
        <v>Yes</v>
      </c>
    </row>
    <row r="61" spans="1:12" x14ac:dyDescent="0.25">
      <c r="A61" s="142" t="s">
        <v>1489</v>
      </c>
      <c r="B61" s="21" t="s">
        <v>213</v>
      </c>
      <c r="C61" s="26">
        <v>1972.9194281</v>
      </c>
      <c r="D61" s="7" t="str">
        <f t="shared" si="7"/>
        <v>N/A</v>
      </c>
      <c r="E61" s="26">
        <v>1937.0788009</v>
      </c>
      <c r="F61" s="7" t="str">
        <f t="shared" si="8"/>
        <v>N/A</v>
      </c>
      <c r="G61" s="26">
        <v>1632.3329397</v>
      </c>
      <c r="H61" s="7" t="str">
        <f t="shared" si="9"/>
        <v>N/A</v>
      </c>
      <c r="I61" s="8">
        <v>-1.82</v>
      </c>
      <c r="J61" s="8">
        <v>-15.7</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1001.443313</v>
      </c>
      <c r="D63" s="7" t="str">
        <f t="shared" si="7"/>
        <v>N/A</v>
      </c>
      <c r="E63" s="26">
        <v>977.74138646999995</v>
      </c>
      <c r="F63" s="7" t="str">
        <f t="shared" si="8"/>
        <v>N/A</v>
      </c>
      <c r="G63" s="26">
        <v>1308.9970060000001</v>
      </c>
      <c r="H63" s="7" t="str">
        <f t="shared" si="9"/>
        <v>N/A</v>
      </c>
      <c r="I63" s="8">
        <v>-2.37</v>
      </c>
      <c r="J63" s="8">
        <v>33.880000000000003</v>
      </c>
      <c r="K63" s="25" t="s">
        <v>734</v>
      </c>
      <c r="L63" s="85" t="str">
        <f t="shared" si="10"/>
        <v>No</v>
      </c>
    </row>
    <row r="64" spans="1:12" x14ac:dyDescent="0.25">
      <c r="A64" s="142" t="s">
        <v>1492</v>
      </c>
      <c r="B64" s="21" t="s">
        <v>213</v>
      </c>
      <c r="C64" s="26">
        <v>1050.6311754000001</v>
      </c>
      <c r="D64" s="7" t="str">
        <f t="shared" si="7"/>
        <v>N/A</v>
      </c>
      <c r="E64" s="26">
        <v>1184.2272840000001</v>
      </c>
      <c r="F64" s="7" t="str">
        <f t="shared" si="8"/>
        <v>N/A</v>
      </c>
      <c r="G64" s="26">
        <v>1866.0095180000001</v>
      </c>
      <c r="H64" s="7" t="str">
        <f t="shared" si="9"/>
        <v>N/A</v>
      </c>
      <c r="I64" s="8">
        <v>12.72</v>
      </c>
      <c r="J64" s="8">
        <v>57.57</v>
      </c>
      <c r="K64" s="25" t="s">
        <v>734</v>
      </c>
      <c r="L64" s="85" t="str">
        <f t="shared" si="10"/>
        <v>No</v>
      </c>
    </row>
    <row r="65" spans="1:12" x14ac:dyDescent="0.25">
      <c r="A65" s="142" t="s">
        <v>1493</v>
      </c>
      <c r="B65" s="21" t="s">
        <v>213</v>
      </c>
      <c r="C65" s="26">
        <v>1925.9027301000001</v>
      </c>
      <c r="D65" s="7" t="str">
        <f t="shared" si="7"/>
        <v>N/A</v>
      </c>
      <c r="E65" s="26">
        <v>2195.6087533</v>
      </c>
      <c r="F65" s="7" t="str">
        <f t="shared" si="8"/>
        <v>N/A</v>
      </c>
      <c r="G65" s="26">
        <v>2496.6287129000002</v>
      </c>
      <c r="H65" s="7" t="str">
        <f t="shared" si="9"/>
        <v>N/A</v>
      </c>
      <c r="I65" s="8">
        <v>14</v>
      </c>
      <c r="J65" s="8">
        <v>13.71</v>
      </c>
      <c r="K65" s="25" t="s">
        <v>734</v>
      </c>
      <c r="L65" s="85" t="str">
        <f t="shared" si="10"/>
        <v>Yes</v>
      </c>
    </row>
    <row r="66" spans="1:12" x14ac:dyDescent="0.25">
      <c r="A66" s="142" t="s">
        <v>1494</v>
      </c>
      <c r="B66" s="21" t="s">
        <v>213</v>
      </c>
      <c r="C66" s="26">
        <v>10798.793471999999</v>
      </c>
      <c r="D66" s="7" t="str">
        <f t="shared" si="7"/>
        <v>N/A</v>
      </c>
      <c r="E66" s="26">
        <v>11052.138999000001</v>
      </c>
      <c r="F66" s="7" t="str">
        <f t="shared" si="8"/>
        <v>N/A</v>
      </c>
      <c r="G66" s="26">
        <v>11554.999470000001</v>
      </c>
      <c r="H66" s="7" t="str">
        <f t="shared" si="9"/>
        <v>N/A</v>
      </c>
      <c r="I66" s="8">
        <v>2.3460000000000001</v>
      </c>
      <c r="J66" s="8">
        <v>4.55</v>
      </c>
      <c r="K66" s="25" t="s">
        <v>734</v>
      </c>
      <c r="L66" s="85" t="str">
        <f t="shared" si="10"/>
        <v>Yes</v>
      </c>
    </row>
    <row r="67" spans="1:12" x14ac:dyDescent="0.25">
      <c r="A67" s="142" t="s">
        <v>1495</v>
      </c>
      <c r="B67" s="21" t="s">
        <v>213</v>
      </c>
      <c r="C67" s="26">
        <v>1105.3904762</v>
      </c>
      <c r="D67" s="7" t="str">
        <f t="shared" si="7"/>
        <v>N/A</v>
      </c>
      <c r="E67" s="26">
        <v>1774.2183908</v>
      </c>
      <c r="F67" s="7" t="str">
        <f t="shared" si="8"/>
        <v>N/A</v>
      </c>
      <c r="G67" s="26">
        <v>1262.9338843</v>
      </c>
      <c r="H67" s="7" t="str">
        <f t="shared" si="9"/>
        <v>N/A</v>
      </c>
      <c r="I67" s="8">
        <v>60.51</v>
      </c>
      <c r="J67" s="8">
        <v>-28.8</v>
      </c>
      <c r="K67" s="25" t="s">
        <v>734</v>
      </c>
      <c r="L67" s="85" t="str">
        <f t="shared" si="10"/>
        <v>Yes</v>
      </c>
    </row>
    <row r="68" spans="1:12" x14ac:dyDescent="0.25">
      <c r="A68" s="142" t="s">
        <v>1496</v>
      </c>
      <c r="B68" s="21" t="s">
        <v>213</v>
      </c>
      <c r="C68" s="26">
        <v>2121.6566624000002</v>
      </c>
      <c r="D68" s="7" t="str">
        <f t="shared" si="7"/>
        <v>N/A</v>
      </c>
      <c r="E68" s="26">
        <v>2107.4815764</v>
      </c>
      <c r="F68" s="7" t="str">
        <f t="shared" si="8"/>
        <v>N/A</v>
      </c>
      <c r="G68" s="26">
        <v>2085.5673603999999</v>
      </c>
      <c r="H68" s="7" t="str">
        <f t="shared" si="9"/>
        <v>N/A</v>
      </c>
      <c r="I68" s="8">
        <v>-0.66800000000000004</v>
      </c>
      <c r="J68" s="8">
        <v>-1.04</v>
      </c>
      <c r="K68" s="25" t="s">
        <v>734</v>
      </c>
      <c r="L68" s="85" t="str">
        <f t="shared" si="10"/>
        <v>Yes</v>
      </c>
    </row>
    <row r="69" spans="1:12" x14ac:dyDescent="0.25">
      <c r="A69" s="142" t="s">
        <v>1497</v>
      </c>
      <c r="B69" s="21" t="s">
        <v>213</v>
      </c>
      <c r="C69" s="26">
        <v>2114.1525135000002</v>
      </c>
      <c r="D69" s="7" t="str">
        <f t="shared" si="7"/>
        <v>N/A</v>
      </c>
      <c r="E69" s="26">
        <v>2030.2327647</v>
      </c>
      <c r="F69" s="7" t="str">
        <f t="shared" si="8"/>
        <v>N/A</v>
      </c>
      <c r="G69" s="26">
        <v>1898.4152274999999</v>
      </c>
      <c r="H69" s="7" t="str">
        <f t="shared" si="9"/>
        <v>N/A</v>
      </c>
      <c r="I69" s="8">
        <v>-3.97</v>
      </c>
      <c r="J69" s="8">
        <v>-6.49</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1990.4689284999999</v>
      </c>
      <c r="D71" s="7" t="str">
        <f t="shared" si="7"/>
        <v>N/A</v>
      </c>
      <c r="E71" s="26">
        <v>1755.0718686</v>
      </c>
      <c r="F71" s="7" t="str">
        <f t="shared" si="8"/>
        <v>N/A</v>
      </c>
      <c r="G71" s="26">
        <v>2020.2801367</v>
      </c>
      <c r="H71" s="7" t="str">
        <f t="shared" si="9"/>
        <v>N/A</v>
      </c>
      <c r="I71" s="8">
        <v>-11.8</v>
      </c>
      <c r="J71" s="8">
        <v>15.11</v>
      </c>
      <c r="K71" s="25" t="s">
        <v>734</v>
      </c>
      <c r="L71" s="85" t="str">
        <f t="shared" si="10"/>
        <v>Yes</v>
      </c>
    </row>
    <row r="72" spans="1:12" x14ac:dyDescent="0.25">
      <c r="A72" s="142" t="s">
        <v>1500</v>
      </c>
      <c r="B72" s="21" t="s">
        <v>213</v>
      </c>
      <c r="C72" s="26">
        <v>700.62427521999996</v>
      </c>
      <c r="D72" s="7" t="str">
        <f t="shared" si="7"/>
        <v>N/A</v>
      </c>
      <c r="E72" s="26">
        <v>882.85652361999996</v>
      </c>
      <c r="F72" s="7" t="str">
        <f t="shared" si="8"/>
        <v>N/A</v>
      </c>
      <c r="G72" s="26">
        <v>1312.1489362</v>
      </c>
      <c r="H72" s="7" t="str">
        <f t="shared" si="9"/>
        <v>N/A</v>
      </c>
      <c r="I72" s="8">
        <v>26.01</v>
      </c>
      <c r="J72" s="8">
        <v>48.63</v>
      </c>
      <c r="K72" s="25" t="s">
        <v>734</v>
      </c>
      <c r="L72" s="85" t="str">
        <f t="shared" si="10"/>
        <v>No</v>
      </c>
    </row>
    <row r="73" spans="1:12" x14ac:dyDescent="0.25">
      <c r="A73" s="142" t="s">
        <v>1501</v>
      </c>
      <c r="B73" s="21" t="s">
        <v>213</v>
      </c>
      <c r="C73" s="26">
        <v>2367.6570591999998</v>
      </c>
      <c r="D73" s="7" t="str">
        <f t="shared" si="7"/>
        <v>N/A</v>
      </c>
      <c r="E73" s="26">
        <v>2400.0659644000002</v>
      </c>
      <c r="F73" s="7" t="str">
        <f t="shared" si="8"/>
        <v>N/A</v>
      </c>
      <c r="G73" s="26">
        <v>2378.7816877999999</v>
      </c>
      <c r="H73" s="7" t="str">
        <f t="shared" si="9"/>
        <v>N/A</v>
      </c>
      <c r="I73" s="8">
        <v>1.369</v>
      </c>
      <c r="J73" s="8">
        <v>-0.88700000000000001</v>
      </c>
      <c r="K73" s="25" t="s">
        <v>734</v>
      </c>
      <c r="L73" s="85" t="str">
        <f t="shared" si="10"/>
        <v>Yes</v>
      </c>
    </row>
    <row r="74" spans="1:12" x14ac:dyDescent="0.25">
      <c r="A74" s="142" t="s">
        <v>1502</v>
      </c>
      <c r="B74" s="21" t="s">
        <v>213</v>
      </c>
      <c r="C74" s="26">
        <v>1611.4457275</v>
      </c>
      <c r="D74" s="7" t="str">
        <f t="shared" si="7"/>
        <v>N/A</v>
      </c>
      <c r="E74" s="26">
        <v>1527.1780822000001</v>
      </c>
      <c r="F74" s="7" t="str">
        <f t="shared" si="8"/>
        <v>N/A</v>
      </c>
      <c r="G74" s="26">
        <v>400.60249357999999</v>
      </c>
      <c r="H74" s="7" t="str">
        <f t="shared" si="9"/>
        <v>N/A</v>
      </c>
      <c r="I74" s="8">
        <v>-5.23</v>
      </c>
      <c r="J74" s="8">
        <v>-73.8</v>
      </c>
      <c r="K74" s="25" t="s">
        <v>734</v>
      </c>
      <c r="L74" s="85" t="str">
        <f t="shared" si="10"/>
        <v>No</v>
      </c>
    </row>
    <row r="75" spans="1:12" x14ac:dyDescent="0.25">
      <c r="A75" s="142" t="s">
        <v>1584</v>
      </c>
      <c r="B75" s="21" t="s">
        <v>213</v>
      </c>
      <c r="C75" s="26">
        <v>184711715</v>
      </c>
      <c r="D75" s="7" t="str">
        <f t="shared" ref="D75:D144" si="11">IF($B75="N/A","N/A",IF(C75&gt;10,"No",IF(C75&lt;-10,"No","Yes")))</f>
        <v>N/A</v>
      </c>
      <c r="E75" s="26">
        <v>177529280</v>
      </c>
      <c r="F75" s="7" t="str">
        <f t="shared" ref="F75:F144" si="12">IF($B75="N/A","N/A",IF(E75&gt;10,"No",IF(E75&lt;-10,"No","Yes")))</f>
        <v>N/A</v>
      </c>
      <c r="G75" s="26">
        <v>170794857</v>
      </c>
      <c r="H75" s="7" t="str">
        <f t="shared" ref="H75:H144" si="13">IF($B75="N/A","N/A",IF(G75&gt;10,"No",IF(G75&lt;-10,"No","Yes")))</f>
        <v>N/A</v>
      </c>
      <c r="I75" s="8">
        <v>-3.89</v>
      </c>
      <c r="J75" s="8">
        <v>-3.79</v>
      </c>
      <c r="K75" s="25" t="s">
        <v>734</v>
      </c>
      <c r="L75" s="85" t="str">
        <f t="shared" ref="L75:L135" si="14">IF(J75="Div by 0", "N/A", IF(K75="N/A","N/A", IF(J75&gt;VALUE(MID(K75,1,2)), "No", IF(J75&lt;-1*VALUE(MID(K75,1,2)), "No", "Yes"))))</f>
        <v>Yes</v>
      </c>
    </row>
    <row r="76" spans="1:12" x14ac:dyDescent="0.25">
      <c r="A76" s="142" t="s">
        <v>595</v>
      </c>
      <c r="B76" s="21" t="s">
        <v>213</v>
      </c>
      <c r="C76" s="22">
        <v>22137</v>
      </c>
      <c r="D76" s="7" t="str">
        <f t="shared" si="11"/>
        <v>N/A</v>
      </c>
      <c r="E76" s="22">
        <v>22130</v>
      </c>
      <c r="F76" s="7" t="str">
        <f t="shared" si="12"/>
        <v>N/A</v>
      </c>
      <c r="G76" s="22">
        <v>20828</v>
      </c>
      <c r="H76" s="7" t="str">
        <f t="shared" si="13"/>
        <v>N/A</v>
      </c>
      <c r="I76" s="8">
        <v>-3.2000000000000001E-2</v>
      </c>
      <c r="J76" s="8">
        <v>-5.88</v>
      </c>
      <c r="K76" s="25" t="s">
        <v>734</v>
      </c>
      <c r="L76" s="85" t="str">
        <f t="shared" si="14"/>
        <v>Yes</v>
      </c>
    </row>
    <row r="77" spans="1:12" x14ac:dyDescent="0.25">
      <c r="A77" s="142" t="s">
        <v>1411</v>
      </c>
      <c r="B77" s="21" t="s">
        <v>213</v>
      </c>
      <c r="C77" s="26">
        <v>8344.0265166999998</v>
      </c>
      <c r="D77" s="7" t="str">
        <f t="shared" si="11"/>
        <v>N/A</v>
      </c>
      <c r="E77" s="26">
        <v>8022.1093537999996</v>
      </c>
      <c r="F77" s="7" t="str">
        <f t="shared" si="12"/>
        <v>N/A</v>
      </c>
      <c r="G77" s="26">
        <v>8200.2524006000003</v>
      </c>
      <c r="H77" s="7" t="str">
        <f t="shared" si="13"/>
        <v>N/A</v>
      </c>
      <c r="I77" s="8">
        <v>-3.86</v>
      </c>
      <c r="J77" s="8">
        <v>2.2210000000000001</v>
      </c>
      <c r="K77" s="25" t="s">
        <v>734</v>
      </c>
      <c r="L77" s="85" t="str">
        <f t="shared" si="14"/>
        <v>Yes</v>
      </c>
    </row>
    <row r="78" spans="1:12" x14ac:dyDescent="0.25">
      <c r="A78" s="142" t="s">
        <v>1412</v>
      </c>
      <c r="B78" s="21" t="s">
        <v>213</v>
      </c>
      <c r="C78" s="22">
        <v>5.0946379364999999</v>
      </c>
      <c r="D78" s="7" t="str">
        <f t="shared" si="11"/>
        <v>N/A</v>
      </c>
      <c r="E78" s="22">
        <v>5.0840939901000004</v>
      </c>
      <c r="F78" s="7" t="str">
        <f t="shared" si="12"/>
        <v>N/A</v>
      </c>
      <c r="G78" s="22">
        <v>4.7122143268999999</v>
      </c>
      <c r="H78" s="7" t="str">
        <f t="shared" si="13"/>
        <v>N/A</v>
      </c>
      <c r="I78" s="8">
        <v>-0.20699999999999999</v>
      </c>
      <c r="J78" s="8">
        <v>-7.31</v>
      </c>
      <c r="K78" s="25" t="s">
        <v>734</v>
      </c>
      <c r="L78" s="85" t="str">
        <f t="shared" si="14"/>
        <v>Yes</v>
      </c>
    </row>
    <row r="79" spans="1:12" x14ac:dyDescent="0.25">
      <c r="A79" s="142" t="s">
        <v>596</v>
      </c>
      <c r="B79" s="21" t="s">
        <v>213</v>
      </c>
      <c r="C79" s="26">
        <v>230880</v>
      </c>
      <c r="D79" s="7" t="str">
        <f t="shared" si="11"/>
        <v>N/A</v>
      </c>
      <c r="E79" s="26">
        <v>161254</v>
      </c>
      <c r="F79" s="7" t="str">
        <f t="shared" si="12"/>
        <v>N/A</v>
      </c>
      <c r="G79" s="26">
        <v>208135</v>
      </c>
      <c r="H79" s="7" t="str">
        <f t="shared" si="13"/>
        <v>N/A</v>
      </c>
      <c r="I79" s="8">
        <v>-30.2</v>
      </c>
      <c r="J79" s="8">
        <v>29.07</v>
      </c>
      <c r="K79" s="25" t="s">
        <v>734</v>
      </c>
      <c r="L79" s="85" t="str">
        <f t="shared" si="14"/>
        <v>Yes</v>
      </c>
    </row>
    <row r="80" spans="1:12" x14ac:dyDescent="0.25">
      <c r="A80" s="142" t="s">
        <v>597</v>
      </c>
      <c r="B80" s="21" t="s">
        <v>213</v>
      </c>
      <c r="C80" s="22">
        <v>11</v>
      </c>
      <c r="D80" s="7" t="str">
        <f t="shared" si="11"/>
        <v>N/A</v>
      </c>
      <c r="E80" s="22">
        <v>13</v>
      </c>
      <c r="F80" s="7" t="str">
        <f t="shared" si="12"/>
        <v>N/A</v>
      </c>
      <c r="G80" s="22">
        <v>17</v>
      </c>
      <c r="H80" s="7" t="str">
        <f t="shared" si="13"/>
        <v>N/A</v>
      </c>
      <c r="I80" s="8">
        <v>30</v>
      </c>
      <c r="J80" s="8">
        <v>30.77</v>
      </c>
      <c r="K80" s="25" t="s">
        <v>734</v>
      </c>
      <c r="L80" s="85" t="str">
        <f t="shared" si="14"/>
        <v>No</v>
      </c>
    </row>
    <row r="81" spans="1:12" x14ac:dyDescent="0.25">
      <c r="A81" s="142" t="s">
        <v>1413</v>
      </c>
      <c r="B81" s="21" t="s">
        <v>213</v>
      </c>
      <c r="C81" s="26">
        <v>23088</v>
      </c>
      <c r="D81" s="7" t="str">
        <f t="shared" si="11"/>
        <v>N/A</v>
      </c>
      <c r="E81" s="26">
        <v>12404.153845999999</v>
      </c>
      <c r="F81" s="7" t="str">
        <f t="shared" si="12"/>
        <v>N/A</v>
      </c>
      <c r="G81" s="26">
        <v>12243.235294</v>
      </c>
      <c r="H81" s="7" t="str">
        <f t="shared" si="13"/>
        <v>N/A</v>
      </c>
      <c r="I81" s="8">
        <v>-46.3</v>
      </c>
      <c r="J81" s="8">
        <v>-1.3</v>
      </c>
      <c r="K81" s="25" t="s">
        <v>734</v>
      </c>
      <c r="L81" s="85" t="str">
        <f t="shared" si="14"/>
        <v>Yes</v>
      </c>
    </row>
    <row r="82" spans="1:12" ht="25" x14ac:dyDescent="0.25">
      <c r="A82" s="142" t="s">
        <v>598</v>
      </c>
      <c r="B82" s="21" t="s">
        <v>213</v>
      </c>
      <c r="C82" s="26">
        <v>7159002</v>
      </c>
      <c r="D82" s="7" t="str">
        <f t="shared" si="11"/>
        <v>N/A</v>
      </c>
      <c r="E82" s="26">
        <v>7778994</v>
      </c>
      <c r="F82" s="7" t="str">
        <f t="shared" si="12"/>
        <v>N/A</v>
      </c>
      <c r="G82" s="26">
        <v>5026906</v>
      </c>
      <c r="H82" s="7" t="str">
        <f t="shared" si="13"/>
        <v>N/A</v>
      </c>
      <c r="I82" s="8">
        <v>8.66</v>
      </c>
      <c r="J82" s="8">
        <v>-35.4</v>
      </c>
      <c r="K82" s="25" t="s">
        <v>734</v>
      </c>
      <c r="L82" s="85" t="str">
        <f t="shared" si="14"/>
        <v>No</v>
      </c>
    </row>
    <row r="83" spans="1:12" x14ac:dyDescent="0.25">
      <c r="A83" s="142" t="s">
        <v>599</v>
      </c>
      <c r="B83" s="21" t="s">
        <v>213</v>
      </c>
      <c r="C83" s="22">
        <v>309</v>
      </c>
      <c r="D83" s="7" t="str">
        <f t="shared" si="11"/>
        <v>N/A</v>
      </c>
      <c r="E83" s="22">
        <v>348</v>
      </c>
      <c r="F83" s="7" t="str">
        <f t="shared" si="12"/>
        <v>N/A</v>
      </c>
      <c r="G83" s="22">
        <v>296</v>
      </c>
      <c r="H83" s="7" t="str">
        <f t="shared" si="13"/>
        <v>N/A</v>
      </c>
      <c r="I83" s="8">
        <v>12.62</v>
      </c>
      <c r="J83" s="8">
        <v>-14.9</v>
      </c>
      <c r="K83" s="25" t="s">
        <v>734</v>
      </c>
      <c r="L83" s="85" t="str">
        <f t="shared" si="14"/>
        <v>Yes</v>
      </c>
    </row>
    <row r="84" spans="1:12" ht="25" x14ac:dyDescent="0.25">
      <c r="A84" s="116" t="s">
        <v>1414</v>
      </c>
      <c r="B84" s="21" t="s">
        <v>213</v>
      </c>
      <c r="C84" s="26">
        <v>23168.291261999999</v>
      </c>
      <c r="D84" s="7" t="str">
        <f t="shared" si="11"/>
        <v>N/A</v>
      </c>
      <c r="E84" s="26">
        <v>22353.431034000001</v>
      </c>
      <c r="F84" s="7" t="str">
        <f t="shared" si="12"/>
        <v>N/A</v>
      </c>
      <c r="G84" s="26">
        <v>16982.790540999998</v>
      </c>
      <c r="H84" s="7" t="str">
        <f t="shared" si="13"/>
        <v>N/A</v>
      </c>
      <c r="I84" s="8">
        <v>-3.52</v>
      </c>
      <c r="J84" s="8">
        <v>-24</v>
      </c>
      <c r="K84" s="25" t="s">
        <v>734</v>
      </c>
      <c r="L84" s="85" t="str">
        <f t="shared" si="14"/>
        <v>Yes</v>
      </c>
    </row>
    <row r="85" spans="1:12" x14ac:dyDescent="0.25">
      <c r="A85" s="116" t="s">
        <v>600</v>
      </c>
      <c r="B85" s="21" t="s">
        <v>213</v>
      </c>
      <c r="C85" s="26">
        <v>108364448</v>
      </c>
      <c r="D85" s="7" t="str">
        <f t="shared" si="11"/>
        <v>N/A</v>
      </c>
      <c r="E85" s="26">
        <v>112697310</v>
      </c>
      <c r="F85" s="7" t="str">
        <f t="shared" si="12"/>
        <v>N/A</v>
      </c>
      <c r="G85" s="26">
        <v>113397209</v>
      </c>
      <c r="H85" s="7" t="str">
        <f t="shared" si="13"/>
        <v>N/A</v>
      </c>
      <c r="I85" s="8">
        <v>3.9980000000000002</v>
      </c>
      <c r="J85" s="8">
        <v>0.621</v>
      </c>
      <c r="K85" s="25" t="s">
        <v>734</v>
      </c>
      <c r="L85" s="85" t="str">
        <f t="shared" si="14"/>
        <v>Yes</v>
      </c>
    </row>
    <row r="86" spans="1:12" x14ac:dyDescent="0.25">
      <c r="A86" s="116" t="s">
        <v>601</v>
      </c>
      <c r="B86" s="21" t="s">
        <v>213</v>
      </c>
      <c r="C86" s="22">
        <v>1515</v>
      </c>
      <c r="D86" s="7" t="str">
        <f t="shared" si="11"/>
        <v>N/A</v>
      </c>
      <c r="E86" s="22">
        <v>1529</v>
      </c>
      <c r="F86" s="7" t="str">
        <f t="shared" si="12"/>
        <v>N/A</v>
      </c>
      <c r="G86" s="22">
        <v>1400</v>
      </c>
      <c r="H86" s="7" t="str">
        <f t="shared" si="13"/>
        <v>N/A</v>
      </c>
      <c r="I86" s="8">
        <v>0.92410000000000003</v>
      </c>
      <c r="J86" s="8">
        <v>-8.44</v>
      </c>
      <c r="K86" s="25" t="s">
        <v>734</v>
      </c>
      <c r="L86" s="85" t="str">
        <f t="shared" si="14"/>
        <v>Yes</v>
      </c>
    </row>
    <row r="87" spans="1:12" x14ac:dyDescent="0.25">
      <c r="A87" s="116" t="s">
        <v>1415</v>
      </c>
      <c r="B87" s="21" t="s">
        <v>213</v>
      </c>
      <c r="C87" s="26">
        <v>71527.688448999994</v>
      </c>
      <c r="D87" s="7" t="str">
        <f t="shared" si="11"/>
        <v>N/A</v>
      </c>
      <c r="E87" s="26">
        <v>73706.546763000006</v>
      </c>
      <c r="F87" s="7" t="str">
        <f t="shared" si="12"/>
        <v>N/A</v>
      </c>
      <c r="G87" s="26">
        <v>80998.006429000001</v>
      </c>
      <c r="H87" s="7" t="str">
        <f t="shared" si="13"/>
        <v>N/A</v>
      </c>
      <c r="I87" s="8">
        <v>3.0459999999999998</v>
      </c>
      <c r="J87" s="8">
        <v>9.8930000000000007</v>
      </c>
      <c r="K87" s="25" t="s">
        <v>734</v>
      </c>
      <c r="L87" s="85" t="str">
        <f t="shared" si="14"/>
        <v>Yes</v>
      </c>
    </row>
    <row r="88" spans="1:12" x14ac:dyDescent="0.25">
      <c r="A88" s="142" t="s">
        <v>602</v>
      </c>
      <c r="B88" s="21" t="s">
        <v>213</v>
      </c>
      <c r="C88" s="26">
        <v>122806233</v>
      </c>
      <c r="D88" s="7" t="str">
        <f t="shared" si="11"/>
        <v>N/A</v>
      </c>
      <c r="E88" s="26">
        <v>126452826</v>
      </c>
      <c r="F88" s="7" t="str">
        <f t="shared" si="12"/>
        <v>N/A</v>
      </c>
      <c r="G88" s="26">
        <v>120658182</v>
      </c>
      <c r="H88" s="7" t="str">
        <f t="shared" si="13"/>
        <v>N/A</v>
      </c>
      <c r="I88" s="8">
        <v>2.9689999999999999</v>
      </c>
      <c r="J88" s="8">
        <v>-4.58</v>
      </c>
      <c r="K88" s="25" t="s">
        <v>734</v>
      </c>
      <c r="L88" s="85" t="str">
        <f t="shared" si="14"/>
        <v>Yes</v>
      </c>
    </row>
    <row r="89" spans="1:12" x14ac:dyDescent="0.25">
      <c r="A89" s="145" t="s">
        <v>603</v>
      </c>
      <c r="B89" s="22" t="s">
        <v>213</v>
      </c>
      <c r="C89" s="22">
        <v>5391</v>
      </c>
      <c r="D89" s="7" t="str">
        <f t="shared" si="11"/>
        <v>N/A</v>
      </c>
      <c r="E89" s="22">
        <v>5243</v>
      </c>
      <c r="F89" s="7" t="str">
        <f t="shared" si="12"/>
        <v>N/A</v>
      </c>
      <c r="G89" s="22">
        <v>5074</v>
      </c>
      <c r="H89" s="7" t="str">
        <f t="shared" si="13"/>
        <v>N/A</v>
      </c>
      <c r="I89" s="8">
        <v>-2.75</v>
      </c>
      <c r="J89" s="8">
        <v>-3.22</v>
      </c>
      <c r="K89" s="1" t="s">
        <v>734</v>
      </c>
      <c r="L89" s="85" t="str">
        <f t="shared" si="14"/>
        <v>Yes</v>
      </c>
    </row>
    <row r="90" spans="1:12" x14ac:dyDescent="0.25">
      <c r="A90" s="142" t="s">
        <v>1416</v>
      </c>
      <c r="B90" s="21" t="s">
        <v>213</v>
      </c>
      <c r="C90" s="26">
        <v>22779.861435999999</v>
      </c>
      <c r="D90" s="7" t="str">
        <f t="shared" si="11"/>
        <v>N/A</v>
      </c>
      <c r="E90" s="26">
        <v>24118.410452</v>
      </c>
      <c r="F90" s="7" t="str">
        <f t="shared" si="12"/>
        <v>N/A</v>
      </c>
      <c r="G90" s="26">
        <v>23779.696886000002</v>
      </c>
      <c r="H90" s="7" t="str">
        <f t="shared" si="13"/>
        <v>N/A</v>
      </c>
      <c r="I90" s="8">
        <v>5.8760000000000003</v>
      </c>
      <c r="J90" s="8">
        <v>-1.4</v>
      </c>
      <c r="K90" s="25" t="s">
        <v>734</v>
      </c>
      <c r="L90" s="85" t="str">
        <f t="shared" si="14"/>
        <v>Yes</v>
      </c>
    </row>
    <row r="91" spans="1:12" x14ac:dyDescent="0.25">
      <c r="A91" s="142" t="s">
        <v>604</v>
      </c>
      <c r="B91" s="21" t="s">
        <v>213</v>
      </c>
      <c r="C91" s="26">
        <v>84674269</v>
      </c>
      <c r="D91" s="7" t="str">
        <f t="shared" si="11"/>
        <v>N/A</v>
      </c>
      <c r="E91" s="26">
        <v>90869158</v>
      </c>
      <c r="F91" s="7" t="str">
        <f t="shared" si="12"/>
        <v>N/A</v>
      </c>
      <c r="G91" s="26">
        <v>92328442</v>
      </c>
      <c r="H91" s="7" t="str">
        <f t="shared" si="13"/>
        <v>N/A</v>
      </c>
      <c r="I91" s="8">
        <v>7.3159999999999998</v>
      </c>
      <c r="J91" s="8">
        <v>1.6060000000000001</v>
      </c>
      <c r="K91" s="25" t="s">
        <v>734</v>
      </c>
      <c r="L91" s="85" t="str">
        <f t="shared" si="14"/>
        <v>Yes</v>
      </c>
    </row>
    <row r="92" spans="1:12" x14ac:dyDescent="0.25">
      <c r="A92" s="142" t="s">
        <v>605</v>
      </c>
      <c r="B92" s="21" t="s">
        <v>213</v>
      </c>
      <c r="C92" s="22">
        <v>112298</v>
      </c>
      <c r="D92" s="7" t="str">
        <f t="shared" si="11"/>
        <v>N/A</v>
      </c>
      <c r="E92" s="22">
        <v>115962</v>
      </c>
      <c r="F92" s="7" t="str">
        <f t="shared" si="12"/>
        <v>N/A</v>
      </c>
      <c r="G92" s="22">
        <v>121197</v>
      </c>
      <c r="H92" s="7" t="str">
        <f t="shared" si="13"/>
        <v>N/A</v>
      </c>
      <c r="I92" s="8">
        <v>3.2629999999999999</v>
      </c>
      <c r="J92" s="8">
        <v>4.5140000000000002</v>
      </c>
      <c r="K92" s="25" t="s">
        <v>734</v>
      </c>
      <c r="L92" s="85" t="str">
        <f t="shared" si="14"/>
        <v>Yes</v>
      </c>
    </row>
    <row r="93" spans="1:12" x14ac:dyDescent="0.25">
      <c r="A93" s="142" t="s">
        <v>1417</v>
      </c>
      <c r="B93" s="21" t="s">
        <v>213</v>
      </c>
      <c r="C93" s="26">
        <v>754.01404299000001</v>
      </c>
      <c r="D93" s="7" t="str">
        <f t="shared" si="11"/>
        <v>N/A</v>
      </c>
      <c r="E93" s="26">
        <v>783.61151067000003</v>
      </c>
      <c r="F93" s="7" t="str">
        <f t="shared" si="12"/>
        <v>N/A</v>
      </c>
      <c r="G93" s="26">
        <v>761.80468163</v>
      </c>
      <c r="H93" s="7" t="str">
        <f t="shared" si="13"/>
        <v>N/A</v>
      </c>
      <c r="I93" s="8">
        <v>3.9249999999999998</v>
      </c>
      <c r="J93" s="8">
        <v>-2.78</v>
      </c>
      <c r="K93" s="25" t="s">
        <v>734</v>
      </c>
      <c r="L93" s="85" t="str">
        <f t="shared" si="14"/>
        <v>Yes</v>
      </c>
    </row>
    <row r="94" spans="1:12" x14ac:dyDescent="0.25">
      <c r="A94" s="142" t="s">
        <v>606</v>
      </c>
      <c r="B94" s="21" t="s">
        <v>213</v>
      </c>
      <c r="C94" s="26">
        <v>12614010</v>
      </c>
      <c r="D94" s="7" t="str">
        <f t="shared" si="11"/>
        <v>N/A</v>
      </c>
      <c r="E94" s="26">
        <v>13672223</v>
      </c>
      <c r="F94" s="7" t="str">
        <f t="shared" si="12"/>
        <v>N/A</v>
      </c>
      <c r="G94" s="26">
        <v>14626482</v>
      </c>
      <c r="H94" s="7" t="str">
        <f t="shared" si="13"/>
        <v>N/A</v>
      </c>
      <c r="I94" s="8">
        <v>8.3889999999999993</v>
      </c>
      <c r="J94" s="8">
        <v>6.98</v>
      </c>
      <c r="K94" s="25" t="s">
        <v>734</v>
      </c>
      <c r="L94" s="85" t="str">
        <f t="shared" si="14"/>
        <v>Yes</v>
      </c>
    </row>
    <row r="95" spans="1:12" x14ac:dyDescent="0.25">
      <c r="A95" s="142" t="s">
        <v>607</v>
      </c>
      <c r="B95" s="21" t="s">
        <v>213</v>
      </c>
      <c r="C95" s="22">
        <v>47225</v>
      </c>
      <c r="D95" s="7" t="str">
        <f t="shared" si="11"/>
        <v>N/A</v>
      </c>
      <c r="E95" s="22">
        <v>48410</v>
      </c>
      <c r="F95" s="7" t="str">
        <f t="shared" si="12"/>
        <v>N/A</v>
      </c>
      <c r="G95" s="22">
        <v>48838</v>
      </c>
      <c r="H95" s="7" t="str">
        <f t="shared" si="13"/>
        <v>N/A</v>
      </c>
      <c r="I95" s="8">
        <v>2.5089999999999999</v>
      </c>
      <c r="J95" s="8">
        <v>0.8841</v>
      </c>
      <c r="K95" s="25" t="s">
        <v>734</v>
      </c>
      <c r="L95" s="85" t="str">
        <f t="shared" si="14"/>
        <v>Yes</v>
      </c>
    </row>
    <row r="96" spans="1:12" x14ac:dyDescent="0.25">
      <c r="A96" s="142" t="s">
        <v>1418</v>
      </c>
      <c r="B96" s="21" t="s">
        <v>213</v>
      </c>
      <c r="C96" s="26">
        <v>267.10449973999999</v>
      </c>
      <c r="D96" s="7" t="str">
        <f t="shared" si="11"/>
        <v>N/A</v>
      </c>
      <c r="E96" s="26">
        <v>282.42559389000002</v>
      </c>
      <c r="F96" s="7" t="str">
        <f t="shared" si="12"/>
        <v>N/A</v>
      </c>
      <c r="G96" s="26">
        <v>299.48978254999997</v>
      </c>
      <c r="H96" s="7" t="str">
        <f t="shared" si="13"/>
        <v>N/A</v>
      </c>
      <c r="I96" s="8">
        <v>5.7359999999999998</v>
      </c>
      <c r="J96" s="8">
        <v>6.0419999999999998</v>
      </c>
      <c r="K96" s="25" t="s">
        <v>734</v>
      </c>
      <c r="L96" s="85" t="str">
        <f t="shared" si="14"/>
        <v>Yes</v>
      </c>
    </row>
    <row r="97" spans="1:12" ht="25" x14ac:dyDescent="0.25">
      <c r="A97" s="142" t="s">
        <v>608</v>
      </c>
      <c r="B97" s="21" t="s">
        <v>213</v>
      </c>
      <c r="C97" s="26">
        <v>45183319</v>
      </c>
      <c r="D97" s="7" t="str">
        <f t="shared" si="11"/>
        <v>N/A</v>
      </c>
      <c r="E97" s="26">
        <v>46728053</v>
      </c>
      <c r="F97" s="7" t="str">
        <f t="shared" si="12"/>
        <v>N/A</v>
      </c>
      <c r="G97" s="26">
        <v>51860616</v>
      </c>
      <c r="H97" s="7" t="str">
        <f t="shared" si="13"/>
        <v>N/A</v>
      </c>
      <c r="I97" s="8">
        <v>3.419</v>
      </c>
      <c r="J97" s="8">
        <v>10.98</v>
      </c>
      <c r="K97" s="25" t="s">
        <v>734</v>
      </c>
      <c r="L97" s="85" t="str">
        <f t="shared" si="14"/>
        <v>Yes</v>
      </c>
    </row>
    <row r="98" spans="1:12" x14ac:dyDescent="0.25">
      <c r="A98" s="142" t="s">
        <v>609</v>
      </c>
      <c r="B98" s="21" t="s">
        <v>213</v>
      </c>
      <c r="C98" s="22">
        <v>51370</v>
      </c>
      <c r="D98" s="7" t="str">
        <f t="shared" si="11"/>
        <v>N/A</v>
      </c>
      <c r="E98" s="22">
        <v>49497</v>
      </c>
      <c r="F98" s="7" t="str">
        <f t="shared" si="12"/>
        <v>N/A</v>
      </c>
      <c r="G98" s="22">
        <v>49942</v>
      </c>
      <c r="H98" s="7" t="str">
        <f t="shared" si="13"/>
        <v>N/A</v>
      </c>
      <c r="I98" s="8">
        <v>-3.65</v>
      </c>
      <c r="J98" s="8">
        <v>0.89900000000000002</v>
      </c>
      <c r="K98" s="25" t="s">
        <v>734</v>
      </c>
      <c r="L98" s="85" t="str">
        <f t="shared" si="14"/>
        <v>Yes</v>
      </c>
    </row>
    <row r="99" spans="1:12" ht="25" x14ac:dyDescent="0.25">
      <c r="A99" s="142" t="s">
        <v>1419</v>
      </c>
      <c r="B99" s="21" t="s">
        <v>213</v>
      </c>
      <c r="C99" s="26">
        <v>879.56626435999999</v>
      </c>
      <c r="D99" s="7" t="str">
        <f t="shared" si="11"/>
        <v>N/A</v>
      </c>
      <c r="E99" s="26">
        <v>944.05828636000001</v>
      </c>
      <c r="F99" s="7" t="str">
        <f t="shared" si="12"/>
        <v>N/A</v>
      </c>
      <c r="G99" s="26">
        <v>1038.4168835999999</v>
      </c>
      <c r="H99" s="7" t="str">
        <f t="shared" si="13"/>
        <v>N/A</v>
      </c>
      <c r="I99" s="8">
        <v>7.3319999999999999</v>
      </c>
      <c r="J99" s="8">
        <v>9.9949999999999992</v>
      </c>
      <c r="K99" s="25" t="s">
        <v>734</v>
      </c>
      <c r="L99" s="85" t="str">
        <f t="shared" si="14"/>
        <v>Yes</v>
      </c>
    </row>
    <row r="100" spans="1:12" ht="25" x14ac:dyDescent="0.25">
      <c r="A100" s="142" t="s">
        <v>610</v>
      </c>
      <c r="B100" s="21" t="s">
        <v>213</v>
      </c>
      <c r="C100" s="26">
        <v>63265576</v>
      </c>
      <c r="D100" s="7" t="str">
        <f t="shared" si="11"/>
        <v>N/A</v>
      </c>
      <c r="E100" s="26">
        <v>60406901</v>
      </c>
      <c r="F100" s="7" t="str">
        <f t="shared" si="12"/>
        <v>N/A</v>
      </c>
      <c r="G100" s="26">
        <v>69267808</v>
      </c>
      <c r="H100" s="7" t="str">
        <f t="shared" si="13"/>
        <v>N/A</v>
      </c>
      <c r="I100" s="8">
        <v>-4.5199999999999996</v>
      </c>
      <c r="J100" s="8">
        <v>14.67</v>
      </c>
      <c r="K100" s="25" t="s">
        <v>734</v>
      </c>
      <c r="L100" s="85" t="str">
        <f t="shared" si="14"/>
        <v>Yes</v>
      </c>
    </row>
    <row r="101" spans="1:12" x14ac:dyDescent="0.25">
      <c r="A101" s="142" t="s">
        <v>611</v>
      </c>
      <c r="B101" s="21" t="s">
        <v>213</v>
      </c>
      <c r="C101" s="22">
        <v>72279</v>
      </c>
      <c r="D101" s="7" t="str">
        <f t="shared" si="11"/>
        <v>N/A</v>
      </c>
      <c r="E101" s="22">
        <v>74684</v>
      </c>
      <c r="F101" s="7" t="str">
        <f t="shared" si="12"/>
        <v>N/A</v>
      </c>
      <c r="G101" s="22">
        <v>77575</v>
      </c>
      <c r="H101" s="7" t="str">
        <f t="shared" si="13"/>
        <v>N/A</v>
      </c>
      <c r="I101" s="8">
        <v>3.327</v>
      </c>
      <c r="J101" s="8">
        <v>3.871</v>
      </c>
      <c r="K101" s="25" t="s">
        <v>734</v>
      </c>
      <c r="L101" s="85" t="str">
        <f t="shared" si="14"/>
        <v>Yes</v>
      </c>
    </row>
    <row r="102" spans="1:12" x14ac:dyDescent="0.25">
      <c r="A102" s="142" t="s">
        <v>1420</v>
      </c>
      <c r="B102" s="21" t="s">
        <v>213</v>
      </c>
      <c r="C102" s="26">
        <v>875.29678052999998</v>
      </c>
      <c r="D102" s="7" t="str">
        <f t="shared" si="11"/>
        <v>N/A</v>
      </c>
      <c r="E102" s="26">
        <v>808.83323068000004</v>
      </c>
      <c r="F102" s="7" t="str">
        <f t="shared" si="12"/>
        <v>N/A</v>
      </c>
      <c r="G102" s="26">
        <v>892.91405736000002</v>
      </c>
      <c r="H102" s="7" t="str">
        <f t="shared" si="13"/>
        <v>N/A</v>
      </c>
      <c r="I102" s="8">
        <v>-7.59</v>
      </c>
      <c r="J102" s="8">
        <v>10.4</v>
      </c>
      <c r="K102" s="25" t="s">
        <v>734</v>
      </c>
      <c r="L102" s="85" t="str">
        <f t="shared" si="14"/>
        <v>Yes</v>
      </c>
    </row>
    <row r="103" spans="1:12" x14ac:dyDescent="0.25">
      <c r="A103" s="142" t="s">
        <v>612</v>
      </c>
      <c r="B103" s="21" t="s">
        <v>213</v>
      </c>
      <c r="C103" s="26">
        <v>11857549</v>
      </c>
      <c r="D103" s="7" t="str">
        <f t="shared" si="11"/>
        <v>N/A</v>
      </c>
      <c r="E103" s="26">
        <v>11466341</v>
      </c>
      <c r="F103" s="7" t="str">
        <f t="shared" si="12"/>
        <v>N/A</v>
      </c>
      <c r="G103" s="26">
        <v>10521518</v>
      </c>
      <c r="H103" s="7" t="str">
        <f t="shared" si="13"/>
        <v>N/A</v>
      </c>
      <c r="I103" s="8">
        <v>-3.3</v>
      </c>
      <c r="J103" s="8">
        <v>-8.24</v>
      </c>
      <c r="K103" s="25" t="s">
        <v>734</v>
      </c>
      <c r="L103" s="85" t="str">
        <f t="shared" si="14"/>
        <v>Yes</v>
      </c>
    </row>
    <row r="104" spans="1:12" x14ac:dyDescent="0.25">
      <c r="A104" s="142" t="s">
        <v>613</v>
      </c>
      <c r="B104" s="21" t="s">
        <v>213</v>
      </c>
      <c r="C104" s="22">
        <v>6480</v>
      </c>
      <c r="D104" s="7" t="str">
        <f t="shared" si="11"/>
        <v>N/A</v>
      </c>
      <c r="E104" s="22">
        <v>6338</v>
      </c>
      <c r="F104" s="7" t="str">
        <f t="shared" si="12"/>
        <v>N/A</v>
      </c>
      <c r="G104" s="22">
        <v>6561</v>
      </c>
      <c r="H104" s="7" t="str">
        <f t="shared" si="13"/>
        <v>N/A</v>
      </c>
      <c r="I104" s="8">
        <v>-2.19</v>
      </c>
      <c r="J104" s="8">
        <v>3.5179999999999998</v>
      </c>
      <c r="K104" s="25" t="s">
        <v>734</v>
      </c>
      <c r="L104" s="85" t="str">
        <f t="shared" si="14"/>
        <v>Yes</v>
      </c>
    </row>
    <row r="105" spans="1:12" x14ac:dyDescent="0.25">
      <c r="A105" s="142" t="s">
        <v>1421</v>
      </c>
      <c r="B105" s="21" t="s">
        <v>213</v>
      </c>
      <c r="C105" s="26">
        <v>1829.8686728</v>
      </c>
      <c r="D105" s="7" t="str">
        <f t="shared" si="11"/>
        <v>N/A</v>
      </c>
      <c r="E105" s="26">
        <v>1809.1418429</v>
      </c>
      <c r="F105" s="7" t="str">
        <f t="shared" si="12"/>
        <v>N/A</v>
      </c>
      <c r="G105" s="26">
        <v>1603.6454808999999</v>
      </c>
      <c r="H105" s="7" t="str">
        <f t="shared" si="13"/>
        <v>N/A</v>
      </c>
      <c r="I105" s="8">
        <v>-1.1299999999999999</v>
      </c>
      <c r="J105" s="8">
        <v>-11.4</v>
      </c>
      <c r="K105" s="25" t="s">
        <v>734</v>
      </c>
      <c r="L105" s="85" t="str">
        <f t="shared" si="14"/>
        <v>Yes</v>
      </c>
    </row>
    <row r="106" spans="1:12" ht="25" x14ac:dyDescent="0.25">
      <c r="A106" s="142" t="s">
        <v>614</v>
      </c>
      <c r="B106" s="21" t="s">
        <v>213</v>
      </c>
      <c r="C106" s="26">
        <v>28228503</v>
      </c>
      <c r="D106" s="7" t="str">
        <f t="shared" si="11"/>
        <v>N/A</v>
      </c>
      <c r="E106" s="26">
        <v>31194200</v>
      </c>
      <c r="F106" s="7" t="str">
        <f t="shared" si="12"/>
        <v>N/A</v>
      </c>
      <c r="G106" s="26">
        <v>37251753</v>
      </c>
      <c r="H106" s="7" t="str">
        <f t="shared" si="13"/>
        <v>N/A</v>
      </c>
      <c r="I106" s="8">
        <v>10.51</v>
      </c>
      <c r="J106" s="8">
        <v>19.420000000000002</v>
      </c>
      <c r="K106" s="25" t="s">
        <v>734</v>
      </c>
      <c r="L106" s="85" t="str">
        <f t="shared" si="14"/>
        <v>Yes</v>
      </c>
    </row>
    <row r="107" spans="1:12" x14ac:dyDescent="0.25">
      <c r="A107" s="142" t="s">
        <v>615</v>
      </c>
      <c r="B107" s="21" t="s">
        <v>213</v>
      </c>
      <c r="C107" s="22">
        <v>32762</v>
      </c>
      <c r="D107" s="7" t="str">
        <f t="shared" si="11"/>
        <v>N/A</v>
      </c>
      <c r="E107" s="22">
        <v>34747</v>
      </c>
      <c r="F107" s="7" t="str">
        <f t="shared" si="12"/>
        <v>N/A</v>
      </c>
      <c r="G107" s="22">
        <v>35999</v>
      </c>
      <c r="H107" s="7" t="str">
        <f t="shared" si="13"/>
        <v>N/A</v>
      </c>
      <c r="I107" s="8">
        <v>6.0590000000000002</v>
      </c>
      <c r="J107" s="8">
        <v>3.6030000000000002</v>
      </c>
      <c r="K107" s="25" t="s">
        <v>734</v>
      </c>
      <c r="L107" s="85" t="str">
        <f t="shared" si="14"/>
        <v>Yes</v>
      </c>
    </row>
    <row r="108" spans="1:12" x14ac:dyDescent="0.25">
      <c r="A108" s="142" t="s">
        <v>1422</v>
      </c>
      <c r="B108" s="21" t="s">
        <v>213</v>
      </c>
      <c r="C108" s="26">
        <v>861.62331359999996</v>
      </c>
      <c r="D108" s="7" t="str">
        <f t="shared" si="11"/>
        <v>N/A</v>
      </c>
      <c r="E108" s="26">
        <v>897.75232394</v>
      </c>
      <c r="F108" s="7" t="str">
        <f t="shared" si="12"/>
        <v>N/A</v>
      </c>
      <c r="G108" s="26">
        <v>1034.7996611000001</v>
      </c>
      <c r="H108" s="7" t="str">
        <f t="shared" si="13"/>
        <v>N/A</v>
      </c>
      <c r="I108" s="8">
        <v>4.1929999999999996</v>
      </c>
      <c r="J108" s="8">
        <v>15.27</v>
      </c>
      <c r="K108" s="25" t="s">
        <v>734</v>
      </c>
      <c r="L108" s="85" t="str">
        <f t="shared" si="14"/>
        <v>Yes</v>
      </c>
    </row>
    <row r="109" spans="1:12" x14ac:dyDescent="0.25">
      <c r="A109" s="142" t="s">
        <v>616</v>
      </c>
      <c r="B109" s="21" t="s">
        <v>213</v>
      </c>
      <c r="C109" s="26">
        <v>39165692</v>
      </c>
      <c r="D109" s="7" t="str">
        <f t="shared" si="11"/>
        <v>N/A</v>
      </c>
      <c r="E109" s="26">
        <v>37486251</v>
      </c>
      <c r="F109" s="7" t="str">
        <f t="shared" si="12"/>
        <v>N/A</v>
      </c>
      <c r="G109" s="26">
        <v>31517473</v>
      </c>
      <c r="H109" s="7" t="str">
        <f t="shared" si="13"/>
        <v>N/A</v>
      </c>
      <c r="I109" s="8">
        <v>-4.29</v>
      </c>
      <c r="J109" s="8">
        <v>-15.9</v>
      </c>
      <c r="K109" s="25" t="s">
        <v>734</v>
      </c>
      <c r="L109" s="85" t="str">
        <f t="shared" si="14"/>
        <v>Yes</v>
      </c>
    </row>
    <row r="110" spans="1:12" x14ac:dyDescent="0.25">
      <c r="A110" s="142" t="s">
        <v>617</v>
      </c>
      <c r="B110" s="21" t="s">
        <v>213</v>
      </c>
      <c r="C110" s="22">
        <v>80288</v>
      </c>
      <c r="D110" s="7" t="str">
        <f t="shared" si="11"/>
        <v>N/A</v>
      </c>
      <c r="E110" s="22">
        <v>80237</v>
      </c>
      <c r="F110" s="7" t="str">
        <f t="shared" si="12"/>
        <v>N/A</v>
      </c>
      <c r="G110" s="22">
        <v>79699</v>
      </c>
      <c r="H110" s="7" t="str">
        <f t="shared" si="13"/>
        <v>N/A</v>
      </c>
      <c r="I110" s="8">
        <v>-6.4000000000000001E-2</v>
      </c>
      <c r="J110" s="8">
        <v>-0.67100000000000004</v>
      </c>
      <c r="K110" s="25" t="s">
        <v>734</v>
      </c>
      <c r="L110" s="85" t="str">
        <f t="shared" si="14"/>
        <v>Yes</v>
      </c>
    </row>
    <row r="111" spans="1:12" x14ac:dyDescent="0.25">
      <c r="A111" s="142" t="s">
        <v>1423</v>
      </c>
      <c r="B111" s="21" t="s">
        <v>213</v>
      </c>
      <c r="C111" s="26">
        <v>487.81501594000002</v>
      </c>
      <c r="D111" s="7" t="str">
        <f t="shared" si="11"/>
        <v>N/A</v>
      </c>
      <c r="E111" s="26">
        <v>467.19407504999998</v>
      </c>
      <c r="F111" s="7" t="str">
        <f t="shared" si="12"/>
        <v>N/A</v>
      </c>
      <c r="G111" s="26">
        <v>395.45631688999998</v>
      </c>
      <c r="H111" s="7" t="str">
        <f t="shared" si="13"/>
        <v>N/A</v>
      </c>
      <c r="I111" s="8">
        <v>-4.2300000000000004</v>
      </c>
      <c r="J111" s="8">
        <v>-15.4</v>
      </c>
      <c r="K111" s="25" t="s">
        <v>734</v>
      </c>
      <c r="L111" s="85" t="str">
        <f t="shared" si="14"/>
        <v>Yes</v>
      </c>
    </row>
    <row r="112" spans="1:12" x14ac:dyDescent="0.25">
      <c r="A112" s="142" t="s">
        <v>618</v>
      </c>
      <c r="B112" s="21" t="s">
        <v>213</v>
      </c>
      <c r="C112" s="26">
        <v>159244339</v>
      </c>
      <c r="D112" s="7" t="str">
        <f t="shared" si="11"/>
        <v>N/A</v>
      </c>
      <c r="E112" s="26">
        <v>161640843</v>
      </c>
      <c r="F112" s="7" t="str">
        <f t="shared" si="12"/>
        <v>N/A</v>
      </c>
      <c r="G112" s="26">
        <v>178770991</v>
      </c>
      <c r="H112" s="7" t="str">
        <f t="shared" si="13"/>
        <v>N/A</v>
      </c>
      <c r="I112" s="8">
        <v>1.5049999999999999</v>
      </c>
      <c r="J112" s="8">
        <v>10.6</v>
      </c>
      <c r="K112" s="25" t="s">
        <v>734</v>
      </c>
      <c r="L112" s="85" t="str">
        <f t="shared" si="14"/>
        <v>Yes</v>
      </c>
    </row>
    <row r="113" spans="1:12" x14ac:dyDescent="0.25">
      <c r="A113" s="142" t="s">
        <v>619</v>
      </c>
      <c r="B113" s="21" t="s">
        <v>213</v>
      </c>
      <c r="C113" s="22">
        <v>96869</v>
      </c>
      <c r="D113" s="7" t="str">
        <f t="shared" si="11"/>
        <v>N/A</v>
      </c>
      <c r="E113" s="22">
        <v>95545</v>
      </c>
      <c r="F113" s="7" t="str">
        <f t="shared" si="12"/>
        <v>N/A</v>
      </c>
      <c r="G113" s="22">
        <v>96955</v>
      </c>
      <c r="H113" s="7" t="str">
        <f t="shared" si="13"/>
        <v>N/A</v>
      </c>
      <c r="I113" s="8">
        <v>-1.37</v>
      </c>
      <c r="J113" s="8">
        <v>1.476</v>
      </c>
      <c r="K113" s="25" t="s">
        <v>734</v>
      </c>
      <c r="L113" s="85" t="str">
        <f t="shared" si="14"/>
        <v>Yes</v>
      </c>
    </row>
    <row r="114" spans="1:12" x14ac:dyDescent="0.25">
      <c r="A114" s="142" t="s">
        <v>1424</v>
      </c>
      <c r="B114" s="21" t="s">
        <v>213</v>
      </c>
      <c r="C114" s="26">
        <v>1643.9143481999999</v>
      </c>
      <c r="D114" s="7" t="str">
        <f t="shared" si="11"/>
        <v>N/A</v>
      </c>
      <c r="E114" s="26">
        <v>1691.7770998000001</v>
      </c>
      <c r="F114" s="7" t="str">
        <f t="shared" si="12"/>
        <v>N/A</v>
      </c>
      <c r="G114" s="26">
        <v>1843.8553039999999</v>
      </c>
      <c r="H114" s="7" t="str">
        <f t="shared" si="13"/>
        <v>N/A</v>
      </c>
      <c r="I114" s="8">
        <v>2.9119999999999999</v>
      </c>
      <c r="J114" s="8">
        <v>8.9890000000000008</v>
      </c>
      <c r="K114" s="25" t="s">
        <v>734</v>
      </c>
      <c r="L114" s="85" t="str">
        <f t="shared" si="14"/>
        <v>Yes</v>
      </c>
    </row>
    <row r="115" spans="1:12" ht="25" x14ac:dyDescent="0.25">
      <c r="A115" s="142" t="s">
        <v>620</v>
      </c>
      <c r="B115" s="21" t="s">
        <v>213</v>
      </c>
      <c r="C115" s="26">
        <v>125307711</v>
      </c>
      <c r="D115" s="7" t="str">
        <f t="shared" si="11"/>
        <v>N/A</v>
      </c>
      <c r="E115" s="26">
        <v>134322598</v>
      </c>
      <c r="F115" s="7" t="str">
        <f t="shared" si="12"/>
        <v>N/A</v>
      </c>
      <c r="G115" s="26">
        <v>141994867</v>
      </c>
      <c r="H115" s="7" t="str">
        <f t="shared" si="13"/>
        <v>N/A</v>
      </c>
      <c r="I115" s="8">
        <v>7.194</v>
      </c>
      <c r="J115" s="8">
        <v>5.7119999999999997</v>
      </c>
      <c r="K115" s="25" t="s">
        <v>734</v>
      </c>
      <c r="L115" s="85" t="str">
        <f t="shared" si="14"/>
        <v>Yes</v>
      </c>
    </row>
    <row r="116" spans="1:12" x14ac:dyDescent="0.25">
      <c r="A116" s="145" t="s">
        <v>621</v>
      </c>
      <c r="B116" s="22" t="s">
        <v>213</v>
      </c>
      <c r="C116" s="22">
        <v>50923</v>
      </c>
      <c r="D116" s="7" t="str">
        <f t="shared" si="11"/>
        <v>N/A</v>
      </c>
      <c r="E116" s="22">
        <v>52259</v>
      </c>
      <c r="F116" s="7" t="str">
        <f t="shared" si="12"/>
        <v>N/A</v>
      </c>
      <c r="G116" s="22">
        <v>49776</v>
      </c>
      <c r="H116" s="7" t="str">
        <f t="shared" si="13"/>
        <v>N/A</v>
      </c>
      <c r="I116" s="8">
        <v>2.6240000000000001</v>
      </c>
      <c r="J116" s="8">
        <v>-4.75</v>
      </c>
      <c r="K116" s="1" t="s">
        <v>734</v>
      </c>
      <c r="L116" s="85" t="str">
        <f t="shared" si="14"/>
        <v>Yes</v>
      </c>
    </row>
    <row r="117" spans="1:12" x14ac:dyDescent="0.25">
      <c r="A117" s="142" t="s">
        <v>1425</v>
      </c>
      <c r="B117" s="21" t="s">
        <v>213</v>
      </c>
      <c r="C117" s="26">
        <v>2460.7291596999999</v>
      </c>
      <c r="D117" s="7" t="str">
        <f t="shared" si="11"/>
        <v>N/A</v>
      </c>
      <c r="E117" s="26">
        <v>2570.3246905000001</v>
      </c>
      <c r="F117" s="7" t="str">
        <f t="shared" si="12"/>
        <v>N/A</v>
      </c>
      <c r="G117" s="26">
        <v>2852.6773345000001</v>
      </c>
      <c r="H117" s="7" t="str">
        <f t="shared" si="13"/>
        <v>N/A</v>
      </c>
      <c r="I117" s="8">
        <v>4.4539999999999997</v>
      </c>
      <c r="J117" s="8">
        <v>10.99</v>
      </c>
      <c r="K117" s="25" t="s">
        <v>734</v>
      </c>
      <c r="L117" s="85" t="str">
        <f t="shared" si="14"/>
        <v>Yes</v>
      </c>
    </row>
    <row r="118" spans="1:12" ht="25" x14ac:dyDescent="0.25">
      <c r="A118" s="142" t="s">
        <v>622</v>
      </c>
      <c r="B118" s="21" t="s">
        <v>213</v>
      </c>
      <c r="C118" s="26">
        <v>18289760</v>
      </c>
      <c r="D118" s="7" t="str">
        <f t="shared" si="11"/>
        <v>N/A</v>
      </c>
      <c r="E118" s="26">
        <v>17972554</v>
      </c>
      <c r="F118" s="7" t="str">
        <f t="shared" si="12"/>
        <v>N/A</v>
      </c>
      <c r="G118" s="26">
        <v>17731372</v>
      </c>
      <c r="H118" s="7" t="str">
        <f t="shared" si="13"/>
        <v>N/A</v>
      </c>
      <c r="I118" s="8">
        <v>-1.73</v>
      </c>
      <c r="J118" s="8">
        <v>-1.34</v>
      </c>
      <c r="K118" s="25" t="s">
        <v>734</v>
      </c>
      <c r="L118" s="85" t="str">
        <f t="shared" si="14"/>
        <v>Yes</v>
      </c>
    </row>
    <row r="119" spans="1:12" x14ac:dyDescent="0.25">
      <c r="A119" s="142" t="s">
        <v>623</v>
      </c>
      <c r="B119" s="21" t="s">
        <v>213</v>
      </c>
      <c r="C119" s="22">
        <v>19314</v>
      </c>
      <c r="D119" s="7" t="str">
        <f t="shared" si="11"/>
        <v>N/A</v>
      </c>
      <c r="E119" s="22">
        <v>20436</v>
      </c>
      <c r="F119" s="7" t="str">
        <f t="shared" si="12"/>
        <v>N/A</v>
      </c>
      <c r="G119" s="22">
        <v>19755</v>
      </c>
      <c r="H119" s="7" t="str">
        <f t="shared" si="13"/>
        <v>N/A</v>
      </c>
      <c r="I119" s="8">
        <v>5.8090000000000002</v>
      </c>
      <c r="J119" s="8">
        <v>-3.33</v>
      </c>
      <c r="K119" s="25" t="s">
        <v>734</v>
      </c>
      <c r="L119" s="85" t="str">
        <f t="shared" si="14"/>
        <v>Yes</v>
      </c>
    </row>
    <row r="120" spans="1:12" x14ac:dyDescent="0.25">
      <c r="A120" s="142" t="s">
        <v>1426</v>
      </c>
      <c r="B120" s="21" t="s">
        <v>213</v>
      </c>
      <c r="C120" s="26">
        <v>946.96903799999995</v>
      </c>
      <c r="D120" s="7" t="str">
        <f t="shared" si="11"/>
        <v>N/A</v>
      </c>
      <c r="E120" s="26">
        <v>879.45556859999999</v>
      </c>
      <c r="F120" s="7" t="str">
        <f t="shared" si="12"/>
        <v>N/A</v>
      </c>
      <c r="G120" s="26">
        <v>897.56375601000002</v>
      </c>
      <c r="H120" s="7" t="str">
        <f t="shared" si="13"/>
        <v>N/A</v>
      </c>
      <c r="I120" s="8">
        <v>-7.13</v>
      </c>
      <c r="J120" s="8">
        <v>2.0590000000000002</v>
      </c>
      <c r="K120" s="25" t="s">
        <v>734</v>
      </c>
      <c r="L120" s="85" t="str">
        <f t="shared" si="14"/>
        <v>Yes</v>
      </c>
    </row>
    <row r="121" spans="1:12" ht="25" x14ac:dyDescent="0.25">
      <c r="A121" s="142" t="s">
        <v>624</v>
      </c>
      <c r="B121" s="21" t="s">
        <v>213</v>
      </c>
      <c r="C121" s="26">
        <v>500707859</v>
      </c>
      <c r="D121" s="7" t="str">
        <f t="shared" si="11"/>
        <v>N/A</v>
      </c>
      <c r="E121" s="26">
        <v>559729649</v>
      </c>
      <c r="F121" s="7" t="str">
        <f t="shared" si="12"/>
        <v>N/A</v>
      </c>
      <c r="G121" s="26">
        <v>606574066</v>
      </c>
      <c r="H121" s="7" t="str">
        <f t="shared" si="13"/>
        <v>N/A</v>
      </c>
      <c r="I121" s="8">
        <v>11.79</v>
      </c>
      <c r="J121" s="8">
        <v>8.3689999999999998</v>
      </c>
      <c r="K121" s="25" t="s">
        <v>734</v>
      </c>
      <c r="L121" s="85" t="str">
        <f t="shared" si="14"/>
        <v>Yes</v>
      </c>
    </row>
    <row r="122" spans="1:12" x14ac:dyDescent="0.25">
      <c r="A122" s="142" t="s">
        <v>625</v>
      </c>
      <c r="B122" s="21" t="s">
        <v>213</v>
      </c>
      <c r="C122" s="22">
        <v>22889</v>
      </c>
      <c r="D122" s="7" t="str">
        <f t="shared" si="11"/>
        <v>N/A</v>
      </c>
      <c r="E122" s="22">
        <v>25837</v>
      </c>
      <c r="F122" s="7" t="str">
        <f t="shared" si="12"/>
        <v>N/A</v>
      </c>
      <c r="G122" s="22">
        <v>24572</v>
      </c>
      <c r="H122" s="7" t="str">
        <f t="shared" si="13"/>
        <v>N/A</v>
      </c>
      <c r="I122" s="8">
        <v>12.88</v>
      </c>
      <c r="J122" s="8">
        <v>-4.9000000000000004</v>
      </c>
      <c r="K122" s="25" t="s">
        <v>734</v>
      </c>
      <c r="L122" s="85" t="str">
        <f t="shared" si="14"/>
        <v>Yes</v>
      </c>
    </row>
    <row r="123" spans="1:12" ht="25" x14ac:dyDescent="0.25">
      <c r="A123" s="142" t="s">
        <v>1427</v>
      </c>
      <c r="B123" s="21" t="s">
        <v>213</v>
      </c>
      <c r="C123" s="26">
        <v>21875.479880999999</v>
      </c>
      <c r="D123" s="7" t="str">
        <f t="shared" si="11"/>
        <v>N/A</v>
      </c>
      <c r="E123" s="26">
        <v>21663.879282000002</v>
      </c>
      <c r="F123" s="7" t="str">
        <f t="shared" si="12"/>
        <v>N/A</v>
      </c>
      <c r="G123" s="26">
        <v>24685.579765999999</v>
      </c>
      <c r="H123" s="7" t="str">
        <f t="shared" si="13"/>
        <v>N/A</v>
      </c>
      <c r="I123" s="8">
        <v>-0.96699999999999997</v>
      </c>
      <c r="J123" s="8">
        <v>13.95</v>
      </c>
      <c r="K123" s="25" t="s">
        <v>734</v>
      </c>
      <c r="L123" s="85" t="str">
        <f t="shared" si="14"/>
        <v>Yes</v>
      </c>
    </row>
    <row r="124" spans="1:12" ht="25" x14ac:dyDescent="0.25">
      <c r="A124" s="142" t="s">
        <v>626</v>
      </c>
      <c r="B124" s="21" t="s">
        <v>213</v>
      </c>
      <c r="C124" s="26">
        <v>98435393</v>
      </c>
      <c r="D124" s="7" t="str">
        <f t="shared" si="11"/>
        <v>N/A</v>
      </c>
      <c r="E124" s="26">
        <v>104772679</v>
      </c>
      <c r="F124" s="7" t="str">
        <f t="shared" si="12"/>
        <v>N/A</v>
      </c>
      <c r="G124" s="26">
        <v>109737191</v>
      </c>
      <c r="H124" s="7" t="str">
        <f t="shared" si="13"/>
        <v>N/A</v>
      </c>
      <c r="I124" s="8">
        <v>6.4379999999999997</v>
      </c>
      <c r="J124" s="8">
        <v>4.7380000000000004</v>
      </c>
      <c r="K124" s="25" t="s">
        <v>734</v>
      </c>
      <c r="L124" s="85" t="str">
        <f t="shared" si="14"/>
        <v>Yes</v>
      </c>
    </row>
    <row r="125" spans="1:12" x14ac:dyDescent="0.25">
      <c r="A125" s="142" t="s">
        <v>627</v>
      </c>
      <c r="B125" s="21" t="s">
        <v>213</v>
      </c>
      <c r="C125" s="22">
        <v>38215</v>
      </c>
      <c r="D125" s="7" t="str">
        <f t="shared" si="11"/>
        <v>N/A</v>
      </c>
      <c r="E125" s="22">
        <v>42433</v>
      </c>
      <c r="F125" s="7" t="str">
        <f t="shared" si="12"/>
        <v>N/A</v>
      </c>
      <c r="G125" s="22">
        <v>42387</v>
      </c>
      <c r="H125" s="7" t="str">
        <f t="shared" si="13"/>
        <v>N/A</v>
      </c>
      <c r="I125" s="8">
        <v>11.04</v>
      </c>
      <c r="J125" s="8">
        <v>-0.108</v>
      </c>
      <c r="K125" s="25" t="s">
        <v>734</v>
      </c>
      <c r="L125" s="85" t="str">
        <f t="shared" si="14"/>
        <v>Yes</v>
      </c>
    </row>
    <row r="126" spans="1:12" ht="25" x14ac:dyDescent="0.25">
      <c r="A126" s="142" t="s">
        <v>1428</v>
      </c>
      <c r="B126" s="21" t="s">
        <v>213</v>
      </c>
      <c r="C126" s="26">
        <v>2575.8312965999999</v>
      </c>
      <c r="D126" s="7" t="str">
        <f t="shared" si="11"/>
        <v>N/A</v>
      </c>
      <c r="E126" s="26">
        <v>2469.1320199000002</v>
      </c>
      <c r="F126" s="7" t="str">
        <f t="shared" si="12"/>
        <v>N/A</v>
      </c>
      <c r="G126" s="26">
        <v>2588.9350743999998</v>
      </c>
      <c r="H126" s="7" t="str">
        <f t="shared" si="13"/>
        <v>N/A</v>
      </c>
      <c r="I126" s="8">
        <v>-4.1399999999999997</v>
      </c>
      <c r="J126" s="8">
        <v>4.8520000000000003</v>
      </c>
      <c r="K126" s="25" t="s">
        <v>734</v>
      </c>
      <c r="L126" s="85" t="str">
        <f t="shared" si="14"/>
        <v>Yes</v>
      </c>
    </row>
    <row r="127" spans="1:12" ht="25" x14ac:dyDescent="0.25">
      <c r="A127" s="142" t="s">
        <v>628</v>
      </c>
      <c r="B127" s="21" t="s">
        <v>213</v>
      </c>
      <c r="C127" s="26">
        <v>26281544</v>
      </c>
      <c r="D127" s="7" t="str">
        <f t="shared" si="11"/>
        <v>N/A</v>
      </c>
      <c r="E127" s="26">
        <v>31610648</v>
      </c>
      <c r="F127" s="7" t="str">
        <f t="shared" si="12"/>
        <v>N/A</v>
      </c>
      <c r="G127" s="26">
        <v>16973790</v>
      </c>
      <c r="H127" s="7" t="str">
        <f t="shared" si="13"/>
        <v>N/A</v>
      </c>
      <c r="I127" s="8">
        <v>20.28</v>
      </c>
      <c r="J127" s="8">
        <v>-46.3</v>
      </c>
      <c r="K127" s="25" t="s">
        <v>734</v>
      </c>
      <c r="L127" s="85" t="str">
        <f t="shared" si="14"/>
        <v>No</v>
      </c>
    </row>
    <row r="128" spans="1:12" x14ac:dyDescent="0.25">
      <c r="A128" s="142" t="s">
        <v>629</v>
      </c>
      <c r="B128" s="21" t="s">
        <v>213</v>
      </c>
      <c r="C128" s="22">
        <v>7365</v>
      </c>
      <c r="D128" s="7" t="str">
        <f t="shared" si="11"/>
        <v>N/A</v>
      </c>
      <c r="E128" s="22">
        <v>8575</v>
      </c>
      <c r="F128" s="7" t="str">
        <f t="shared" si="12"/>
        <v>N/A</v>
      </c>
      <c r="G128" s="22">
        <v>7422</v>
      </c>
      <c r="H128" s="7" t="str">
        <f t="shared" si="13"/>
        <v>N/A</v>
      </c>
      <c r="I128" s="8">
        <v>16.43</v>
      </c>
      <c r="J128" s="8">
        <v>-13.4</v>
      </c>
      <c r="K128" s="25" t="s">
        <v>734</v>
      </c>
      <c r="L128" s="85" t="str">
        <f t="shared" si="14"/>
        <v>Yes</v>
      </c>
    </row>
    <row r="129" spans="1:12" ht="25" x14ac:dyDescent="0.25">
      <c r="A129" s="142" t="s">
        <v>1429</v>
      </c>
      <c r="B129" s="21" t="s">
        <v>213</v>
      </c>
      <c r="C129" s="26">
        <v>3568.4377460999999</v>
      </c>
      <c r="D129" s="7" t="str">
        <f t="shared" si="11"/>
        <v>N/A</v>
      </c>
      <c r="E129" s="26">
        <v>3686.3729446000002</v>
      </c>
      <c r="F129" s="7" t="str">
        <f t="shared" si="12"/>
        <v>N/A</v>
      </c>
      <c r="G129" s="26">
        <v>2286.9563459999999</v>
      </c>
      <c r="H129" s="7" t="str">
        <f t="shared" si="13"/>
        <v>N/A</v>
      </c>
      <c r="I129" s="8">
        <v>3.3050000000000002</v>
      </c>
      <c r="J129" s="8">
        <v>-38</v>
      </c>
      <c r="K129" s="25" t="s">
        <v>734</v>
      </c>
      <c r="L129" s="85" t="str">
        <f t="shared" si="14"/>
        <v>No</v>
      </c>
    </row>
    <row r="130" spans="1:12" ht="25" x14ac:dyDescent="0.25">
      <c r="A130" s="142" t="s">
        <v>630</v>
      </c>
      <c r="B130" s="21" t="s">
        <v>213</v>
      </c>
      <c r="C130" s="26">
        <v>9741345</v>
      </c>
      <c r="D130" s="7" t="str">
        <f t="shared" si="11"/>
        <v>N/A</v>
      </c>
      <c r="E130" s="26">
        <v>10128579</v>
      </c>
      <c r="F130" s="7" t="str">
        <f t="shared" si="12"/>
        <v>N/A</v>
      </c>
      <c r="G130" s="26">
        <v>11027461</v>
      </c>
      <c r="H130" s="7" t="str">
        <f t="shared" si="13"/>
        <v>N/A</v>
      </c>
      <c r="I130" s="8">
        <v>3.9750000000000001</v>
      </c>
      <c r="J130" s="8">
        <v>8.875</v>
      </c>
      <c r="K130" s="25" t="s">
        <v>734</v>
      </c>
      <c r="L130" s="85" t="str">
        <f t="shared" si="14"/>
        <v>Yes</v>
      </c>
    </row>
    <row r="131" spans="1:12" x14ac:dyDescent="0.25">
      <c r="A131" s="142" t="s">
        <v>631</v>
      </c>
      <c r="B131" s="21" t="s">
        <v>213</v>
      </c>
      <c r="C131" s="22">
        <v>11491</v>
      </c>
      <c r="D131" s="7" t="str">
        <f t="shared" si="11"/>
        <v>N/A</v>
      </c>
      <c r="E131" s="22">
        <v>12038</v>
      </c>
      <c r="F131" s="7" t="str">
        <f t="shared" si="12"/>
        <v>N/A</v>
      </c>
      <c r="G131" s="22">
        <v>12124</v>
      </c>
      <c r="H131" s="7" t="str">
        <f t="shared" si="13"/>
        <v>N/A</v>
      </c>
      <c r="I131" s="8">
        <v>4.76</v>
      </c>
      <c r="J131" s="8">
        <v>0.71440000000000003</v>
      </c>
      <c r="K131" s="25" t="s">
        <v>734</v>
      </c>
      <c r="L131" s="85" t="str">
        <f t="shared" si="14"/>
        <v>Yes</v>
      </c>
    </row>
    <row r="132" spans="1:12" ht="25" x14ac:dyDescent="0.25">
      <c r="A132" s="142" t="s">
        <v>1430</v>
      </c>
      <c r="B132" s="21" t="s">
        <v>213</v>
      </c>
      <c r="C132" s="26">
        <v>847.73692455000003</v>
      </c>
      <c r="D132" s="7" t="str">
        <f t="shared" si="11"/>
        <v>N/A</v>
      </c>
      <c r="E132" s="26">
        <v>841.38386775000004</v>
      </c>
      <c r="F132" s="7" t="str">
        <f t="shared" si="12"/>
        <v>N/A</v>
      </c>
      <c r="G132" s="26">
        <v>909.55633453999997</v>
      </c>
      <c r="H132" s="7" t="str">
        <f t="shared" si="13"/>
        <v>N/A</v>
      </c>
      <c r="I132" s="8">
        <v>-0.749</v>
      </c>
      <c r="J132" s="8">
        <v>8.1020000000000003</v>
      </c>
      <c r="K132" s="25" t="s">
        <v>734</v>
      </c>
      <c r="L132" s="85" t="str">
        <f t="shared" si="14"/>
        <v>Yes</v>
      </c>
    </row>
    <row r="133" spans="1:12" x14ac:dyDescent="0.25">
      <c r="A133" s="142" t="s">
        <v>632</v>
      </c>
      <c r="B133" s="21" t="s">
        <v>213</v>
      </c>
      <c r="C133" s="26">
        <v>9590746</v>
      </c>
      <c r="D133" s="7" t="str">
        <f t="shared" si="11"/>
        <v>N/A</v>
      </c>
      <c r="E133" s="26">
        <v>10047851</v>
      </c>
      <c r="F133" s="7" t="str">
        <f t="shared" si="12"/>
        <v>N/A</v>
      </c>
      <c r="G133" s="26">
        <v>9921275</v>
      </c>
      <c r="H133" s="7" t="str">
        <f t="shared" si="13"/>
        <v>N/A</v>
      </c>
      <c r="I133" s="8">
        <v>4.766</v>
      </c>
      <c r="J133" s="8">
        <v>-1.26</v>
      </c>
      <c r="K133" s="25" t="s">
        <v>734</v>
      </c>
      <c r="L133" s="85" t="str">
        <f t="shared" si="14"/>
        <v>Yes</v>
      </c>
    </row>
    <row r="134" spans="1:12" x14ac:dyDescent="0.25">
      <c r="A134" s="142" t="s">
        <v>633</v>
      </c>
      <c r="B134" s="21" t="s">
        <v>213</v>
      </c>
      <c r="C134" s="22">
        <v>1058</v>
      </c>
      <c r="D134" s="7" t="str">
        <f t="shared" si="11"/>
        <v>N/A</v>
      </c>
      <c r="E134" s="22">
        <v>1069</v>
      </c>
      <c r="F134" s="7" t="str">
        <f t="shared" si="12"/>
        <v>N/A</v>
      </c>
      <c r="G134" s="22">
        <v>1069</v>
      </c>
      <c r="H134" s="7" t="str">
        <f t="shared" si="13"/>
        <v>N/A</v>
      </c>
      <c r="I134" s="8">
        <v>1.04</v>
      </c>
      <c r="J134" s="8">
        <v>0</v>
      </c>
      <c r="K134" s="25" t="s">
        <v>734</v>
      </c>
      <c r="L134" s="85" t="str">
        <f t="shared" si="14"/>
        <v>Yes</v>
      </c>
    </row>
    <row r="135" spans="1:12" x14ac:dyDescent="0.25">
      <c r="A135" s="142" t="s">
        <v>1431</v>
      </c>
      <c r="B135" s="21" t="s">
        <v>213</v>
      </c>
      <c r="C135" s="26">
        <v>9064.9773157</v>
      </c>
      <c r="D135" s="7" t="str">
        <f t="shared" si="11"/>
        <v>N/A</v>
      </c>
      <c r="E135" s="26">
        <v>9399.2993451999992</v>
      </c>
      <c r="F135" s="7" t="str">
        <f t="shared" si="12"/>
        <v>N/A</v>
      </c>
      <c r="G135" s="26">
        <v>9280.8933582999998</v>
      </c>
      <c r="H135" s="7" t="str">
        <f t="shared" si="13"/>
        <v>N/A</v>
      </c>
      <c r="I135" s="8">
        <v>3.6880000000000002</v>
      </c>
      <c r="J135" s="8">
        <v>-1.26</v>
      </c>
      <c r="K135" s="25" t="s">
        <v>734</v>
      </c>
      <c r="L135" s="85" t="str">
        <f t="shared" si="14"/>
        <v>Yes</v>
      </c>
    </row>
    <row r="136" spans="1:12" ht="25" x14ac:dyDescent="0.25">
      <c r="A136" s="142" t="s">
        <v>634</v>
      </c>
      <c r="B136" s="21" t="s">
        <v>213</v>
      </c>
      <c r="C136" s="26">
        <v>7099261</v>
      </c>
      <c r="D136" s="7" t="str">
        <f t="shared" si="11"/>
        <v>N/A</v>
      </c>
      <c r="E136" s="26">
        <v>8122963</v>
      </c>
      <c r="F136" s="7" t="str">
        <f t="shared" si="12"/>
        <v>N/A</v>
      </c>
      <c r="G136" s="26">
        <v>8618036</v>
      </c>
      <c r="H136" s="7" t="str">
        <f t="shared" si="13"/>
        <v>N/A</v>
      </c>
      <c r="I136" s="8">
        <v>14.42</v>
      </c>
      <c r="J136" s="8">
        <v>6.0949999999999998</v>
      </c>
      <c r="K136" s="25" t="s">
        <v>734</v>
      </c>
      <c r="L136" s="85" t="str">
        <f>IF(J136="Div by 0", "N/A", IF(OR(J136="N/A",K136="N/A"),"N/A", IF(J136&gt;VALUE(MID(K136,1,2)), "No", IF(J136&lt;-1*VALUE(MID(K136,1,2)), "No", "Yes"))))</f>
        <v>Yes</v>
      </c>
    </row>
    <row r="137" spans="1:12" x14ac:dyDescent="0.25">
      <c r="A137" s="142" t="s">
        <v>635</v>
      </c>
      <c r="B137" s="21" t="s">
        <v>213</v>
      </c>
      <c r="C137" s="22">
        <v>35548</v>
      </c>
      <c r="D137" s="7" t="str">
        <f t="shared" si="11"/>
        <v>N/A</v>
      </c>
      <c r="E137" s="22">
        <v>35922</v>
      </c>
      <c r="F137" s="7" t="str">
        <f t="shared" si="12"/>
        <v>N/A</v>
      </c>
      <c r="G137" s="22">
        <v>39083</v>
      </c>
      <c r="H137" s="7" t="str">
        <f t="shared" si="13"/>
        <v>N/A</v>
      </c>
      <c r="I137" s="8">
        <v>1.052</v>
      </c>
      <c r="J137" s="8">
        <v>8.8000000000000007</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199.70915382000001</v>
      </c>
      <c r="D138" s="7" t="str">
        <f t="shared" si="11"/>
        <v>N/A</v>
      </c>
      <c r="E138" s="26">
        <v>226.12780469</v>
      </c>
      <c r="F138" s="7" t="str">
        <f t="shared" si="12"/>
        <v>N/A</v>
      </c>
      <c r="G138" s="26">
        <v>220.50600005000001</v>
      </c>
      <c r="H138" s="7" t="str">
        <f t="shared" si="13"/>
        <v>N/A</v>
      </c>
      <c r="I138" s="8">
        <v>13.23</v>
      </c>
      <c r="J138" s="8">
        <v>-2.4900000000000002</v>
      </c>
      <c r="K138" s="25" t="s">
        <v>734</v>
      </c>
      <c r="L138" s="85" t="str">
        <f t="shared" si="15"/>
        <v>Yes</v>
      </c>
    </row>
    <row r="139" spans="1:12" ht="25" x14ac:dyDescent="0.25">
      <c r="A139" s="142" t="s">
        <v>636</v>
      </c>
      <c r="B139" s="21" t="s">
        <v>213</v>
      </c>
      <c r="C139" s="26">
        <v>79545250</v>
      </c>
      <c r="D139" s="7" t="str">
        <f t="shared" si="11"/>
        <v>N/A</v>
      </c>
      <c r="E139" s="26">
        <v>92470791</v>
      </c>
      <c r="F139" s="7" t="str">
        <f t="shared" si="12"/>
        <v>N/A</v>
      </c>
      <c r="G139" s="26">
        <v>100860494</v>
      </c>
      <c r="H139" s="7" t="str">
        <f t="shared" si="13"/>
        <v>N/A</v>
      </c>
      <c r="I139" s="8">
        <v>16.25</v>
      </c>
      <c r="J139" s="8">
        <v>9.0730000000000004</v>
      </c>
      <c r="K139" s="25" t="s">
        <v>734</v>
      </c>
      <c r="L139" s="85" t="str">
        <f t="shared" si="15"/>
        <v>Yes</v>
      </c>
    </row>
    <row r="140" spans="1:12" x14ac:dyDescent="0.25">
      <c r="A140" s="142" t="s">
        <v>637</v>
      </c>
      <c r="B140" s="21" t="s">
        <v>213</v>
      </c>
      <c r="C140" s="22">
        <v>684</v>
      </c>
      <c r="D140" s="7" t="str">
        <f t="shared" si="11"/>
        <v>N/A</v>
      </c>
      <c r="E140" s="22">
        <v>843</v>
      </c>
      <c r="F140" s="7" t="str">
        <f t="shared" si="12"/>
        <v>N/A</v>
      </c>
      <c r="G140" s="22">
        <v>880</v>
      </c>
      <c r="H140" s="7" t="str">
        <f t="shared" si="13"/>
        <v>N/A</v>
      </c>
      <c r="I140" s="8">
        <v>23.25</v>
      </c>
      <c r="J140" s="8">
        <v>4.3890000000000002</v>
      </c>
      <c r="K140" s="25" t="s">
        <v>734</v>
      </c>
      <c r="L140" s="85" t="str">
        <f t="shared" si="15"/>
        <v>Yes</v>
      </c>
    </row>
    <row r="141" spans="1:12" ht="25" x14ac:dyDescent="0.25">
      <c r="A141" s="142" t="s">
        <v>1433</v>
      </c>
      <c r="B141" s="21" t="s">
        <v>213</v>
      </c>
      <c r="C141" s="26">
        <v>116294.22515</v>
      </c>
      <c r="D141" s="7" t="str">
        <f t="shared" si="11"/>
        <v>N/A</v>
      </c>
      <c r="E141" s="26">
        <v>109692.51601000001</v>
      </c>
      <c r="F141" s="7" t="str">
        <f t="shared" si="12"/>
        <v>N/A</v>
      </c>
      <c r="G141" s="26">
        <v>114614.19773</v>
      </c>
      <c r="H141" s="7" t="str">
        <f t="shared" si="13"/>
        <v>N/A</v>
      </c>
      <c r="I141" s="8">
        <v>-5.68</v>
      </c>
      <c r="J141" s="8">
        <v>4.4870000000000001</v>
      </c>
      <c r="K141" s="25" t="s">
        <v>734</v>
      </c>
      <c r="L141" s="85" t="str">
        <f t="shared" si="15"/>
        <v>Yes</v>
      </c>
    </row>
    <row r="142" spans="1:12" ht="25" x14ac:dyDescent="0.25">
      <c r="A142" s="142" t="s">
        <v>638</v>
      </c>
      <c r="B142" s="21" t="s">
        <v>213</v>
      </c>
      <c r="C142" s="26">
        <v>147454254</v>
      </c>
      <c r="D142" s="7" t="str">
        <f t="shared" si="11"/>
        <v>N/A</v>
      </c>
      <c r="E142" s="26">
        <v>164023200</v>
      </c>
      <c r="F142" s="7" t="str">
        <f t="shared" si="12"/>
        <v>N/A</v>
      </c>
      <c r="G142" s="26">
        <v>182162732</v>
      </c>
      <c r="H142" s="7" t="str">
        <f t="shared" si="13"/>
        <v>N/A</v>
      </c>
      <c r="I142" s="8">
        <v>11.24</v>
      </c>
      <c r="J142" s="8">
        <v>11.06</v>
      </c>
      <c r="K142" s="25" t="s">
        <v>734</v>
      </c>
      <c r="L142" s="85" t="str">
        <f t="shared" ref="L142:L153" si="16">IF(J142="Div by 0", "N/A", IF(K142="N/A","N/A", IF(J142&gt;VALUE(MID(K142,1,2)), "No", IF(J142&lt;-1*VALUE(MID(K142,1,2)), "No", "Yes"))))</f>
        <v>Yes</v>
      </c>
    </row>
    <row r="143" spans="1:12" x14ac:dyDescent="0.25">
      <c r="A143" s="142" t="s">
        <v>639</v>
      </c>
      <c r="B143" s="21" t="s">
        <v>213</v>
      </c>
      <c r="C143" s="22">
        <v>54535</v>
      </c>
      <c r="D143" s="7" t="str">
        <f t="shared" si="11"/>
        <v>N/A</v>
      </c>
      <c r="E143" s="22">
        <v>57545</v>
      </c>
      <c r="F143" s="7" t="str">
        <f t="shared" si="12"/>
        <v>N/A</v>
      </c>
      <c r="G143" s="22">
        <v>57070</v>
      </c>
      <c r="H143" s="7" t="str">
        <f t="shared" si="13"/>
        <v>N/A</v>
      </c>
      <c r="I143" s="8">
        <v>5.5190000000000001</v>
      </c>
      <c r="J143" s="8">
        <v>-0.82499999999999996</v>
      </c>
      <c r="K143" s="25" t="s">
        <v>734</v>
      </c>
      <c r="L143" s="85" t="str">
        <f t="shared" si="16"/>
        <v>Yes</v>
      </c>
    </row>
    <row r="144" spans="1:12" ht="25" x14ac:dyDescent="0.25">
      <c r="A144" s="142" t="s">
        <v>1434</v>
      </c>
      <c r="B144" s="21" t="s">
        <v>213</v>
      </c>
      <c r="C144" s="26">
        <v>2703.8462272000002</v>
      </c>
      <c r="D144" s="7" t="str">
        <f t="shared" si="11"/>
        <v>N/A</v>
      </c>
      <c r="E144" s="26">
        <v>2850.3466852000001</v>
      </c>
      <c r="F144" s="7" t="str">
        <f t="shared" si="12"/>
        <v>N/A</v>
      </c>
      <c r="G144" s="26">
        <v>3191.9175048000002</v>
      </c>
      <c r="H144" s="7" t="str">
        <f t="shared" si="13"/>
        <v>N/A</v>
      </c>
      <c r="I144" s="8">
        <v>5.4180000000000001</v>
      </c>
      <c r="J144" s="8">
        <v>11.98</v>
      </c>
      <c r="K144" s="25" t="s">
        <v>734</v>
      </c>
      <c r="L144" s="85" t="str">
        <f t="shared" si="16"/>
        <v>Yes</v>
      </c>
    </row>
    <row r="145" spans="1:12" ht="25" x14ac:dyDescent="0.25">
      <c r="A145" s="142" t="s">
        <v>640</v>
      </c>
      <c r="B145" s="21" t="s">
        <v>213</v>
      </c>
      <c r="C145" s="26">
        <v>460334623</v>
      </c>
      <c r="D145" s="7" t="str">
        <f t="shared" ref="D145:D153" si="17">IF($B145="N/A","N/A",IF(C145&gt;10,"No",IF(C145&lt;-10,"No","Yes")))</f>
        <v>N/A</v>
      </c>
      <c r="E145" s="26">
        <v>537887106</v>
      </c>
      <c r="F145" s="7" t="str">
        <f t="shared" ref="F145:F153" si="18">IF($B145="N/A","N/A",IF(E145&gt;10,"No",IF(E145&lt;-10,"No","Yes")))</f>
        <v>N/A</v>
      </c>
      <c r="G145" s="26">
        <v>576144806</v>
      </c>
      <c r="H145" s="7" t="str">
        <f t="shared" ref="H145:H153" si="19">IF($B145="N/A","N/A",IF(G145&gt;10,"No",IF(G145&lt;-10,"No","Yes")))</f>
        <v>N/A</v>
      </c>
      <c r="I145" s="8">
        <v>16.850000000000001</v>
      </c>
      <c r="J145" s="8">
        <v>7.1130000000000004</v>
      </c>
      <c r="K145" s="25" t="s">
        <v>734</v>
      </c>
      <c r="L145" s="85" t="str">
        <f t="shared" si="16"/>
        <v>Yes</v>
      </c>
    </row>
    <row r="146" spans="1:12" x14ac:dyDescent="0.25">
      <c r="A146" s="142" t="s">
        <v>641</v>
      </c>
      <c r="B146" s="21" t="s">
        <v>213</v>
      </c>
      <c r="C146" s="22">
        <v>9709</v>
      </c>
      <c r="D146" s="7" t="str">
        <f t="shared" si="17"/>
        <v>N/A</v>
      </c>
      <c r="E146" s="22">
        <v>10916</v>
      </c>
      <c r="F146" s="7" t="str">
        <f t="shared" si="18"/>
        <v>N/A</v>
      </c>
      <c r="G146" s="22">
        <v>11093</v>
      </c>
      <c r="H146" s="7" t="str">
        <f t="shared" si="19"/>
        <v>N/A</v>
      </c>
      <c r="I146" s="8">
        <v>12.43</v>
      </c>
      <c r="J146" s="8">
        <v>1.621</v>
      </c>
      <c r="K146" s="25" t="s">
        <v>734</v>
      </c>
      <c r="L146" s="85" t="str">
        <f t="shared" si="16"/>
        <v>Yes</v>
      </c>
    </row>
    <row r="147" spans="1:12" ht="25" x14ac:dyDescent="0.25">
      <c r="A147" s="142" t="s">
        <v>1435</v>
      </c>
      <c r="B147" s="21" t="s">
        <v>213</v>
      </c>
      <c r="C147" s="26">
        <v>47413.186012999999</v>
      </c>
      <c r="D147" s="7" t="str">
        <f t="shared" si="17"/>
        <v>N/A</v>
      </c>
      <c r="E147" s="26">
        <v>49275.110480000003</v>
      </c>
      <c r="F147" s="7" t="str">
        <f t="shared" si="18"/>
        <v>N/A</v>
      </c>
      <c r="G147" s="26">
        <v>51937.690975999998</v>
      </c>
      <c r="H147" s="7" t="str">
        <f t="shared" si="19"/>
        <v>N/A</v>
      </c>
      <c r="I147" s="8">
        <v>3.927</v>
      </c>
      <c r="J147" s="8">
        <v>5.4029999999999996</v>
      </c>
      <c r="K147" s="25" t="s">
        <v>734</v>
      </c>
      <c r="L147" s="85" t="str">
        <f t="shared" si="16"/>
        <v>Yes</v>
      </c>
    </row>
    <row r="148" spans="1:12" ht="25" x14ac:dyDescent="0.25">
      <c r="A148" s="142" t="s">
        <v>642</v>
      </c>
      <c r="B148" s="21" t="s">
        <v>213</v>
      </c>
      <c r="C148" s="26">
        <v>142791080</v>
      </c>
      <c r="D148" s="7" t="str">
        <f t="shared" si="17"/>
        <v>N/A</v>
      </c>
      <c r="E148" s="26">
        <v>150978703</v>
      </c>
      <c r="F148" s="7" t="str">
        <f t="shared" si="18"/>
        <v>N/A</v>
      </c>
      <c r="G148" s="26">
        <v>161994896</v>
      </c>
      <c r="H148" s="7" t="str">
        <f t="shared" si="19"/>
        <v>N/A</v>
      </c>
      <c r="I148" s="8">
        <v>5.734</v>
      </c>
      <c r="J148" s="8">
        <v>7.2969999999999997</v>
      </c>
      <c r="K148" s="25" t="s">
        <v>734</v>
      </c>
      <c r="L148" s="85" t="str">
        <f t="shared" si="16"/>
        <v>Yes</v>
      </c>
    </row>
    <row r="149" spans="1:12" x14ac:dyDescent="0.25">
      <c r="A149" s="142" t="s">
        <v>643</v>
      </c>
      <c r="B149" s="21" t="s">
        <v>213</v>
      </c>
      <c r="C149" s="22">
        <v>39430</v>
      </c>
      <c r="D149" s="7" t="str">
        <f t="shared" si="17"/>
        <v>N/A</v>
      </c>
      <c r="E149" s="22">
        <v>36953</v>
      </c>
      <c r="F149" s="7" t="str">
        <f t="shared" si="18"/>
        <v>N/A</v>
      </c>
      <c r="G149" s="22">
        <v>37172</v>
      </c>
      <c r="H149" s="7" t="str">
        <f t="shared" si="19"/>
        <v>N/A</v>
      </c>
      <c r="I149" s="8">
        <v>-6.28</v>
      </c>
      <c r="J149" s="8">
        <v>0.59260000000000002</v>
      </c>
      <c r="K149" s="25" t="s">
        <v>734</v>
      </c>
      <c r="L149" s="85" t="str">
        <f t="shared" si="16"/>
        <v>Yes</v>
      </c>
    </row>
    <row r="150" spans="1:12" ht="25" x14ac:dyDescent="0.25">
      <c r="A150" s="142" t="s">
        <v>1436</v>
      </c>
      <c r="B150" s="21" t="s">
        <v>213</v>
      </c>
      <c r="C150" s="26">
        <v>3621.3816891000001</v>
      </c>
      <c r="D150" s="7" t="str">
        <f t="shared" si="17"/>
        <v>N/A</v>
      </c>
      <c r="E150" s="26">
        <v>4085.6954239000002</v>
      </c>
      <c r="F150" s="7" t="str">
        <f t="shared" si="18"/>
        <v>N/A</v>
      </c>
      <c r="G150" s="26">
        <v>4357.9817067000004</v>
      </c>
      <c r="H150" s="7" t="str">
        <f t="shared" si="19"/>
        <v>N/A</v>
      </c>
      <c r="I150" s="8">
        <v>12.82</v>
      </c>
      <c r="J150" s="8">
        <v>6.6639999999999997</v>
      </c>
      <c r="K150" s="25" t="s">
        <v>734</v>
      </c>
      <c r="L150" s="85" t="str">
        <f t="shared" si="16"/>
        <v>Yes</v>
      </c>
    </row>
    <row r="151" spans="1:12" ht="25" x14ac:dyDescent="0.25">
      <c r="A151" s="142" t="s">
        <v>644</v>
      </c>
      <c r="B151" s="21" t="s">
        <v>213</v>
      </c>
      <c r="C151" s="26">
        <v>93227241</v>
      </c>
      <c r="D151" s="7" t="str">
        <f t="shared" si="17"/>
        <v>N/A</v>
      </c>
      <c r="E151" s="26">
        <v>107383404</v>
      </c>
      <c r="F151" s="7" t="str">
        <f t="shared" si="18"/>
        <v>N/A</v>
      </c>
      <c r="G151" s="26">
        <v>120465736</v>
      </c>
      <c r="H151" s="7" t="str">
        <f t="shared" si="19"/>
        <v>N/A</v>
      </c>
      <c r="I151" s="8">
        <v>15.18</v>
      </c>
      <c r="J151" s="8">
        <v>12.18</v>
      </c>
      <c r="K151" s="25" t="s">
        <v>734</v>
      </c>
      <c r="L151" s="85" t="str">
        <f t="shared" si="16"/>
        <v>Yes</v>
      </c>
    </row>
    <row r="152" spans="1:12" x14ac:dyDescent="0.25">
      <c r="A152" s="142" t="s">
        <v>645</v>
      </c>
      <c r="B152" s="21" t="s">
        <v>213</v>
      </c>
      <c r="C152" s="22">
        <v>6779</v>
      </c>
      <c r="D152" s="7" t="str">
        <f t="shared" si="17"/>
        <v>N/A</v>
      </c>
      <c r="E152" s="22">
        <v>7918</v>
      </c>
      <c r="F152" s="7" t="str">
        <f t="shared" si="18"/>
        <v>N/A</v>
      </c>
      <c r="G152" s="22">
        <v>7971</v>
      </c>
      <c r="H152" s="7" t="str">
        <f t="shared" si="19"/>
        <v>N/A</v>
      </c>
      <c r="I152" s="8">
        <v>16.8</v>
      </c>
      <c r="J152" s="8">
        <v>0.6694</v>
      </c>
      <c r="K152" s="25" t="s">
        <v>734</v>
      </c>
      <c r="L152" s="85" t="str">
        <f t="shared" si="16"/>
        <v>Yes</v>
      </c>
    </row>
    <row r="153" spans="1:12" ht="25" x14ac:dyDescent="0.25">
      <c r="A153" s="142" t="s">
        <v>1437</v>
      </c>
      <c r="B153" s="21" t="s">
        <v>213</v>
      </c>
      <c r="C153" s="26">
        <v>13752.358902</v>
      </c>
      <c r="D153" s="7" t="str">
        <f t="shared" si="17"/>
        <v>N/A</v>
      </c>
      <c r="E153" s="26">
        <v>13561.935337000001</v>
      </c>
      <c r="F153" s="7" t="str">
        <f t="shared" si="18"/>
        <v>N/A</v>
      </c>
      <c r="G153" s="26">
        <v>15113.001630999999</v>
      </c>
      <c r="H153" s="7" t="str">
        <f t="shared" si="19"/>
        <v>N/A</v>
      </c>
      <c r="I153" s="8">
        <v>-1.38</v>
      </c>
      <c r="J153" s="8">
        <v>11.44</v>
      </c>
      <c r="K153" s="25" t="s">
        <v>734</v>
      </c>
      <c r="L153" s="85" t="str">
        <f t="shared" si="16"/>
        <v>Yes</v>
      </c>
    </row>
    <row r="154" spans="1:12" x14ac:dyDescent="0.25">
      <c r="A154" s="142" t="s">
        <v>1503</v>
      </c>
      <c r="B154" s="21" t="s">
        <v>213</v>
      </c>
      <c r="C154" s="26">
        <v>865.91869694000002</v>
      </c>
      <c r="D154" s="7" t="str">
        <f t="shared" ref="D154:D173" si="20">IF($B154="N/A","N/A",IF(C154&gt;10,"No",IF(C154&lt;-10,"No","Yes")))</f>
        <v>N/A</v>
      </c>
      <c r="E154" s="26">
        <v>791.55904725000005</v>
      </c>
      <c r="F154" s="7" t="str">
        <f t="shared" ref="F154:F173" si="21">IF($B154="N/A","N/A",IF(E154&gt;10,"No",IF(E154&lt;-10,"No","Yes")))</f>
        <v>N/A</v>
      </c>
      <c r="G154" s="26">
        <v>625.36562656000001</v>
      </c>
      <c r="H154" s="7" t="str">
        <f t="shared" ref="H154:H173" si="22">IF($B154="N/A","N/A",IF(G154&gt;10,"No",IF(G154&lt;-10,"No","Yes")))</f>
        <v>N/A</v>
      </c>
      <c r="I154" s="8">
        <v>-8.59</v>
      </c>
      <c r="J154" s="8">
        <v>-21</v>
      </c>
      <c r="K154" s="25" t="s">
        <v>734</v>
      </c>
      <c r="L154" s="85" t="str">
        <f t="shared" ref="L154:L173" si="23">IF(J154="Div by 0", "N/A", IF(K154="N/A","N/A", IF(J154&gt;VALUE(MID(K154,1,2)), "No", IF(J154&lt;-1*VALUE(MID(K154,1,2)), "No", "Yes"))))</f>
        <v>Yes</v>
      </c>
    </row>
    <row r="155" spans="1:12" x14ac:dyDescent="0.25">
      <c r="A155" s="146" t="s">
        <v>1504</v>
      </c>
      <c r="B155" s="21" t="s">
        <v>213</v>
      </c>
      <c r="C155" s="26">
        <v>120.41536372</v>
      </c>
      <c r="D155" s="7" t="str">
        <f t="shared" si="20"/>
        <v>N/A</v>
      </c>
      <c r="E155" s="26">
        <v>113.48034271</v>
      </c>
      <c r="F155" s="7" t="str">
        <f t="shared" si="21"/>
        <v>N/A</v>
      </c>
      <c r="G155" s="26">
        <v>79.737278802999995</v>
      </c>
      <c r="H155" s="7" t="str">
        <f t="shared" si="22"/>
        <v>N/A</v>
      </c>
      <c r="I155" s="8">
        <v>-5.76</v>
      </c>
      <c r="J155" s="8">
        <v>-29.7</v>
      </c>
      <c r="K155" s="25" t="s">
        <v>734</v>
      </c>
      <c r="L155" s="85" t="str">
        <f t="shared" si="23"/>
        <v>Yes</v>
      </c>
    </row>
    <row r="156" spans="1:12" x14ac:dyDescent="0.25">
      <c r="A156" s="146" t="s">
        <v>1505</v>
      </c>
      <c r="B156" s="21" t="s">
        <v>213</v>
      </c>
      <c r="C156" s="26">
        <v>1734.4847993000001</v>
      </c>
      <c r="D156" s="7" t="str">
        <f t="shared" si="20"/>
        <v>N/A</v>
      </c>
      <c r="E156" s="26">
        <v>1558.4355961000001</v>
      </c>
      <c r="F156" s="7" t="str">
        <f t="shared" si="21"/>
        <v>N/A</v>
      </c>
      <c r="G156" s="26">
        <v>1441.8007588999999</v>
      </c>
      <c r="H156" s="7" t="str">
        <f t="shared" si="22"/>
        <v>N/A</v>
      </c>
      <c r="I156" s="8">
        <v>-10.1</v>
      </c>
      <c r="J156" s="8">
        <v>-7.48</v>
      </c>
      <c r="K156" s="25" t="s">
        <v>734</v>
      </c>
      <c r="L156" s="85" t="str">
        <f t="shared" si="23"/>
        <v>Yes</v>
      </c>
    </row>
    <row r="157" spans="1:12" x14ac:dyDescent="0.25">
      <c r="A157" s="146" t="s">
        <v>1506</v>
      </c>
      <c r="B157" s="21" t="s">
        <v>213</v>
      </c>
      <c r="C157" s="26">
        <v>323.74327017000002</v>
      </c>
      <c r="D157" s="7" t="str">
        <f t="shared" si="20"/>
        <v>N/A</v>
      </c>
      <c r="E157" s="26">
        <v>370.14616058000001</v>
      </c>
      <c r="F157" s="7" t="str">
        <f t="shared" si="21"/>
        <v>N/A</v>
      </c>
      <c r="G157" s="26">
        <v>347.23596842000001</v>
      </c>
      <c r="H157" s="7" t="str">
        <f t="shared" si="22"/>
        <v>N/A</v>
      </c>
      <c r="I157" s="8">
        <v>14.33</v>
      </c>
      <c r="J157" s="8">
        <v>-6.19</v>
      </c>
      <c r="K157" s="25" t="s">
        <v>734</v>
      </c>
      <c r="L157" s="85" t="str">
        <f t="shared" si="23"/>
        <v>Yes</v>
      </c>
    </row>
    <row r="158" spans="1:12" x14ac:dyDescent="0.25">
      <c r="A158" s="146" t="s">
        <v>1507</v>
      </c>
      <c r="B158" s="21" t="s">
        <v>213</v>
      </c>
      <c r="C158" s="26">
        <v>532.14209744000004</v>
      </c>
      <c r="D158" s="7" t="str">
        <f t="shared" si="20"/>
        <v>N/A</v>
      </c>
      <c r="E158" s="26">
        <v>535.85502903999998</v>
      </c>
      <c r="F158" s="7" t="str">
        <f t="shared" si="21"/>
        <v>N/A</v>
      </c>
      <c r="G158" s="26">
        <v>493.72321170999999</v>
      </c>
      <c r="H158" s="7" t="str">
        <f t="shared" si="22"/>
        <v>N/A</v>
      </c>
      <c r="I158" s="8">
        <v>0.69769999999999999</v>
      </c>
      <c r="J158" s="8">
        <v>-7.86</v>
      </c>
      <c r="K158" s="25" t="s">
        <v>734</v>
      </c>
      <c r="L158" s="85" t="str">
        <f t="shared" si="23"/>
        <v>Yes</v>
      </c>
    </row>
    <row r="159" spans="1:12" x14ac:dyDescent="0.25">
      <c r="A159" s="142" t="s">
        <v>1508</v>
      </c>
      <c r="B159" s="21" t="s">
        <v>213</v>
      </c>
      <c r="C159" s="26">
        <v>1118.3592326999999</v>
      </c>
      <c r="D159" s="7" t="str">
        <f t="shared" si="20"/>
        <v>N/A</v>
      </c>
      <c r="E159" s="26">
        <v>1101.7147646999999</v>
      </c>
      <c r="F159" s="7" t="str">
        <f t="shared" si="21"/>
        <v>N/A</v>
      </c>
      <c r="G159" s="26">
        <v>876.16227775000004</v>
      </c>
      <c r="H159" s="7" t="str">
        <f t="shared" si="22"/>
        <v>N/A</v>
      </c>
      <c r="I159" s="8">
        <v>-1.49</v>
      </c>
      <c r="J159" s="8">
        <v>-20.5</v>
      </c>
      <c r="K159" s="25" t="s">
        <v>734</v>
      </c>
      <c r="L159" s="85" t="str">
        <f t="shared" si="23"/>
        <v>Yes</v>
      </c>
    </row>
    <row r="160" spans="1:12" x14ac:dyDescent="0.25">
      <c r="A160" s="146" t="s">
        <v>1509</v>
      </c>
      <c r="B160" s="21" t="s">
        <v>213</v>
      </c>
      <c r="C160" s="26">
        <v>2227.399629</v>
      </c>
      <c r="D160" s="7" t="str">
        <f t="shared" si="20"/>
        <v>N/A</v>
      </c>
      <c r="E160" s="26">
        <v>1856.1875983</v>
      </c>
      <c r="F160" s="7" t="str">
        <f t="shared" si="21"/>
        <v>N/A</v>
      </c>
      <c r="G160" s="26">
        <v>1312.3503456000001</v>
      </c>
      <c r="H160" s="7" t="str">
        <f t="shared" si="22"/>
        <v>N/A</v>
      </c>
      <c r="I160" s="8">
        <v>-16.7</v>
      </c>
      <c r="J160" s="8">
        <v>-29.3</v>
      </c>
      <c r="K160" s="25" t="s">
        <v>734</v>
      </c>
      <c r="L160" s="85" t="str">
        <f t="shared" si="23"/>
        <v>Yes</v>
      </c>
    </row>
    <row r="161" spans="1:12" x14ac:dyDescent="0.25">
      <c r="A161" s="146" t="s">
        <v>1510</v>
      </c>
      <c r="B161" s="21" t="s">
        <v>213</v>
      </c>
      <c r="C161" s="26">
        <v>2109.2793381000001</v>
      </c>
      <c r="D161" s="7" t="str">
        <f t="shared" si="20"/>
        <v>N/A</v>
      </c>
      <c r="E161" s="26">
        <v>2159.2033038</v>
      </c>
      <c r="F161" s="7" t="str">
        <f t="shared" si="21"/>
        <v>N/A</v>
      </c>
      <c r="G161" s="26">
        <v>2259.2336396999999</v>
      </c>
      <c r="H161" s="7" t="str">
        <f t="shared" si="22"/>
        <v>N/A</v>
      </c>
      <c r="I161" s="8">
        <v>2.367</v>
      </c>
      <c r="J161" s="8">
        <v>4.633</v>
      </c>
      <c r="K161" s="25" t="s">
        <v>734</v>
      </c>
      <c r="L161" s="85" t="str">
        <f t="shared" si="23"/>
        <v>Yes</v>
      </c>
    </row>
    <row r="162" spans="1:12" x14ac:dyDescent="0.25">
      <c r="A162" s="146" t="s">
        <v>1511</v>
      </c>
      <c r="B162" s="21" t="s">
        <v>213</v>
      </c>
      <c r="C162" s="26">
        <v>51.388145014999999</v>
      </c>
      <c r="D162" s="7" t="str">
        <f t="shared" si="20"/>
        <v>N/A</v>
      </c>
      <c r="E162" s="26">
        <v>46.860397245999998</v>
      </c>
      <c r="F162" s="7" t="str">
        <f t="shared" si="21"/>
        <v>N/A</v>
      </c>
      <c r="G162" s="26">
        <v>32.366093931999998</v>
      </c>
      <c r="H162" s="7" t="str">
        <f t="shared" si="22"/>
        <v>N/A</v>
      </c>
      <c r="I162" s="8">
        <v>-8.81</v>
      </c>
      <c r="J162" s="8">
        <v>-30.9</v>
      </c>
      <c r="K162" s="25" t="s">
        <v>734</v>
      </c>
      <c r="L162" s="85" t="str">
        <f t="shared" si="23"/>
        <v>No</v>
      </c>
    </row>
    <row r="163" spans="1:12" x14ac:dyDescent="0.25">
      <c r="A163" s="146" t="s">
        <v>1512</v>
      </c>
      <c r="B163" s="21" t="s">
        <v>213</v>
      </c>
      <c r="C163" s="26">
        <v>16.267595323999998</v>
      </c>
      <c r="D163" s="7" t="str">
        <f t="shared" si="20"/>
        <v>N/A</v>
      </c>
      <c r="E163" s="26">
        <v>31.663931885</v>
      </c>
      <c r="F163" s="7" t="str">
        <f t="shared" si="21"/>
        <v>N/A</v>
      </c>
      <c r="G163" s="26">
        <v>39.323003868000001</v>
      </c>
      <c r="H163" s="7" t="str">
        <f t="shared" si="22"/>
        <v>N/A</v>
      </c>
      <c r="I163" s="8">
        <v>94.64</v>
      </c>
      <c r="J163" s="8">
        <v>24.19</v>
      </c>
      <c r="K163" s="25" t="s">
        <v>734</v>
      </c>
      <c r="L163" s="85" t="str">
        <f t="shared" si="23"/>
        <v>Yes</v>
      </c>
    </row>
    <row r="164" spans="1:12" x14ac:dyDescent="0.25">
      <c r="A164" s="142" t="s">
        <v>1513</v>
      </c>
      <c r="B164" s="21" t="s">
        <v>213</v>
      </c>
      <c r="C164" s="26">
        <v>746.52899261000005</v>
      </c>
      <c r="D164" s="7" t="str">
        <f t="shared" si="20"/>
        <v>N/A</v>
      </c>
      <c r="E164" s="26">
        <v>720.71644565999998</v>
      </c>
      <c r="F164" s="7" t="str">
        <f t="shared" si="21"/>
        <v>N/A</v>
      </c>
      <c r="G164" s="26">
        <v>654.57025323000005</v>
      </c>
      <c r="H164" s="7" t="str">
        <f t="shared" si="22"/>
        <v>N/A</v>
      </c>
      <c r="I164" s="8">
        <v>-3.46</v>
      </c>
      <c r="J164" s="8">
        <v>-9.18</v>
      </c>
      <c r="K164" s="25" t="s">
        <v>734</v>
      </c>
      <c r="L164" s="85" t="str">
        <f t="shared" si="23"/>
        <v>Yes</v>
      </c>
    </row>
    <row r="165" spans="1:12" x14ac:dyDescent="0.25">
      <c r="A165" s="146" t="s">
        <v>1514</v>
      </c>
      <c r="B165" s="21" t="s">
        <v>213</v>
      </c>
      <c r="C165" s="26">
        <v>48.738207234999997</v>
      </c>
      <c r="D165" s="7" t="str">
        <f t="shared" si="20"/>
        <v>N/A</v>
      </c>
      <c r="E165" s="26">
        <v>43.935415650000003</v>
      </c>
      <c r="F165" s="7" t="str">
        <f t="shared" si="21"/>
        <v>N/A</v>
      </c>
      <c r="G165" s="26">
        <v>50.306637807000001</v>
      </c>
      <c r="H165" s="7" t="str">
        <f t="shared" si="22"/>
        <v>N/A</v>
      </c>
      <c r="I165" s="8">
        <v>-9.85</v>
      </c>
      <c r="J165" s="8">
        <v>14.5</v>
      </c>
      <c r="K165" s="25" t="s">
        <v>734</v>
      </c>
      <c r="L165" s="85" t="str">
        <f t="shared" si="23"/>
        <v>Yes</v>
      </c>
    </row>
    <row r="166" spans="1:12" x14ac:dyDescent="0.25">
      <c r="A166" s="146" t="s">
        <v>1515</v>
      </c>
      <c r="B166" s="21" t="s">
        <v>213</v>
      </c>
      <c r="C166" s="26">
        <v>1607.855996</v>
      </c>
      <c r="D166" s="7" t="str">
        <f t="shared" si="20"/>
        <v>N/A</v>
      </c>
      <c r="E166" s="26">
        <v>1628.9748625</v>
      </c>
      <c r="F166" s="7" t="str">
        <f t="shared" si="21"/>
        <v>N/A</v>
      </c>
      <c r="G166" s="26">
        <v>1882.4719098</v>
      </c>
      <c r="H166" s="7" t="str">
        <f t="shared" si="22"/>
        <v>N/A</v>
      </c>
      <c r="I166" s="8">
        <v>1.3129999999999999</v>
      </c>
      <c r="J166" s="8">
        <v>15.56</v>
      </c>
      <c r="K166" s="25" t="s">
        <v>734</v>
      </c>
      <c r="L166" s="85" t="str">
        <f t="shared" si="23"/>
        <v>Yes</v>
      </c>
    </row>
    <row r="167" spans="1:12" x14ac:dyDescent="0.25">
      <c r="A167" s="146" t="s">
        <v>1516</v>
      </c>
      <c r="B167" s="21" t="s">
        <v>213</v>
      </c>
      <c r="C167" s="26">
        <v>298.09332611000002</v>
      </c>
      <c r="D167" s="7" t="str">
        <f t="shared" si="20"/>
        <v>N/A</v>
      </c>
      <c r="E167" s="26">
        <v>272.65295015999999</v>
      </c>
      <c r="F167" s="7" t="str">
        <f t="shared" si="21"/>
        <v>N/A</v>
      </c>
      <c r="G167" s="26">
        <v>246.71939409000001</v>
      </c>
      <c r="H167" s="7" t="str">
        <f t="shared" si="22"/>
        <v>N/A</v>
      </c>
      <c r="I167" s="8">
        <v>-8.5299999999999994</v>
      </c>
      <c r="J167" s="8">
        <v>-9.51</v>
      </c>
      <c r="K167" s="25" t="s">
        <v>734</v>
      </c>
      <c r="L167" s="85" t="str">
        <f t="shared" si="23"/>
        <v>Yes</v>
      </c>
    </row>
    <row r="168" spans="1:12" x14ac:dyDescent="0.25">
      <c r="A168" s="146" t="s">
        <v>1517</v>
      </c>
      <c r="B168" s="21" t="s">
        <v>213</v>
      </c>
      <c r="C168" s="26">
        <v>278.67011862999999</v>
      </c>
      <c r="D168" s="7" t="str">
        <f t="shared" si="20"/>
        <v>N/A</v>
      </c>
      <c r="E168" s="26">
        <v>260.15449791999998</v>
      </c>
      <c r="F168" s="7" t="str">
        <f t="shared" si="21"/>
        <v>N/A</v>
      </c>
      <c r="G168" s="26">
        <v>280.32895041</v>
      </c>
      <c r="H168" s="7" t="str">
        <f t="shared" si="22"/>
        <v>N/A</v>
      </c>
      <c r="I168" s="8">
        <v>-6.64</v>
      </c>
      <c r="J168" s="8">
        <v>7.7549999999999999</v>
      </c>
      <c r="K168" s="25" t="s">
        <v>734</v>
      </c>
      <c r="L168" s="85" t="str">
        <f t="shared" si="23"/>
        <v>Yes</v>
      </c>
    </row>
    <row r="169" spans="1:12" x14ac:dyDescent="0.25">
      <c r="A169" s="142" t="s">
        <v>1518</v>
      </c>
      <c r="B169" s="21" t="s">
        <v>213</v>
      </c>
      <c r="C169" s="26">
        <v>9396.2407636000007</v>
      </c>
      <c r="D169" s="7" t="str">
        <f t="shared" si="20"/>
        <v>N/A</v>
      </c>
      <c r="E169" s="26">
        <v>9906.8876885000009</v>
      </c>
      <c r="F169" s="7" t="str">
        <f t="shared" si="21"/>
        <v>N/A</v>
      </c>
      <c r="G169" s="26">
        <v>8686.0426492000006</v>
      </c>
      <c r="H169" s="7" t="str">
        <f t="shared" si="22"/>
        <v>N/A</v>
      </c>
      <c r="I169" s="8">
        <v>5.4349999999999996</v>
      </c>
      <c r="J169" s="8">
        <v>-12.3</v>
      </c>
      <c r="K169" s="25" t="s">
        <v>734</v>
      </c>
      <c r="L169" s="85" t="str">
        <f t="shared" si="23"/>
        <v>Yes</v>
      </c>
    </row>
    <row r="170" spans="1:12" x14ac:dyDescent="0.25">
      <c r="A170" s="146" t="s">
        <v>1519</v>
      </c>
      <c r="B170" s="21" t="s">
        <v>213</v>
      </c>
      <c r="C170" s="26">
        <v>2879.6242547000002</v>
      </c>
      <c r="D170" s="7" t="str">
        <f t="shared" si="20"/>
        <v>N/A</v>
      </c>
      <c r="E170" s="26">
        <v>2662.7744428000001</v>
      </c>
      <c r="F170" s="7" t="str">
        <f t="shared" si="21"/>
        <v>N/A</v>
      </c>
      <c r="G170" s="26">
        <v>2620.6095922</v>
      </c>
      <c r="H170" s="7" t="str">
        <f t="shared" si="22"/>
        <v>N/A</v>
      </c>
      <c r="I170" s="8">
        <v>-7.53</v>
      </c>
      <c r="J170" s="8">
        <v>-1.58</v>
      </c>
      <c r="K170" s="25" t="s">
        <v>734</v>
      </c>
      <c r="L170" s="85" t="str">
        <f t="shared" si="23"/>
        <v>Yes</v>
      </c>
    </row>
    <row r="171" spans="1:12" x14ac:dyDescent="0.25">
      <c r="A171" s="146" t="s">
        <v>1520</v>
      </c>
      <c r="B171" s="21" t="s">
        <v>213</v>
      </c>
      <c r="C171" s="26">
        <v>21820.599634999999</v>
      </c>
      <c r="D171" s="7" t="str">
        <f t="shared" si="20"/>
        <v>N/A</v>
      </c>
      <c r="E171" s="26">
        <v>23929.578310000001</v>
      </c>
      <c r="F171" s="7" t="str">
        <f t="shared" si="21"/>
        <v>N/A</v>
      </c>
      <c r="G171" s="26">
        <v>27200.035454000001</v>
      </c>
      <c r="H171" s="7" t="str">
        <f t="shared" si="22"/>
        <v>N/A</v>
      </c>
      <c r="I171" s="8">
        <v>9.6649999999999991</v>
      </c>
      <c r="J171" s="8">
        <v>13.67</v>
      </c>
      <c r="K171" s="25" t="s">
        <v>734</v>
      </c>
      <c r="L171" s="85" t="str">
        <f t="shared" si="23"/>
        <v>Yes</v>
      </c>
    </row>
    <row r="172" spans="1:12" x14ac:dyDescent="0.25">
      <c r="A172" s="146" t="s">
        <v>1521</v>
      </c>
      <c r="B172" s="21" t="s">
        <v>213</v>
      </c>
      <c r="C172" s="26">
        <v>2153.5090372</v>
      </c>
      <c r="D172" s="7" t="str">
        <f t="shared" si="20"/>
        <v>N/A</v>
      </c>
      <c r="E172" s="26">
        <v>2219.7532918000002</v>
      </c>
      <c r="F172" s="7" t="str">
        <f t="shared" si="21"/>
        <v>N/A</v>
      </c>
      <c r="G172" s="26">
        <v>2054.3820221999999</v>
      </c>
      <c r="H172" s="7" t="str">
        <f t="shared" si="22"/>
        <v>N/A</v>
      </c>
      <c r="I172" s="8">
        <v>3.0760000000000001</v>
      </c>
      <c r="J172" s="8">
        <v>-7.45</v>
      </c>
      <c r="K172" s="25" t="s">
        <v>734</v>
      </c>
      <c r="L172" s="85" t="str">
        <f t="shared" si="23"/>
        <v>Yes</v>
      </c>
    </row>
    <row r="173" spans="1:12" x14ac:dyDescent="0.25">
      <c r="A173" s="146" t="s">
        <v>1522</v>
      </c>
      <c r="B173" s="21" t="s">
        <v>213</v>
      </c>
      <c r="C173" s="26">
        <v>1294.576851</v>
      </c>
      <c r="D173" s="7" t="str">
        <f t="shared" si="20"/>
        <v>N/A</v>
      </c>
      <c r="E173" s="26">
        <v>1279.8081175</v>
      </c>
      <c r="F173" s="7" t="str">
        <f t="shared" si="21"/>
        <v>N/A</v>
      </c>
      <c r="G173" s="26">
        <v>1272.1921944000001</v>
      </c>
      <c r="H173" s="7" t="str">
        <f t="shared" si="22"/>
        <v>N/A</v>
      </c>
      <c r="I173" s="8">
        <v>-1.1399999999999999</v>
      </c>
      <c r="J173" s="8">
        <v>-0.59499999999999997</v>
      </c>
      <c r="K173" s="25" t="s">
        <v>734</v>
      </c>
      <c r="L173" s="85" t="str">
        <f t="shared" si="23"/>
        <v>Yes</v>
      </c>
    </row>
    <row r="174" spans="1:12" x14ac:dyDescent="0.25">
      <c r="A174" s="142" t="s">
        <v>371</v>
      </c>
      <c r="B174" s="21" t="s">
        <v>213</v>
      </c>
      <c r="C174" s="4">
        <v>10.377707875</v>
      </c>
      <c r="D174" s="7" t="str">
        <f t="shared" ref="D174:D203" si="24">IF($B174="N/A","N/A",IF(C174&gt;10,"No",IF(C174&lt;-10,"No","Yes")))</f>
        <v>N/A</v>
      </c>
      <c r="E174" s="4">
        <v>9.8672183628999992</v>
      </c>
      <c r="F174" s="7" t="str">
        <f t="shared" ref="F174:F203" si="25">IF($B174="N/A","N/A",IF(E174&gt;10,"No",IF(E174&lt;-10,"No","Yes")))</f>
        <v>N/A</v>
      </c>
      <c r="G174" s="4">
        <v>7.6261753419999998</v>
      </c>
      <c r="H174" s="7" t="str">
        <f t="shared" ref="H174:H203" si="26">IF($B174="N/A","N/A",IF(G174&gt;10,"No",IF(G174&lt;-10,"No","Yes")))</f>
        <v>N/A</v>
      </c>
      <c r="I174" s="8">
        <v>-4.92</v>
      </c>
      <c r="J174" s="8">
        <v>-22.7</v>
      </c>
      <c r="K174" s="25" t="s">
        <v>734</v>
      </c>
      <c r="L174" s="85" t="str">
        <f t="shared" ref="L174:L203" si="27">IF(J174="Div by 0", "N/A", IF(K174="N/A","N/A", IF(J174&gt;VALUE(MID(K174,1,2)), "No", IF(J174&lt;-1*VALUE(MID(K174,1,2)), "No", "Yes"))))</f>
        <v>Yes</v>
      </c>
    </row>
    <row r="175" spans="1:12" x14ac:dyDescent="0.25">
      <c r="A175" s="146" t="s">
        <v>480</v>
      </c>
      <c r="B175" s="21" t="s">
        <v>213</v>
      </c>
      <c r="C175" s="4">
        <v>5.5054988736999997</v>
      </c>
      <c r="D175" s="7" t="str">
        <f t="shared" si="24"/>
        <v>N/A</v>
      </c>
      <c r="E175" s="4">
        <v>4.2513963450999999</v>
      </c>
      <c r="F175" s="7" t="str">
        <f t="shared" si="25"/>
        <v>N/A</v>
      </c>
      <c r="G175" s="4">
        <v>3.1271360219000002</v>
      </c>
      <c r="H175" s="7" t="str">
        <f t="shared" si="26"/>
        <v>N/A</v>
      </c>
      <c r="I175" s="8">
        <v>-22.8</v>
      </c>
      <c r="J175" s="8">
        <v>-26.4</v>
      </c>
      <c r="K175" s="25" t="s">
        <v>734</v>
      </c>
      <c r="L175" s="85" t="str">
        <f t="shared" si="27"/>
        <v>Yes</v>
      </c>
    </row>
    <row r="176" spans="1:12" x14ac:dyDescent="0.25">
      <c r="A176" s="146" t="s">
        <v>481</v>
      </c>
      <c r="B176" s="21" t="s">
        <v>213</v>
      </c>
      <c r="C176" s="4">
        <v>16.237573927</v>
      </c>
      <c r="D176" s="7" t="str">
        <f t="shared" si="24"/>
        <v>N/A</v>
      </c>
      <c r="E176" s="4">
        <v>15.661994155</v>
      </c>
      <c r="F176" s="7" t="str">
        <f t="shared" si="25"/>
        <v>N/A</v>
      </c>
      <c r="G176" s="4">
        <v>14.760880584000001</v>
      </c>
      <c r="H176" s="7" t="str">
        <f t="shared" si="26"/>
        <v>N/A</v>
      </c>
      <c r="I176" s="8">
        <v>-3.54</v>
      </c>
      <c r="J176" s="8">
        <v>-5.75</v>
      </c>
      <c r="K176" s="25" t="s">
        <v>734</v>
      </c>
      <c r="L176" s="85" t="str">
        <f t="shared" si="27"/>
        <v>Yes</v>
      </c>
    </row>
    <row r="177" spans="1:12" x14ac:dyDescent="0.25">
      <c r="A177" s="146" t="s">
        <v>482</v>
      </c>
      <c r="B177" s="21" t="s">
        <v>213</v>
      </c>
      <c r="C177" s="4">
        <v>6.9291008250999999</v>
      </c>
      <c r="D177" s="7" t="str">
        <f t="shared" si="24"/>
        <v>N/A</v>
      </c>
      <c r="E177" s="4">
        <v>7.3732639782999998</v>
      </c>
      <c r="F177" s="7" t="str">
        <f t="shared" si="25"/>
        <v>N/A</v>
      </c>
      <c r="G177" s="4">
        <v>5.7495234318000001</v>
      </c>
      <c r="H177" s="7" t="str">
        <f t="shared" si="26"/>
        <v>N/A</v>
      </c>
      <c r="I177" s="8">
        <v>6.41</v>
      </c>
      <c r="J177" s="8">
        <v>-22</v>
      </c>
      <c r="K177" s="25" t="s">
        <v>734</v>
      </c>
      <c r="L177" s="85" t="str">
        <f t="shared" si="27"/>
        <v>Yes</v>
      </c>
    </row>
    <row r="178" spans="1:12" x14ac:dyDescent="0.25">
      <c r="A178" s="146" t="s">
        <v>483</v>
      </c>
      <c r="B178" s="21" t="s">
        <v>213</v>
      </c>
      <c r="C178" s="4">
        <v>7.7658406356</v>
      </c>
      <c r="D178" s="7" t="str">
        <f t="shared" si="24"/>
        <v>N/A</v>
      </c>
      <c r="E178" s="4">
        <v>7.4789724936999997</v>
      </c>
      <c r="F178" s="7" t="str">
        <f t="shared" si="25"/>
        <v>N/A</v>
      </c>
      <c r="G178" s="4">
        <v>5.6463252699000002</v>
      </c>
      <c r="H178" s="7" t="str">
        <f t="shared" si="26"/>
        <v>N/A</v>
      </c>
      <c r="I178" s="8">
        <v>-3.69</v>
      </c>
      <c r="J178" s="8">
        <v>-24.5</v>
      </c>
      <c r="K178" s="25" t="s">
        <v>734</v>
      </c>
      <c r="L178" s="85" t="str">
        <f t="shared" si="27"/>
        <v>Yes</v>
      </c>
    </row>
    <row r="179" spans="1:12" x14ac:dyDescent="0.25">
      <c r="A179" s="142" t="s">
        <v>1523</v>
      </c>
      <c r="B179" s="21" t="s">
        <v>213</v>
      </c>
      <c r="C179" s="4">
        <v>3.3781344783999998</v>
      </c>
      <c r="D179" s="7" t="str">
        <f t="shared" si="24"/>
        <v>N/A</v>
      </c>
      <c r="E179" s="4">
        <v>3.1674974807999998</v>
      </c>
      <c r="F179" s="7" t="str">
        <f t="shared" si="25"/>
        <v>N/A</v>
      </c>
      <c r="G179" s="4">
        <v>2.4748088695999999</v>
      </c>
      <c r="H179" s="7" t="str">
        <f t="shared" si="26"/>
        <v>N/A</v>
      </c>
      <c r="I179" s="8">
        <v>-6.24</v>
      </c>
      <c r="J179" s="8">
        <v>-21.9</v>
      </c>
      <c r="K179" s="25" t="s">
        <v>734</v>
      </c>
      <c r="L179" s="85" t="str">
        <f t="shared" si="27"/>
        <v>Yes</v>
      </c>
    </row>
    <row r="180" spans="1:12" x14ac:dyDescent="0.25">
      <c r="A180" s="146" t="s">
        <v>1524</v>
      </c>
      <c r="B180" s="21" t="s">
        <v>213</v>
      </c>
      <c r="C180" s="4">
        <v>10.298794223</v>
      </c>
      <c r="D180" s="7" t="str">
        <f t="shared" si="24"/>
        <v>N/A</v>
      </c>
      <c r="E180" s="4">
        <v>8.0879561845999994</v>
      </c>
      <c r="F180" s="7" t="str">
        <f t="shared" si="25"/>
        <v>N/A</v>
      </c>
      <c r="G180" s="4">
        <v>5.6201108832999997</v>
      </c>
      <c r="H180" s="7" t="str">
        <f t="shared" si="26"/>
        <v>N/A</v>
      </c>
      <c r="I180" s="8">
        <v>-21.5</v>
      </c>
      <c r="J180" s="8">
        <v>-30.5</v>
      </c>
      <c r="K180" s="25" t="s">
        <v>734</v>
      </c>
      <c r="L180" s="85" t="str">
        <f t="shared" si="27"/>
        <v>No</v>
      </c>
    </row>
    <row r="181" spans="1:12" x14ac:dyDescent="0.25">
      <c r="A181" s="146" t="s">
        <v>1525</v>
      </c>
      <c r="B181" s="21" t="s">
        <v>213</v>
      </c>
      <c r="C181" s="4">
        <v>4.8647288284999997</v>
      </c>
      <c r="D181" s="7" t="str">
        <f t="shared" si="24"/>
        <v>N/A</v>
      </c>
      <c r="E181" s="4">
        <v>4.7587795334000003</v>
      </c>
      <c r="F181" s="7" t="str">
        <f t="shared" si="25"/>
        <v>N/A</v>
      </c>
      <c r="G181" s="4">
        <v>4.7454004959000002</v>
      </c>
      <c r="H181" s="7" t="str">
        <f t="shared" si="26"/>
        <v>N/A</v>
      </c>
      <c r="I181" s="8">
        <v>-2.1800000000000002</v>
      </c>
      <c r="J181" s="8">
        <v>-0.28100000000000003</v>
      </c>
      <c r="K181" s="25" t="s">
        <v>734</v>
      </c>
      <c r="L181" s="85" t="str">
        <f t="shared" si="27"/>
        <v>Yes</v>
      </c>
    </row>
    <row r="182" spans="1:12" x14ac:dyDescent="0.25">
      <c r="A182" s="146" t="s">
        <v>1526</v>
      </c>
      <c r="B182" s="21" t="s">
        <v>213</v>
      </c>
      <c r="C182" s="4">
        <v>0.2534610544</v>
      </c>
      <c r="D182" s="7" t="str">
        <f t="shared" si="24"/>
        <v>N/A</v>
      </c>
      <c r="E182" s="4">
        <v>0.30557415319999998</v>
      </c>
      <c r="F182" s="7" t="str">
        <f t="shared" si="25"/>
        <v>N/A</v>
      </c>
      <c r="G182" s="4">
        <v>0.22517047709999999</v>
      </c>
      <c r="H182" s="7" t="str">
        <f t="shared" si="26"/>
        <v>N/A</v>
      </c>
      <c r="I182" s="8">
        <v>20.56</v>
      </c>
      <c r="J182" s="8">
        <v>-26.3</v>
      </c>
      <c r="K182" s="25" t="s">
        <v>734</v>
      </c>
      <c r="L182" s="85" t="str">
        <f t="shared" si="27"/>
        <v>Yes</v>
      </c>
    </row>
    <row r="183" spans="1:12" x14ac:dyDescent="0.25">
      <c r="A183" s="146" t="s">
        <v>1527</v>
      </c>
      <c r="B183" s="21" t="s">
        <v>213</v>
      </c>
      <c r="C183" s="4">
        <v>0.18515727600000001</v>
      </c>
      <c r="D183" s="7" t="str">
        <f t="shared" si="24"/>
        <v>N/A</v>
      </c>
      <c r="E183" s="4">
        <v>0.20665853810000001</v>
      </c>
      <c r="F183" s="7" t="str">
        <f t="shared" si="25"/>
        <v>N/A</v>
      </c>
      <c r="G183" s="4">
        <v>0.22949021419999999</v>
      </c>
      <c r="H183" s="7" t="str">
        <f t="shared" si="26"/>
        <v>N/A</v>
      </c>
      <c r="I183" s="8">
        <v>11.61</v>
      </c>
      <c r="J183" s="8">
        <v>11.05</v>
      </c>
      <c r="K183" s="25" t="s">
        <v>734</v>
      </c>
      <c r="L183" s="85" t="str">
        <f t="shared" si="27"/>
        <v>Yes</v>
      </c>
    </row>
    <row r="184" spans="1:12" x14ac:dyDescent="0.25">
      <c r="A184" s="142" t="s">
        <v>97</v>
      </c>
      <c r="B184" s="21" t="s">
        <v>213</v>
      </c>
      <c r="C184" s="4">
        <v>45.41167205</v>
      </c>
      <c r="D184" s="7" t="str">
        <f t="shared" si="24"/>
        <v>N/A</v>
      </c>
      <c r="E184" s="4">
        <v>42.601146790999998</v>
      </c>
      <c r="F184" s="7" t="str">
        <f t="shared" si="25"/>
        <v>N/A</v>
      </c>
      <c r="G184" s="4">
        <v>35.500087876000002</v>
      </c>
      <c r="H184" s="7" t="str">
        <f t="shared" si="26"/>
        <v>N/A</v>
      </c>
      <c r="I184" s="8">
        <v>-6.19</v>
      </c>
      <c r="J184" s="8">
        <v>-16.7</v>
      </c>
      <c r="K184" s="25" t="s">
        <v>734</v>
      </c>
      <c r="L184" s="85" t="str">
        <f t="shared" si="27"/>
        <v>Yes</v>
      </c>
    </row>
    <row r="185" spans="1:12" x14ac:dyDescent="0.25">
      <c r="A185" s="146" t="s">
        <v>484</v>
      </c>
      <c r="B185" s="21" t="s">
        <v>213</v>
      </c>
      <c r="C185" s="4">
        <v>14.018815422999999</v>
      </c>
      <c r="D185" s="7" t="str">
        <f t="shared" si="24"/>
        <v>N/A</v>
      </c>
      <c r="E185" s="4">
        <v>11.010791171999999</v>
      </c>
      <c r="F185" s="7" t="str">
        <f t="shared" si="25"/>
        <v>N/A</v>
      </c>
      <c r="G185" s="4">
        <v>8.1434647223999992</v>
      </c>
      <c r="H185" s="7" t="str">
        <f t="shared" si="26"/>
        <v>N/A</v>
      </c>
      <c r="I185" s="8">
        <v>-21.5</v>
      </c>
      <c r="J185" s="8">
        <v>-26</v>
      </c>
      <c r="K185" s="25" t="s">
        <v>734</v>
      </c>
      <c r="L185" s="85" t="str">
        <f t="shared" si="27"/>
        <v>Yes</v>
      </c>
    </row>
    <row r="186" spans="1:12" x14ac:dyDescent="0.25">
      <c r="A186" s="146" t="s">
        <v>485</v>
      </c>
      <c r="B186" s="21" t="s">
        <v>213</v>
      </c>
      <c r="C186" s="4">
        <v>68.001761670999997</v>
      </c>
      <c r="D186" s="7" t="str">
        <f t="shared" si="24"/>
        <v>N/A</v>
      </c>
      <c r="E186" s="4">
        <v>64.876913170999998</v>
      </c>
      <c r="F186" s="7" t="str">
        <f t="shared" si="25"/>
        <v>N/A</v>
      </c>
      <c r="G186" s="4">
        <v>64.556077646999995</v>
      </c>
      <c r="H186" s="7" t="str">
        <f t="shared" si="26"/>
        <v>N/A</v>
      </c>
      <c r="I186" s="8">
        <v>-4.5999999999999996</v>
      </c>
      <c r="J186" s="8">
        <v>-0.495</v>
      </c>
      <c r="K186" s="25" t="s">
        <v>734</v>
      </c>
      <c r="L186" s="85" t="str">
        <f t="shared" si="27"/>
        <v>Yes</v>
      </c>
    </row>
    <row r="187" spans="1:12" x14ac:dyDescent="0.25">
      <c r="A187" s="146" t="s">
        <v>486</v>
      </c>
      <c r="B187" s="21" t="s">
        <v>213</v>
      </c>
      <c r="C187" s="4">
        <v>38.896657810000001</v>
      </c>
      <c r="D187" s="7" t="str">
        <f t="shared" si="24"/>
        <v>N/A</v>
      </c>
      <c r="E187" s="4">
        <v>38.013081319999998</v>
      </c>
      <c r="F187" s="7" t="str">
        <f t="shared" si="25"/>
        <v>N/A</v>
      </c>
      <c r="G187" s="4">
        <v>34.030167726000002</v>
      </c>
      <c r="H187" s="7" t="str">
        <f t="shared" si="26"/>
        <v>N/A</v>
      </c>
      <c r="I187" s="8">
        <v>-2.27</v>
      </c>
      <c r="J187" s="8">
        <v>-10.5</v>
      </c>
      <c r="K187" s="25" t="s">
        <v>734</v>
      </c>
      <c r="L187" s="85" t="str">
        <f t="shared" si="27"/>
        <v>Yes</v>
      </c>
    </row>
    <row r="188" spans="1:12" x14ac:dyDescent="0.25">
      <c r="A188" s="146" t="s">
        <v>487</v>
      </c>
      <c r="B188" s="21" t="s">
        <v>213</v>
      </c>
      <c r="C188" s="4">
        <v>35.188494413000001</v>
      </c>
      <c r="D188" s="7" t="str">
        <f t="shared" si="24"/>
        <v>N/A</v>
      </c>
      <c r="E188" s="4">
        <v>35.026555621999997</v>
      </c>
      <c r="F188" s="7" t="str">
        <f t="shared" si="25"/>
        <v>N/A</v>
      </c>
      <c r="G188" s="4">
        <v>27.341088851999999</v>
      </c>
      <c r="H188" s="7" t="str">
        <f t="shared" si="26"/>
        <v>N/A</v>
      </c>
      <c r="I188" s="8">
        <v>-0.46</v>
      </c>
      <c r="J188" s="8">
        <v>-21.9</v>
      </c>
      <c r="K188" s="25" t="s">
        <v>734</v>
      </c>
      <c r="L188" s="85" t="str">
        <f t="shared" si="27"/>
        <v>Yes</v>
      </c>
    </row>
    <row r="189" spans="1:12" x14ac:dyDescent="0.25">
      <c r="A189" s="142" t="s">
        <v>118</v>
      </c>
      <c r="B189" s="21" t="s">
        <v>213</v>
      </c>
      <c r="C189" s="4">
        <v>68.571066930000001</v>
      </c>
      <c r="D189" s="7" t="str">
        <f t="shared" si="24"/>
        <v>N/A</v>
      </c>
      <c r="E189" s="4">
        <v>67.777044560999997</v>
      </c>
      <c r="F189" s="7" t="str">
        <f t="shared" si="25"/>
        <v>N/A</v>
      </c>
      <c r="G189" s="4">
        <v>58.130730249999999</v>
      </c>
      <c r="H189" s="7" t="str">
        <f t="shared" si="26"/>
        <v>N/A</v>
      </c>
      <c r="I189" s="8">
        <v>-1.1599999999999999</v>
      </c>
      <c r="J189" s="8">
        <v>-14.2</v>
      </c>
      <c r="K189" s="25" t="s">
        <v>734</v>
      </c>
      <c r="L189" s="85" t="str">
        <f t="shared" si="27"/>
        <v>Yes</v>
      </c>
    </row>
    <row r="190" spans="1:12" x14ac:dyDescent="0.25">
      <c r="A190" s="146" t="s">
        <v>488</v>
      </c>
      <c r="B190" s="21" t="s">
        <v>213</v>
      </c>
      <c r="C190" s="4">
        <v>26.238902875000001</v>
      </c>
      <c r="D190" s="7" t="str">
        <f t="shared" si="24"/>
        <v>N/A</v>
      </c>
      <c r="E190" s="4">
        <v>28.425790358</v>
      </c>
      <c r="F190" s="7" t="str">
        <f t="shared" si="25"/>
        <v>N/A</v>
      </c>
      <c r="G190" s="4">
        <v>21.476038581000001</v>
      </c>
      <c r="H190" s="7" t="str">
        <f t="shared" si="26"/>
        <v>N/A</v>
      </c>
      <c r="I190" s="8">
        <v>8.3350000000000009</v>
      </c>
      <c r="J190" s="8">
        <v>-24.4</v>
      </c>
      <c r="K190" s="25" t="s">
        <v>734</v>
      </c>
      <c r="L190" s="85" t="str">
        <f t="shared" si="27"/>
        <v>Yes</v>
      </c>
    </row>
    <row r="191" spans="1:12" x14ac:dyDescent="0.25">
      <c r="A191" s="146" t="s">
        <v>489</v>
      </c>
      <c r="B191" s="21" t="s">
        <v>213</v>
      </c>
      <c r="C191" s="4">
        <v>93.733484333999996</v>
      </c>
      <c r="D191" s="7" t="str">
        <f t="shared" si="24"/>
        <v>N/A</v>
      </c>
      <c r="E191" s="4">
        <v>94.121798999000006</v>
      </c>
      <c r="F191" s="7" t="str">
        <f t="shared" si="25"/>
        <v>N/A</v>
      </c>
      <c r="G191" s="4">
        <v>94.186062441000004</v>
      </c>
      <c r="H191" s="7" t="str">
        <f t="shared" si="26"/>
        <v>N/A</v>
      </c>
      <c r="I191" s="8">
        <v>0.4143</v>
      </c>
      <c r="J191" s="8">
        <v>6.83E-2</v>
      </c>
      <c r="K191" s="25" t="s">
        <v>734</v>
      </c>
      <c r="L191" s="85" t="str">
        <f t="shared" si="27"/>
        <v>Yes</v>
      </c>
    </row>
    <row r="192" spans="1:12" x14ac:dyDescent="0.25">
      <c r="A192" s="146" t="s">
        <v>490</v>
      </c>
      <c r="B192" s="21" t="s">
        <v>213</v>
      </c>
      <c r="C192" s="4">
        <v>63.714865054000001</v>
      </c>
      <c r="D192" s="7" t="str">
        <f t="shared" si="24"/>
        <v>N/A</v>
      </c>
      <c r="E192" s="4">
        <v>64.488163292999999</v>
      </c>
      <c r="F192" s="7" t="str">
        <f t="shared" si="25"/>
        <v>N/A</v>
      </c>
      <c r="G192" s="4">
        <v>59.668897047999998</v>
      </c>
      <c r="H192" s="7" t="str">
        <f t="shared" si="26"/>
        <v>N/A</v>
      </c>
      <c r="I192" s="8">
        <v>1.214</v>
      </c>
      <c r="J192" s="8">
        <v>-7.47</v>
      </c>
      <c r="K192" s="25" t="s">
        <v>734</v>
      </c>
      <c r="L192" s="85" t="str">
        <f t="shared" si="27"/>
        <v>Yes</v>
      </c>
    </row>
    <row r="193" spans="1:12" x14ac:dyDescent="0.25">
      <c r="A193" s="146" t="s">
        <v>491</v>
      </c>
      <c r="B193" s="21" t="s">
        <v>213</v>
      </c>
      <c r="C193" s="4">
        <v>59.013499256999999</v>
      </c>
      <c r="D193" s="7" t="str">
        <f t="shared" si="24"/>
        <v>N/A</v>
      </c>
      <c r="E193" s="4">
        <v>57.763127984</v>
      </c>
      <c r="F193" s="7" t="str">
        <f t="shared" si="25"/>
        <v>N/A</v>
      </c>
      <c r="G193" s="4">
        <v>46.271866520000003</v>
      </c>
      <c r="H193" s="7" t="str">
        <f t="shared" si="26"/>
        <v>N/A</v>
      </c>
      <c r="I193" s="8">
        <v>-2.12</v>
      </c>
      <c r="J193" s="8">
        <v>-19.899999999999999</v>
      </c>
      <c r="K193" s="25" t="s">
        <v>734</v>
      </c>
      <c r="L193" s="85" t="str">
        <f t="shared" si="27"/>
        <v>Yes</v>
      </c>
    </row>
    <row r="194" spans="1:12" x14ac:dyDescent="0.25">
      <c r="A194" s="142" t="s">
        <v>1528</v>
      </c>
      <c r="B194" s="21" t="s">
        <v>213</v>
      </c>
      <c r="C194" s="22">
        <v>5.0946379364999999</v>
      </c>
      <c r="D194" s="7" t="str">
        <f t="shared" si="24"/>
        <v>N/A</v>
      </c>
      <c r="E194" s="22">
        <v>5.0840939901000004</v>
      </c>
      <c r="F194" s="7" t="str">
        <f t="shared" si="25"/>
        <v>N/A</v>
      </c>
      <c r="G194" s="22">
        <v>4.7122143268999999</v>
      </c>
      <c r="H194" s="7" t="str">
        <f t="shared" si="26"/>
        <v>N/A</v>
      </c>
      <c r="I194" s="8">
        <v>-0.20699999999999999</v>
      </c>
      <c r="J194" s="8">
        <v>-7.31</v>
      </c>
      <c r="K194" s="25" t="s">
        <v>734</v>
      </c>
      <c r="L194" s="85" t="str">
        <f t="shared" si="27"/>
        <v>Yes</v>
      </c>
    </row>
    <row r="195" spans="1:12" x14ac:dyDescent="0.25">
      <c r="A195" s="146" t="s">
        <v>1529</v>
      </c>
      <c r="B195" s="21" t="s">
        <v>213</v>
      </c>
      <c r="C195" s="22">
        <v>0.68110709989999996</v>
      </c>
      <c r="D195" s="7" t="str">
        <f t="shared" si="24"/>
        <v>N/A</v>
      </c>
      <c r="E195" s="22">
        <v>1.2519132653</v>
      </c>
      <c r="F195" s="7" t="str">
        <f t="shared" si="25"/>
        <v>N/A</v>
      </c>
      <c r="G195" s="22">
        <v>0.88646023070000002</v>
      </c>
      <c r="H195" s="7" t="str">
        <f t="shared" si="26"/>
        <v>N/A</v>
      </c>
      <c r="I195" s="8">
        <v>83.81</v>
      </c>
      <c r="J195" s="8">
        <v>-29.2</v>
      </c>
      <c r="K195" s="25" t="s">
        <v>734</v>
      </c>
      <c r="L195" s="85" t="str">
        <f t="shared" si="27"/>
        <v>Yes</v>
      </c>
    </row>
    <row r="196" spans="1:12" x14ac:dyDescent="0.25">
      <c r="A196" s="146" t="s">
        <v>1530</v>
      </c>
      <c r="B196" s="21" t="s">
        <v>213</v>
      </c>
      <c r="C196" s="22">
        <v>6.1080285183000003</v>
      </c>
      <c r="D196" s="7" t="str">
        <f t="shared" si="24"/>
        <v>N/A</v>
      </c>
      <c r="E196" s="22">
        <v>5.8125395318999997</v>
      </c>
      <c r="F196" s="7" t="str">
        <f t="shared" si="25"/>
        <v>N/A</v>
      </c>
      <c r="G196" s="22">
        <v>5.0872389791000003</v>
      </c>
      <c r="H196" s="7" t="str">
        <f t="shared" si="26"/>
        <v>N/A</v>
      </c>
      <c r="I196" s="8">
        <v>-4.84</v>
      </c>
      <c r="J196" s="8">
        <v>-12.5</v>
      </c>
      <c r="K196" s="25" t="s">
        <v>734</v>
      </c>
      <c r="L196" s="85" t="str">
        <f t="shared" si="27"/>
        <v>Yes</v>
      </c>
    </row>
    <row r="197" spans="1:12" x14ac:dyDescent="0.25">
      <c r="A197" s="146" t="s">
        <v>1531</v>
      </c>
      <c r="B197" s="21" t="s">
        <v>213</v>
      </c>
      <c r="C197" s="22">
        <v>3.9919273461000002</v>
      </c>
      <c r="D197" s="7" t="str">
        <f t="shared" si="24"/>
        <v>N/A</v>
      </c>
      <c r="E197" s="22">
        <v>4.2270081490000004</v>
      </c>
      <c r="F197" s="7" t="str">
        <f t="shared" si="25"/>
        <v>N/A</v>
      </c>
      <c r="G197" s="22">
        <v>4.2525589674999997</v>
      </c>
      <c r="H197" s="7" t="str">
        <f t="shared" si="26"/>
        <v>N/A</v>
      </c>
      <c r="I197" s="8">
        <v>5.8890000000000002</v>
      </c>
      <c r="J197" s="8">
        <v>0.60450000000000004</v>
      </c>
      <c r="K197" s="25" t="s">
        <v>734</v>
      </c>
      <c r="L197" s="85" t="str">
        <f t="shared" si="27"/>
        <v>Yes</v>
      </c>
    </row>
    <row r="198" spans="1:12" x14ac:dyDescent="0.25">
      <c r="A198" s="146" t="s">
        <v>1532</v>
      </c>
      <c r="B198" s="21" t="s">
        <v>213</v>
      </c>
      <c r="C198" s="22">
        <v>4.7147213750999999</v>
      </c>
      <c r="D198" s="7" t="str">
        <f t="shared" si="24"/>
        <v>N/A</v>
      </c>
      <c r="E198" s="22">
        <v>5.2158054711000004</v>
      </c>
      <c r="F198" s="7" t="str">
        <f t="shared" si="25"/>
        <v>N/A</v>
      </c>
      <c r="G198" s="22">
        <v>5.8179959099999996</v>
      </c>
      <c r="H198" s="7" t="str">
        <f t="shared" si="26"/>
        <v>N/A</v>
      </c>
      <c r="I198" s="8">
        <v>10.63</v>
      </c>
      <c r="J198" s="8">
        <v>11.55</v>
      </c>
      <c r="K198" s="25" t="s">
        <v>734</v>
      </c>
      <c r="L198" s="85" t="str">
        <f t="shared" si="27"/>
        <v>Yes</v>
      </c>
    </row>
    <row r="199" spans="1:12" x14ac:dyDescent="0.25">
      <c r="A199" s="142" t="s">
        <v>1533</v>
      </c>
      <c r="B199" s="21" t="s">
        <v>213</v>
      </c>
      <c r="C199" s="22">
        <v>153.85054122</v>
      </c>
      <c r="D199" s="7" t="str">
        <f t="shared" si="24"/>
        <v>N/A</v>
      </c>
      <c r="E199" s="22">
        <v>154.12992679999999</v>
      </c>
      <c r="F199" s="7" t="str">
        <f t="shared" si="25"/>
        <v>N/A</v>
      </c>
      <c r="G199" s="22">
        <v>157.11702915000001</v>
      </c>
      <c r="H199" s="7" t="str">
        <f t="shared" si="26"/>
        <v>N/A</v>
      </c>
      <c r="I199" s="8">
        <v>0.18160000000000001</v>
      </c>
      <c r="J199" s="8">
        <v>1.9379999999999999</v>
      </c>
      <c r="K199" s="25" t="s">
        <v>734</v>
      </c>
      <c r="L199" s="85" t="str">
        <f t="shared" si="27"/>
        <v>Yes</v>
      </c>
    </row>
    <row r="200" spans="1:12" x14ac:dyDescent="0.25">
      <c r="A200" s="146" t="s">
        <v>1534</v>
      </c>
      <c r="B200" s="21" t="s">
        <v>213</v>
      </c>
      <c r="C200" s="22">
        <v>137.85493728</v>
      </c>
      <c r="D200" s="7" t="str">
        <f t="shared" si="24"/>
        <v>N/A</v>
      </c>
      <c r="E200" s="22">
        <v>137.62386859</v>
      </c>
      <c r="F200" s="7" t="str">
        <f t="shared" si="25"/>
        <v>N/A</v>
      </c>
      <c r="G200" s="22">
        <v>142.86317568000001</v>
      </c>
      <c r="H200" s="7" t="str">
        <f t="shared" si="26"/>
        <v>N/A</v>
      </c>
      <c r="I200" s="8">
        <v>-0.16800000000000001</v>
      </c>
      <c r="J200" s="8">
        <v>3.8069999999999999</v>
      </c>
      <c r="K200" s="25" t="s">
        <v>734</v>
      </c>
      <c r="L200" s="85" t="str">
        <f t="shared" si="27"/>
        <v>Yes</v>
      </c>
    </row>
    <row r="201" spans="1:12" x14ac:dyDescent="0.25">
      <c r="A201" s="146" t="s">
        <v>1535</v>
      </c>
      <c r="B201" s="21" t="s">
        <v>213</v>
      </c>
      <c r="C201" s="22">
        <v>174.04164510999999</v>
      </c>
      <c r="D201" s="7" t="str">
        <f t="shared" si="24"/>
        <v>N/A</v>
      </c>
      <c r="E201" s="22">
        <v>176.02914390000001</v>
      </c>
      <c r="F201" s="7" t="str">
        <f t="shared" si="25"/>
        <v>N/A</v>
      </c>
      <c r="G201" s="22">
        <v>181.22661663</v>
      </c>
      <c r="H201" s="7" t="str">
        <f t="shared" si="26"/>
        <v>N/A</v>
      </c>
      <c r="I201" s="8">
        <v>1.1419999999999999</v>
      </c>
      <c r="J201" s="8">
        <v>2.9529999999999998</v>
      </c>
      <c r="K201" s="25" t="s">
        <v>734</v>
      </c>
      <c r="L201" s="85" t="str">
        <f t="shared" si="27"/>
        <v>Yes</v>
      </c>
    </row>
    <row r="202" spans="1:12" x14ac:dyDescent="0.25">
      <c r="A202" s="146" t="s">
        <v>1536</v>
      </c>
      <c r="B202" s="21" t="s">
        <v>213</v>
      </c>
      <c r="C202" s="22">
        <v>34.731034483000002</v>
      </c>
      <c r="D202" s="7" t="str">
        <f t="shared" si="24"/>
        <v>N/A</v>
      </c>
      <c r="E202" s="22">
        <v>21.5</v>
      </c>
      <c r="F202" s="7" t="str">
        <f t="shared" si="25"/>
        <v>N/A</v>
      </c>
      <c r="G202" s="22">
        <v>22.420454544999998</v>
      </c>
      <c r="H202" s="7" t="str">
        <f t="shared" si="26"/>
        <v>N/A</v>
      </c>
      <c r="I202" s="8">
        <v>-38.1</v>
      </c>
      <c r="J202" s="8">
        <v>4.2809999999999997</v>
      </c>
      <c r="K202" s="25" t="s">
        <v>734</v>
      </c>
      <c r="L202" s="85" t="str">
        <f t="shared" si="27"/>
        <v>Yes</v>
      </c>
    </row>
    <row r="203" spans="1:12" x14ac:dyDescent="0.25">
      <c r="A203" s="146" t="s">
        <v>1537</v>
      </c>
      <c r="B203" s="21" t="s">
        <v>213</v>
      </c>
      <c r="C203" s="22">
        <v>25.290697674</v>
      </c>
      <c r="D203" s="7" t="str">
        <f t="shared" si="24"/>
        <v>N/A</v>
      </c>
      <c r="E203" s="22">
        <v>41</v>
      </c>
      <c r="F203" s="7" t="str">
        <f t="shared" si="25"/>
        <v>N/A</v>
      </c>
      <c r="G203" s="22">
        <v>46.314465409</v>
      </c>
      <c r="H203" s="7" t="str">
        <f t="shared" si="26"/>
        <v>N/A</v>
      </c>
      <c r="I203" s="8">
        <v>62.11</v>
      </c>
      <c r="J203" s="8">
        <v>12.96</v>
      </c>
      <c r="K203" s="25" t="s">
        <v>734</v>
      </c>
      <c r="L203" s="85" t="str">
        <f t="shared" si="27"/>
        <v>Yes</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50</v>
      </c>
      <c r="J204" s="8">
        <v>33.33</v>
      </c>
      <c r="K204" s="10" t="s">
        <v>213</v>
      </c>
      <c r="L204" s="85" t="str">
        <f t="shared" ref="L204:L214" si="31">IF(J204="Div by 0", "N/A", IF(K204="N/A","N/A", IF(J204&gt;VALUE(MID(K204,1,2)), "No", IF(J204&lt;-1*VALUE(MID(K204,1,2)), "No", "Yes"))))</f>
        <v>N/A</v>
      </c>
    </row>
    <row r="205" spans="1:12" x14ac:dyDescent="0.25">
      <c r="A205" s="142" t="s">
        <v>128</v>
      </c>
      <c r="B205" s="21" t="s">
        <v>213</v>
      </c>
      <c r="C205" s="22">
        <v>25</v>
      </c>
      <c r="D205" s="7" t="str">
        <f t="shared" si="28"/>
        <v>N/A</v>
      </c>
      <c r="E205" s="22">
        <v>25</v>
      </c>
      <c r="F205" s="7" t="str">
        <f t="shared" si="29"/>
        <v>N/A</v>
      </c>
      <c r="G205" s="22">
        <v>34</v>
      </c>
      <c r="H205" s="7" t="str">
        <f t="shared" si="30"/>
        <v>N/A</v>
      </c>
      <c r="I205" s="8">
        <v>0</v>
      </c>
      <c r="J205" s="8">
        <v>36</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-50</v>
      </c>
      <c r="J206" s="8">
        <v>33.33</v>
      </c>
      <c r="K206" s="10" t="s">
        <v>213</v>
      </c>
      <c r="L206" s="85" t="str">
        <f t="shared" si="31"/>
        <v>N/A</v>
      </c>
    </row>
    <row r="207" spans="1:12" ht="25" x14ac:dyDescent="0.25">
      <c r="A207" s="142" t="s">
        <v>1538</v>
      </c>
      <c r="B207" s="21" t="s">
        <v>213</v>
      </c>
      <c r="C207" s="22">
        <v>11</v>
      </c>
      <c r="D207" s="7" t="str">
        <f t="shared" si="28"/>
        <v>N/A</v>
      </c>
      <c r="E207" s="22">
        <v>11</v>
      </c>
      <c r="F207" s="7" t="str">
        <f t="shared" si="29"/>
        <v>N/A</v>
      </c>
      <c r="G207" s="22">
        <v>11</v>
      </c>
      <c r="H207" s="7" t="str">
        <f t="shared" si="30"/>
        <v>N/A</v>
      </c>
      <c r="I207" s="8">
        <v>16.670000000000002</v>
      </c>
      <c r="J207" s="8">
        <v>14.29</v>
      </c>
      <c r="K207" s="10" t="s">
        <v>213</v>
      </c>
      <c r="L207" s="85" t="str">
        <f t="shared" si="31"/>
        <v>N/A</v>
      </c>
    </row>
    <row r="208" spans="1:12" x14ac:dyDescent="0.25">
      <c r="A208" s="142" t="s">
        <v>1586</v>
      </c>
      <c r="B208" s="21" t="s">
        <v>213</v>
      </c>
      <c r="C208" s="22">
        <v>11</v>
      </c>
      <c r="D208" s="7" t="str">
        <f t="shared" si="28"/>
        <v>N/A</v>
      </c>
      <c r="E208" s="22">
        <v>20</v>
      </c>
      <c r="F208" s="7" t="str">
        <f t="shared" si="29"/>
        <v>N/A</v>
      </c>
      <c r="G208" s="22">
        <v>21</v>
      </c>
      <c r="H208" s="7" t="str">
        <f t="shared" si="30"/>
        <v>N/A</v>
      </c>
      <c r="I208" s="8">
        <v>81.819999999999993</v>
      </c>
      <c r="J208" s="8">
        <v>5</v>
      </c>
      <c r="K208" s="10" t="s">
        <v>213</v>
      </c>
      <c r="L208" s="85" t="str">
        <f t="shared" si="31"/>
        <v>N/A</v>
      </c>
    </row>
    <row r="209" spans="1:12" x14ac:dyDescent="0.25">
      <c r="A209" s="142" t="s">
        <v>1587</v>
      </c>
      <c r="B209" s="21" t="s">
        <v>213</v>
      </c>
      <c r="C209" s="22">
        <v>337</v>
      </c>
      <c r="D209" s="7" t="str">
        <f t="shared" si="28"/>
        <v>N/A</v>
      </c>
      <c r="E209" s="22">
        <v>408</v>
      </c>
      <c r="F209" s="7" t="str">
        <f t="shared" si="29"/>
        <v>N/A</v>
      </c>
      <c r="G209" s="22">
        <v>494</v>
      </c>
      <c r="H209" s="7" t="str">
        <f t="shared" si="30"/>
        <v>N/A</v>
      </c>
      <c r="I209" s="8">
        <v>21.07</v>
      </c>
      <c r="J209" s="8">
        <v>21.08</v>
      </c>
      <c r="K209" s="10" t="s">
        <v>213</v>
      </c>
      <c r="L209" s="85" t="str">
        <f t="shared" si="31"/>
        <v>N/A</v>
      </c>
    </row>
    <row r="210" spans="1:12" x14ac:dyDescent="0.25">
      <c r="A210" s="142" t="s">
        <v>125</v>
      </c>
      <c r="B210" s="21" t="s">
        <v>213</v>
      </c>
      <c r="C210" s="26">
        <v>4265220</v>
      </c>
      <c r="D210" s="7" t="str">
        <f t="shared" si="28"/>
        <v>N/A</v>
      </c>
      <c r="E210" s="26">
        <v>4385175</v>
      </c>
      <c r="F210" s="7" t="str">
        <f t="shared" si="29"/>
        <v>N/A</v>
      </c>
      <c r="G210" s="26">
        <v>4635998</v>
      </c>
      <c r="H210" s="7" t="str">
        <f t="shared" si="30"/>
        <v>N/A</v>
      </c>
      <c r="I210" s="8">
        <v>2.8119999999999998</v>
      </c>
      <c r="J210" s="8">
        <v>5.72</v>
      </c>
      <c r="K210" s="10" t="s">
        <v>213</v>
      </c>
      <c r="L210" s="85" t="str">
        <f t="shared" si="31"/>
        <v>N/A</v>
      </c>
    </row>
    <row r="211" spans="1:12" x14ac:dyDescent="0.25">
      <c r="A211" s="142" t="s">
        <v>1588</v>
      </c>
      <c r="B211" s="21" t="s">
        <v>213</v>
      </c>
      <c r="C211" s="26">
        <v>889259</v>
      </c>
      <c r="D211" s="7" t="str">
        <f t="shared" si="28"/>
        <v>N/A</v>
      </c>
      <c r="E211" s="26">
        <v>2637885</v>
      </c>
      <c r="F211" s="7" t="str">
        <f t="shared" si="29"/>
        <v>N/A</v>
      </c>
      <c r="G211" s="26">
        <v>2832621</v>
      </c>
      <c r="H211" s="7" t="str">
        <f t="shared" si="30"/>
        <v>N/A</v>
      </c>
      <c r="I211" s="8">
        <v>196.6</v>
      </c>
      <c r="J211" s="8">
        <v>7.3819999999999997</v>
      </c>
      <c r="K211" s="10" t="s">
        <v>213</v>
      </c>
      <c r="L211" s="85" t="str">
        <f t="shared" si="31"/>
        <v>N/A</v>
      </c>
    </row>
    <row r="212" spans="1:12" x14ac:dyDescent="0.25">
      <c r="A212" s="142" t="s">
        <v>1539</v>
      </c>
      <c r="B212" s="21" t="s">
        <v>213</v>
      </c>
      <c r="C212" s="26">
        <v>246010</v>
      </c>
      <c r="D212" s="7" t="str">
        <f t="shared" si="28"/>
        <v>N/A</v>
      </c>
      <c r="E212" s="26">
        <v>587400</v>
      </c>
      <c r="F212" s="7" t="str">
        <f t="shared" si="29"/>
        <v>N/A</v>
      </c>
      <c r="G212" s="26">
        <v>393037</v>
      </c>
      <c r="H212" s="7" t="str">
        <f t="shared" si="30"/>
        <v>N/A</v>
      </c>
      <c r="I212" s="8">
        <v>138.80000000000001</v>
      </c>
      <c r="J212" s="8">
        <v>-33.1</v>
      </c>
      <c r="K212" s="10" t="s">
        <v>213</v>
      </c>
      <c r="L212" s="85" t="str">
        <f t="shared" si="31"/>
        <v>N/A</v>
      </c>
    </row>
    <row r="213" spans="1:12" x14ac:dyDescent="0.25">
      <c r="A213" s="142" t="s">
        <v>1589</v>
      </c>
      <c r="B213" s="21" t="s">
        <v>213</v>
      </c>
      <c r="C213" s="26">
        <v>4246581</v>
      </c>
      <c r="D213" s="7" t="str">
        <f t="shared" si="28"/>
        <v>N/A</v>
      </c>
      <c r="E213" s="26">
        <v>4363760</v>
      </c>
      <c r="F213" s="7" t="str">
        <f t="shared" si="29"/>
        <v>N/A</v>
      </c>
      <c r="G213" s="26">
        <v>4541569</v>
      </c>
      <c r="H213" s="7" t="str">
        <f t="shared" si="30"/>
        <v>N/A</v>
      </c>
      <c r="I213" s="8">
        <v>2.7589999999999999</v>
      </c>
      <c r="J213" s="8">
        <v>4.0750000000000002</v>
      </c>
      <c r="K213" s="10" t="s">
        <v>213</v>
      </c>
      <c r="L213" s="85" t="str">
        <f t="shared" si="31"/>
        <v>N/A</v>
      </c>
    </row>
    <row r="214" spans="1:12" x14ac:dyDescent="0.25">
      <c r="A214" s="146" t="s">
        <v>1590</v>
      </c>
      <c r="B214" s="21" t="s">
        <v>213</v>
      </c>
      <c r="C214" s="26">
        <v>892712</v>
      </c>
      <c r="D214" s="7" t="str">
        <f t="shared" si="28"/>
        <v>N/A</v>
      </c>
      <c r="E214" s="26">
        <v>1091548</v>
      </c>
      <c r="F214" s="7" t="str">
        <f t="shared" si="29"/>
        <v>N/A</v>
      </c>
      <c r="G214" s="26">
        <v>1129722</v>
      </c>
      <c r="H214" s="7" t="str">
        <f t="shared" si="30"/>
        <v>N/A</v>
      </c>
      <c r="I214" s="8">
        <v>22.27</v>
      </c>
      <c r="J214" s="8">
        <v>3.4969999999999999</v>
      </c>
      <c r="K214" s="10" t="s">
        <v>213</v>
      </c>
      <c r="L214" s="85" t="str">
        <f t="shared" si="31"/>
        <v>N/A</v>
      </c>
    </row>
    <row r="215" spans="1:12" ht="25" x14ac:dyDescent="0.25">
      <c r="A215" s="142" t="s">
        <v>1353</v>
      </c>
      <c r="B215" s="21" t="s">
        <v>213</v>
      </c>
      <c r="C215" s="26">
        <v>2225748</v>
      </c>
      <c r="D215" s="7" t="str">
        <f t="shared" ref="D215:D229" si="32">IF($B215="N/A","N/A",IF(C215&gt;10,"No",IF(C215&lt;-10,"No","Yes")))</f>
        <v>N/A</v>
      </c>
      <c r="E215" s="26">
        <v>2087668</v>
      </c>
      <c r="F215" s="7" t="str">
        <f t="shared" ref="F215:F229" si="33">IF($B215="N/A","N/A",IF(E215&gt;10,"No",IF(E215&lt;-10,"No","Yes")))</f>
        <v>N/A</v>
      </c>
      <c r="G215" s="26">
        <v>2631553</v>
      </c>
      <c r="H215" s="7" t="str">
        <f t="shared" ref="H215:H229" si="34">IF($B215="N/A","N/A",IF(G215&gt;10,"No",IF(G215&lt;-10,"No","Yes")))</f>
        <v>N/A</v>
      </c>
      <c r="I215" s="8">
        <v>-6.2</v>
      </c>
      <c r="J215" s="8">
        <v>26.05</v>
      </c>
      <c r="K215" s="25" t="s">
        <v>734</v>
      </c>
      <c r="L215" s="85" t="str">
        <f t="shared" ref="L215:L229" si="35">IF(J215="Div by 0", "N/A", IF(K215="N/A","N/A", IF(J215&gt;VALUE(MID(K215,1,2)), "No", IF(J215&lt;-1*VALUE(MID(K215,1,2)), "No", "Yes"))))</f>
        <v>Yes</v>
      </c>
    </row>
    <row r="216" spans="1:12" x14ac:dyDescent="0.25">
      <c r="A216" s="142" t="s">
        <v>646</v>
      </c>
      <c r="B216" s="21" t="s">
        <v>213</v>
      </c>
      <c r="C216" s="22">
        <v>8319</v>
      </c>
      <c r="D216" s="7" t="str">
        <f t="shared" si="32"/>
        <v>N/A</v>
      </c>
      <c r="E216" s="22">
        <v>7102</v>
      </c>
      <c r="F216" s="7" t="str">
        <f t="shared" si="33"/>
        <v>N/A</v>
      </c>
      <c r="G216" s="22">
        <v>7702</v>
      </c>
      <c r="H216" s="7" t="str">
        <f t="shared" si="34"/>
        <v>N/A</v>
      </c>
      <c r="I216" s="8">
        <v>-14.6</v>
      </c>
      <c r="J216" s="8">
        <v>8.4480000000000004</v>
      </c>
      <c r="K216" s="25" t="s">
        <v>734</v>
      </c>
      <c r="L216" s="85" t="str">
        <f t="shared" si="35"/>
        <v>Yes</v>
      </c>
    </row>
    <row r="217" spans="1:12" x14ac:dyDescent="0.25">
      <c r="A217" s="142" t="s">
        <v>1354</v>
      </c>
      <c r="B217" s="21" t="s">
        <v>213</v>
      </c>
      <c r="C217" s="26">
        <v>267.54994591000002</v>
      </c>
      <c r="D217" s="7" t="str">
        <f t="shared" si="32"/>
        <v>N/A</v>
      </c>
      <c r="E217" s="26">
        <v>293.95494227</v>
      </c>
      <c r="F217" s="7" t="str">
        <f t="shared" si="33"/>
        <v>N/A</v>
      </c>
      <c r="G217" s="26">
        <v>341.67138405999998</v>
      </c>
      <c r="H217" s="7" t="str">
        <f t="shared" si="34"/>
        <v>N/A</v>
      </c>
      <c r="I217" s="8">
        <v>9.8689999999999998</v>
      </c>
      <c r="J217" s="8">
        <v>16.23</v>
      </c>
      <c r="K217" s="25" t="s">
        <v>734</v>
      </c>
      <c r="L217" s="85" t="str">
        <f t="shared" si="35"/>
        <v>Yes</v>
      </c>
    </row>
    <row r="218" spans="1:12" ht="25" x14ac:dyDescent="0.25">
      <c r="A218" s="142" t="s">
        <v>1355</v>
      </c>
      <c r="B218" s="21" t="s">
        <v>213</v>
      </c>
      <c r="C218" s="26">
        <v>584888</v>
      </c>
      <c r="D218" s="7" t="str">
        <f t="shared" si="32"/>
        <v>N/A</v>
      </c>
      <c r="E218" s="26">
        <v>421806</v>
      </c>
      <c r="F218" s="7" t="str">
        <f t="shared" si="33"/>
        <v>N/A</v>
      </c>
      <c r="G218" s="26">
        <v>329751</v>
      </c>
      <c r="H218" s="7" t="str">
        <f t="shared" si="34"/>
        <v>N/A</v>
      </c>
      <c r="I218" s="8">
        <v>-27.9</v>
      </c>
      <c r="J218" s="8">
        <v>-21.8</v>
      </c>
      <c r="K218" s="25" t="s">
        <v>734</v>
      </c>
      <c r="L218" s="85" t="str">
        <f t="shared" si="35"/>
        <v>Yes</v>
      </c>
    </row>
    <row r="219" spans="1:12" x14ac:dyDescent="0.25">
      <c r="A219" s="142" t="s">
        <v>513</v>
      </c>
      <c r="B219" s="21" t="s">
        <v>213</v>
      </c>
      <c r="C219" s="22">
        <v>1852</v>
      </c>
      <c r="D219" s="7" t="str">
        <f t="shared" si="32"/>
        <v>N/A</v>
      </c>
      <c r="E219" s="22">
        <v>1796</v>
      </c>
      <c r="F219" s="7" t="str">
        <f t="shared" si="33"/>
        <v>N/A</v>
      </c>
      <c r="G219" s="22">
        <v>1808</v>
      </c>
      <c r="H219" s="7" t="str">
        <f t="shared" si="34"/>
        <v>N/A</v>
      </c>
      <c r="I219" s="8">
        <v>-3.02</v>
      </c>
      <c r="J219" s="8">
        <v>0.66820000000000002</v>
      </c>
      <c r="K219" s="25" t="s">
        <v>734</v>
      </c>
      <c r="L219" s="85" t="str">
        <f t="shared" si="35"/>
        <v>Yes</v>
      </c>
    </row>
    <row r="220" spans="1:12" x14ac:dyDescent="0.25">
      <c r="A220" s="142" t="s">
        <v>1356</v>
      </c>
      <c r="B220" s="21" t="s">
        <v>213</v>
      </c>
      <c r="C220" s="26">
        <v>315.81425486000001</v>
      </c>
      <c r="D220" s="7" t="str">
        <f t="shared" si="32"/>
        <v>N/A</v>
      </c>
      <c r="E220" s="26">
        <v>234.85857461000001</v>
      </c>
      <c r="F220" s="7" t="str">
        <f t="shared" si="33"/>
        <v>N/A</v>
      </c>
      <c r="G220" s="26">
        <v>182.38440265</v>
      </c>
      <c r="H220" s="7" t="str">
        <f t="shared" si="34"/>
        <v>N/A</v>
      </c>
      <c r="I220" s="8">
        <v>-25.6</v>
      </c>
      <c r="J220" s="8">
        <v>-22.3</v>
      </c>
      <c r="K220" s="25" t="s">
        <v>734</v>
      </c>
      <c r="L220" s="85" t="str">
        <f t="shared" si="35"/>
        <v>Yes</v>
      </c>
    </row>
    <row r="221" spans="1:12" ht="25" x14ac:dyDescent="0.25">
      <c r="A221" s="142" t="s">
        <v>1357</v>
      </c>
      <c r="B221" s="21" t="s">
        <v>213</v>
      </c>
      <c r="C221" s="26">
        <v>545934</v>
      </c>
      <c r="D221" s="7" t="str">
        <f t="shared" si="32"/>
        <v>N/A</v>
      </c>
      <c r="E221" s="26">
        <v>366481</v>
      </c>
      <c r="F221" s="7" t="str">
        <f t="shared" si="33"/>
        <v>N/A</v>
      </c>
      <c r="G221" s="26">
        <v>327003</v>
      </c>
      <c r="H221" s="7" t="str">
        <f t="shared" si="34"/>
        <v>N/A</v>
      </c>
      <c r="I221" s="8">
        <v>-32.9</v>
      </c>
      <c r="J221" s="8">
        <v>-10.8</v>
      </c>
      <c r="K221" s="25" t="s">
        <v>734</v>
      </c>
      <c r="L221" s="85" t="str">
        <f t="shared" si="35"/>
        <v>Yes</v>
      </c>
    </row>
    <row r="222" spans="1:12" x14ac:dyDescent="0.25">
      <c r="A222" s="142" t="s">
        <v>514</v>
      </c>
      <c r="B222" s="21" t="s">
        <v>213</v>
      </c>
      <c r="C222" s="22">
        <v>1204</v>
      </c>
      <c r="D222" s="7" t="str">
        <f t="shared" si="32"/>
        <v>N/A</v>
      </c>
      <c r="E222" s="22">
        <v>677</v>
      </c>
      <c r="F222" s="7" t="str">
        <f t="shared" si="33"/>
        <v>N/A</v>
      </c>
      <c r="G222" s="22">
        <v>374</v>
      </c>
      <c r="H222" s="7" t="str">
        <f t="shared" si="34"/>
        <v>N/A</v>
      </c>
      <c r="I222" s="8">
        <v>-43.8</v>
      </c>
      <c r="J222" s="8">
        <v>-44.8</v>
      </c>
      <c r="K222" s="25" t="s">
        <v>734</v>
      </c>
      <c r="L222" s="85" t="str">
        <f t="shared" si="35"/>
        <v>No</v>
      </c>
    </row>
    <row r="223" spans="1:12" ht="25" x14ac:dyDescent="0.25">
      <c r="A223" s="142" t="s">
        <v>1358</v>
      </c>
      <c r="B223" s="21" t="s">
        <v>213</v>
      </c>
      <c r="C223" s="26">
        <v>453.43355481999998</v>
      </c>
      <c r="D223" s="7" t="str">
        <f t="shared" si="32"/>
        <v>N/A</v>
      </c>
      <c r="E223" s="26">
        <v>541.33087149000005</v>
      </c>
      <c r="F223" s="7" t="str">
        <f t="shared" si="33"/>
        <v>N/A</v>
      </c>
      <c r="G223" s="26">
        <v>874.33957219000001</v>
      </c>
      <c r="H223" s="7" t="str">
        <f t="shared" si="34"/>
        <v>N/A</v>
      </c>
      <c r="I223" s="8">
        <v>19.38</v>
      </c>
      <c r="J223" s="8">
        <v>61.52</v>
      </c>
      <c r="K223" s="25" t="s">
        <v>734</v>
      </c>
      <c r="L223" s="85" t="str">
        <f t="shared" si="35"/>
        <v>No</v>
      </c>
    </row>
    <row r="224" spans="1:12" ht="25" x14ac:dyDescent="0.25">
      <c r="A224" s="142" t="s">
        <v>1359</v>
      </c>
      <c r="B224" s="21" t="s">
        <v>213</v>
      </c>
      <c r="C224" s="26">
        <v>29499053</v>
      </c>
      <c r="D224" s="7" t="str">
        <f t="shared" si="32"/>
        <v>N/A</v>
      </c>
      <c r="E224" s="26">
        <v>28111365</v>
      </c>
      <c r="F224" s="7" t="str">
        <f t="shared" si="33"/>
        <v>N/A</v>
      </c>
      <c r="G224" s="26">
        <v>27943320</v>
      </c>
      <c r="H224" s="7" t="str">
        <f t="shared" si="34"/>
        <v>N/A</v>
      </c>
      <c r="I224" s="8">
        <v>-4.7</v>
      </c>
      <c r="J224" s="8">
        <v>-0.59799999999999998</v>
      </c>
      <c r="K224" s="25" t="s">
        <v>734</v>
      </c>
      <c r="L224" s="85" t="str">
        <f t="shared" si="35"/>
        <v>Yes</v>
      </c>
    </row>
    <row r="225" spans="1:12" x14ac:dyDescent="0.25">
      <c r="A225" s="142" t="s">
        <v>515</v>
      </c>
      <c r="B225" s="21" t="s">
        <v>213</v>
      </c>
      <c r="C225" s="22">
        <v>7999</v>
      </c>
      <c r="D225" s="7" t="str">
        <f t="shared" si="32"/>
        <v>N/A</v>
      </c>
      <c r="E225" s="22">
        <v>7643</v>
      </c>
      <c r="F225" s="7" t="str">
        <f t="shared" si="33"/>
        <v>N/A</v>
      </c>
      <c r="G225" s="22">
        <v>6866</v>
      </c>
      <c r="H225" s="7" t="str">
        <f t="shared" si="34"/>
        <v>N/A</v>
      </c>
      <c r="I225" s="8">
        <v>-4.45</v>
      </c>
      <c r="J225" s="8">
        <v>-10.199999999999999</v>
      </c>
      <c r="K225" s="25" t="s">
        <v>734</v>
      </c>
      <c r="L225" s="85" t="str">
        <f t="shared" si="35"/>
        <v>Yes</v>
      </c>
    </row>
    <row r="226" spans="1:12" x14ac:dyDescent="0.25">
      <c r="A226" s="142" t="s">
        <v>1360</v>
      </c>
      <c r="B226" s="21" t="s">
        <v>213</v>
      </c>
      <c r="C226" s="26">
        <v>3687.8426052999998</v>
      </c>
      <c r="D226" s="7" t="str">
        <f t="shared" si="32"/>
        <v>N/A</v>
      </c>
      <c r="E226" s="26">
        <v>3678.0537746999998</v>
      </c>
      <c r="F226" s="7" t="str">
        <f t="shared" si="33"/>
        <v>N/A</v>
      </c>
      <c r="G226" s="26">
        <v>4069.8106612000001</v>
      </c>
      <c r="H226" s="7" t="str">
        <f t="shared" si="34"/>
        <v>N/A</v>
      </c>
      <c r="I226" s="8">
        <v>-0.26500000000000001</v>
      </c>
      <c r="J226" s="8">
        <v>10.65</v>
      </c>
      <c r="K226" s="25" t="s">
        <v>734</v>
      </c>
      <c r="L226" s="85" t="str">
        <f t="shared" si="35"/>
        <v>Yes</v>
      </c>
    </row>
    <row r="227" spans="1:12" ht="25" x14ac:dyDescent="0.25">
      <c r="A227" s="142" t="s">
        <v>1361</v>
      </c>
      <c r="B227" s="21" t="s">
        <v>213</v>
      </c>
      <c r="C227" s="26">
        <v>1033638193</v>
      </c>
      <c r="D227" s="7" t="str">
        <f t="shared" si="32"/>
        <v>N/A</v>
      </c>
      <c r="E227" s="26">
        <v>1188850178</v>
      </c>
      <c r="F227" s="7" t="str">
        <f t="shared" si="33"/>
        <v>N/A</v>
      </c>
      <c r="G227" s="26">
        <v>1266325853</v>
      </c>
      <c r="H227" s="7" t="str">
        <f t="shared" si="34"/>
        <v>N/A</v>
      </c>
      <c r="I227" s="8">
        <v>15.02</v>
      </c>
      <c r="J227" s="8">
        <v>6.5170000000000003</v>
      </c>
      <c r="K227" s="25" t="s">
        <v>734</v>
      </c>
      <c r="L227" s="85" t="str">
        <f t="shared" si="35"/>
        <v>Yes</v>
      </c>
    </row>
    <row r="228" spans="1:12" ht="25" x14ac:dyDescent="0.25">
      <c r="A228" s="142" t="s">
        <v>516</v>
      </c>
      <c r="B228" s="21" t="s">
        <v>213</v>
      </c>
      <c r="C228" s="22">
        <v>24352</v>
      </c>
      <c r="D228" s="7" t="str">
        <f t="shared" si="32"/>
        <v>N/A</v>
      </c>
      <c r="E228" s="22">
        <v>26899</v>
      </c>
      <c r="F228" s="7" t="str">
        <f t="shared" si="33"/>
        <v>N/A</v>
      </c>
      <c r="G228" s="22">
        <v>26862</v>
      </c>
      <c r="H228" s="7" t="str">
        <f t="shared" si="34"/>
        <v>N/A</v>
      </c>
      <c r="I228" s="8">
        <v>10.46</v>
      </c>
      <c r="J228" s="8">
        <v>-0.13800000000000001</v>
      </c>
      <c r="K228" s="25" t="s">
        <v>734</v>
      </c>
      <c r="L228" s="85" t="str">
        <f t="shared" si="35"/>
        <v>Yes</v>
      </c>
    </row>
    <row r="229" spans="1:12" ht="25" x14ac:dyDescent="0.25">
      <c r="A229" s="142" t="s">
        <v>1362</v>
      </c>
      <c r="B229" s="21" t="s">
        <v>213</v>
      </c>
      <c r="C229" s="26">
        <v>42445.720802999997</v>
      </c>
      <c r="D229" s="7" t="str">
        <f t="shared" si="32"/>
        <v>N/A</v>
      </c>
      <c r="E229" s="26">
        <v>44196.816908000001</v>
      </c>
      <c r="F229" s="7" t="str">
        <f t="shared" si="33"/>
        <v>N/A</v>
      </c>
      <c r="G229" s="26">
        <v>47141.905033000003</v>
      </c>
      <c r="H229" s="7" t="str">
        <f t="shared" si="34"/>
        <v>N/A</v>
      </c>
      <c r="I229" s="8">
        <v>4.125</v>
      </c>
      <c r="J229" s="8">
        <v>6.6639999999999997</v>
      </c>
      <c r="K229" s="25" t="s">
        <v>734</v>
      </c>
      <c r="L229" s="85" t="str">
        <f t="shared" si="35"/>
        <v>Yes</v>
      </c>
    </row>
    <row r="230" spans="1:12" x14ac:dyDescent="0.25">
      <c r="A230" s="116" t="s">
        <v>1363</v>
      </c>
      <c r="B230" s="21" t="s">
        <v>213</v>
      </c>
      <c r="C230" s="10">
        <v>1418191238</v>
      </c>
      <c r="D230" s="7" t="str">
        <f t="shared" ref="D230:D253" si="36">IF($B230="N/A","N/A",IF(C230&gt;10,"No",IF(C230&lt;-10,"No","Yes")))</f>
        <v>N/A</v>
      </c>
      <c r="E230" s="10">
        <v>1613267915</v>
      </c>
      <c r="F230" s="7" t="str">
        <f t="shared" ref="F230:F253" si="37">IF($B230="N/A","N/A",IF(E230&gt;10,"No",IF(E230&lt;-10,"No","Yes")))</f>
        <v>N/A</v>
      </c>
      <c r="G230" s="10">
        <v>1734099767</v>
      </c>
      <c r="H230" s="7" t="str">
        <f t="shared" ref="H230:H253" si="38">IF($B230="N/A","N/A",IF(G230&gt;10,"No",IF(G230&lt;-10,"No","Yes")))</f>
        <v>N/A</v>
      </c>
      <c r="I230" s="8">
        <v>13.76</v>
      </c>
      <c r="J230" s="8">
        <v>7.49</v>
      </c>
      <c r="K230" s="25" t="s">
        <v>734</v>
      </c>
      <c r="L230" s="85" t="str">
        <f t="shared" ref="L230:L253" si="39">IF(J230="Div by 0", "N/A", IF(K230="N/A","N/A", IF(J230&gt;VALUE(MID(K230,1,2)), "No", IF(J230&lt;-1*VALUE(MID(K230,1,2)), "No", "Yes"))))</f>
        <v>Yes</v>
      </c>
    </row>
    <row r="231" spans="1:12" x14ac:dyDescent="0.25">
      <c r="A231" s="116" t="s">
        <v>1540</v>
      </c>
      <c r="B231" s="21" t="s">
        <v>213</v>
      </c>
      <c r="C231" s="1">
        <v>53703</v>
      </c>
      <c r="D231" s="1" t="str">
        <f t="shared" si="36"/>
        <v>N/A</v>
      </c>
      <c r="E231" s="1">
        <v>57822</v>
      </c>
      <c r="F231" s="1" t="str">
        <f t="shared" si="37"/>
        <v>N/A</v>
      </c>
      <c r="G231" s="1">
        <v>57981</v>
      </c>
      <c r="H231" s="7" t="str">
        <f t="shared" si="38"/>
        <v>N/A</v>
      </c>
      <c r="I231" s="8">
        <v>7.67</v>
      </c>
      <c r="J231" s="8">
        <v>0.27500000000000002</v>
      </c>
      <c r="K231" s="25" t="s">
        <v>734</v>
      </c>
      <c r="L231" s="85" t="str">
        <f t="shared" si="39"/>
        <v>Yes</v>
      </c>
    </row>
    <row r="232" spans="1:12" x14ac:dyDescent="0.25">
      <c r="A232" s="116" t="s">
        <v>1541</v>
      </c>
      <c r="B232" s="21" t="s">
        <v>213</v>
      </c>
      <c r="C232" s="10">
        <v>26408.044951</v>
      </c>
      <c r="D232" s="7" t="str">
        <f t="shared" si="36"/>
        <v>N/A</v>
      </c>
      <c r="E232" s="10">
        <v>27900.59</v>
      </c>
      <c r="F232" s="7" t="str">
        <f t="shared" si="37"/>
        <v>N/A</v>
      </c>
      <c r="G232" s="10">
        <v>29908.069316000001</v>
      </c>
      <c r="H232" s="7" t="str">
        <f t="shared" si="38"/>
        <v>N/A</v>
      </c>
      <c r="I232" s="8">
        <v>5.6520000000000001</v>
      </c>
      <c r="J232" s="8">
        <v>7.1950000000000003</v>
      </c>
      <c r="K232" s="25" t="s">
        <v>734</v>
      </c>
      <c r="L232" s="85" t="str">
        <f t="shared" si="39"/>
        <v>Yes</v>
      </c>
    </row>
    <row r="233" spans="1:12" x14ac:dyDescent="0.25">
      <c r="A233" s="147" t="s">
        <v>1542</v>
      </c>
      <c r="B233" s="21" t="s">
        <v>213</v>
      </c>
      <c r="C233" s="10">
        <v>14120.326725000001</v>
      </c>
      <c r="D233" s="7" t="str">
        <f t="shared" si="36"/>
        <v>N/A</v>
      </c>
      <c r="E233" s="10">
        <v>11413.614164000001</v>
      </c>
      <c r="F233" s="7" t="str">
        <f t="shared" si="37"/>
        <v>N/A</v>
      </c>
      <c r="G233" s="10">
        <v>14144.373595999999</v>
      </c>
      <c r="H233" s="7" t="str">
        <f t="shared" si="38"/>
        <v>N/A</v>
      </c>
      <c r="I233" s="8">
        <v>-19.2</v>
      </c>
      <c r="J233" s="8">
        <v>23.93</v>
      </c>
      <c r="K233" s="25" t="s">
        <v>734</v>
      </c>
      <c r="L233" s="85" t="str">
        <f t="shared" si="39"/>
        <v>Yes</v>
      </c>
    </row>
    <row r="234" spans="1:12" x14ac:dyDescent="0.25">
      <c r="A234" s="147" t="s">
        <v>1543</v>
      </c>
      <c r="B234" s="21" t="s">
        <v>213</v>
      </c>
      <c r="C234" s="10">
        <v>30852.13768</v>
      </c>
      <c r="D234" s="7" t="str">
        <f t="shared" si="36"/>
        <v>N/A</v>
      </c>
      <c r="E234" s="10">
        <v>33530.934480000004</v>
      </c>
      <c r="F234" s="7" t="str">
        <f t="shared" si="37"/>
        <v>N/A</v>
      </c>
      <c r="G234" s="10">
        <v>37255.772488000002</v>
      </c>
      <c r="H234" s="7" t="str">
        <f t="shared" si="38"/>
        <v>N/A</v>
      </c>
      <c r="I234" s="8">
        <v>8.6829999999999998</v>
      </c>
      <c r="J234" s="8">
        <v>11.11</v>
      </c>
      <c r="K234" s="25" t="s">
        <v>734</v>
      </c>
      <c r="L234" s="85" t="str">
        <f t="shared" si="39"/>
        <v>Yes</v>
      </c>
    </row>
    <row r="235" spans="1:12" x14ac:dyDescent="0.25">
      <c r="A235" s="147" t="s">
        <v>1544</v>
      </c>
      <c r="B235" s="21" t="s">
        <v>213</v>
      </c>
      <c r="C235" s="10">
        <v>10053.857418</v>
      </c>
      <c r="D235" s="7" t="str">
        <f t="shared" si="36"/>
        <v>N/A</v>
      </c>
      <c r="E235" s="10">
        <v>10329.95981</v>
      </c>
      <c r="F235" s="7" t="str">
        <f t="shared" si="37"/>
        <v>N/A</v>
      </c>
      <c r="G235" s="10">
        <v>10865.991979</v>
      </c>
      <c r="H235" s="7" t="str">
        <f t="shared" si="38"/>
        <v>N/A</v>
      </c>
      <c r="I235" s="8">
        <v>2.746</v>
      </c>
      <c r="J235" s="8">
        <v>5.1890000000000001</v>
      </c>
      <c r="K235" s="25" t="s">
        <v>734</v>
      </c>
      <c r="L235" s="85" t="str">
        <f t="shared" si="39"/>
        <v>Yes</v>
      </c>
    </row>
    <row r="236" spans="1:12" x14ac:dyDescent="0.25">
      <c r="A236" s="147" t="s">
        <v>1545</v>
      </c>
      <c r="B236" s="21" t="s">
        <v>213</v>
      </c>
      <c r="C236" s="10">
        <v>2947.0662917</v>
      </c>
      <c r="D236" s="7" t="str">
        <f t="shared" si="36"/>
        <v>N/A</v>
      </c>
      <c r="E236" s="10">
        <v>3066.2362549999998</v>
      </c>
      <c r="F236" s="7" t="str">
        <f t="shared" si="37"/>
        <v>N/A</v>
      </c>
      <c r="G236" s="10">
        <v>2916.9506206999999</v>
      </c>
      <c r="H236" s="7" t="str">
        <f t="shared" si="38"/>
        <v>N/A</v>
      </c>
      <c r="I236" s="8">
        <v>4.0439999999999996</v>
      </c>
      <c r="J236" s="8">
        <v>-4.87</v>
      </c>
      <c r="K236" s="25" t="s">
        <v>734</v>
      </c>
      <c r="L236" s="85" t="str">
        <f t="shared" si="39"/>
        <v>Yes</v>
      </c>
    </row>
    <row r="237" spans="1:12" x14ac:dyDescent="0.25">
      <c r="A237" s="142" t="s">
        <v>1546</v>
      </c>
      <c r="B237" s="21" t="s">
        <v>213</v>
      </c>
      <c r="C237" s="7">
        <v>25.175680806999999</v>
      </c>
      <c r="D237" s="7" t="str">
        <f t="shared" si="36"/>
        <v>N/A</v>
      </c>
      <c r="E237" s="7">
        <v>25.781396303000001</v>
      </c>
      <c r="F237" s="7" t="str">
        <f t="shared" si="37"/>
        <v>N/A</v>
      </c>
      <c r="G237" s="7">
        <v>21.229751897</v>
      </c>
      <c r="H237" s="7" t="str">
        <f t="shared" si="38"/>
        <v>N/A</v>
      </c>
      <c r="I237" s="8">
        <v>2.4060000000000001</v>
      </c>
      <c r="J237" s="8">
        <v>-17.7</v>
      </c>
      <c r="K237" s="25" t="s">
        <v>734</v>
      </c>
      <c r="L237" s="85" t="str">
        <f t="shared" si="39"/>
        <v>Yes</v>
      </c>
    </row>
    <row r="238" spans="1:12" x14ac:dyDescent="0.25">
      <c r="A238" s="146" t="s">
        <v>1547</v>
      </c>
      <c r="B238" s="21" t="s">
        <v>213</v>
      </c>
      <c r="C238" s="7">
        <v>16.374055916</v>
      </c>
      <c r="D238" s="7" t="str">
        <f t="shared" si="36"/>
        <v>N/A</v>
      </c>
      <c r="E238" s="7">
        <v>19.142128952</v>
      </c>
      <c r="F238" s="7" t="str">
        <f t="shared" si="37"/>
        <v>N/A</v>
      </c>
      <c r="G238" s="7">
        <v>15.043290043000001</v>
      </c>
      <c r="H238" s="7" t="str">
        <f t="shared" si="38"/>
        <v>N/A</v>
      </c>
      <c r="I238" s="8">
        <v>16.91</v>
      </c>
      <c r="J238" s="8">
        <v>-21.4</v>
      </c>
      <c r="K238" s="25" t="s">
        <v>734</v>
      </c>
      <c r="L238" s="85" t="str">
        <f t="shared" si="39"/>
        <v>Yes</v>
      </c>
    </row>
    <row r="239" spans="1:12" x14ac:dyDescent="0.25">
      <c r="A239" s="146" t="s">
        <v>1548</v>
      </c>
      <c r="B239" s="21" t="s">
        <v>213</v>
      </c>
      <c r="C239" s="7">
        <v>52.991065810999999</v>
      </c>
      <c r="D239" s="7" t="str">
        <f t="shared" si="36"/>
        <v>N/A</v>
      </c>
      <c r="E239" s="7">
        <v>54.789736984999998</v>
      </c>
      <c r="F239" s="7" t="str">
        <f t="shared" si="37"/>
        <v>N/A</v>
      </c>
      <c r="G239" s="7">
        <v>57.461265531000002</v>
      </c>
      <c r="H239" s="7" t="str">
        <f t="shared" si="38"/>
        <v>N/A</v>
      </c>
      <c r="I239" s="8">
        <v>3.3940000000000001</v>
      </c>
      <c r="J239" s="8">
        <v>4.8760000000000003</v>
      </c>
      <c r="K239" s="25" t="s">
        <v>734</v>
      </c>
      <c r="L239" s="85" t="str">
        <f t="shared" si="39"/>
        <v>Yes</v>
      </c>
    </row>
    <row r="240" spans="1:12" x14ac:dyDescent="0.25">
      <c r="A240" s="146" t="s">
        <v>1549</v>
      </c>
      <c r="B240" s="21" t="s">
        <v>213</v>
      </c>
      <c r="C240" s="7">
        <v>7.2699622430000002</v>
      </c>
      <c r="D240" s="7" t="str">
        <f t="shared" si="36"/>
        <v>N/A</v>
      </c>
      <c r="E240" s="7">
        <v>6.8771351564999996</v>
      </c>
      <c r="F240" s="7" t="str">
        <f t="shared" si="37"/>
        <v>N/A</v>
      </c>
      <c r="G240" s="7">
        <v>5.7418471655000003</v>
      </c>
      <c r="H240" s="7" t="str">
        <f t="shared" si="38"/>
        <v>N/A</v>
      </c>
      <c r="I240" s="8">
        <v>-5.4</v>
      </c>
      <c r="J240" s="8">
        <v>-16.5</v>
      </c>
      <c r="K240" s="25" t="s">
        <v>734</v>
      </c>
      <c r="L240" s="85" t="str">
        <f t="shared" si="39"/>
        <v>Yes</v>
      </c>
    </row>
    <row r="241" spans="1:12" x14ac:dyDescent="0.25">
      <c r="A241" s="146" t="s">
        <v>1550</v>
      </c>
      <c r="B241" s="21" t="s">
        <v>213</v>
      </c>
      <c r="C241" s="7">
        <v>5.3587960471000002</v>
      </c>
      <c r="D241" s="7" t="str">
        <f t="shared" si="36"/>
        <v>N/A</v>
      </c>
      <c r="E241" s="7">
        <v>5.1871293062000001</v>
      </c>
      <c r="F241" s="7" t="str">
        <f t="shared" si="37"/>
        <v>N/A</v>
      </c>
      <c r="G241" s="7">
        <v>5.2320882166000002</v>
      </c>
      <c r="H241" s="7" t="str">
        <f t="shared" si="38"/>
        <v>N/A</v>
      </c>
      <c r="I241" s="8">
        <v>-3.2</v>
      </c>
      <c r="J241" s="8">
        <v>0.86670000000000003</v>
      </c>
      <c r="K241" s="25" t="s">
        <v>734</v>
      </c>
      <c r="L241" s="85" t="str">
        <f t="shared" si="39"/>
        <v>Yes</v>
      </c>
    </row>
    <row r="242" spans="1:12" x14ac:dyDescent="0.25">
      <c r="A242" s="116" t="s">
        <v>1375</v>
      </c>
      <c r="B242" s="21" t="s">
        <v>213</v>
      </c>
      <c r="C242" s="10">
        <v>1033638193</v>
      </c>
      <c r="D242" s="7" t="str">
        <f t="shared" si="36"/>
        <v>N/A</v>
      </c>
      <c r="E242" s="10">
        <v>1188850178</v>
      </c>
      <c r="F242" s="7" t="str">
        <f t="shared" si="37"/>
        <v>N/A</v>
      </c>
      <c r="G242" s="10">
        <v>1266325853</v>
      </c>
      <c r="H242" s="7" t="str">
        <f t="shared" si="38"/>
        <v>N/A</v>
      </c>
      <c r="I242" s="8">
        <v>15.02</v>
      </c>
      <c r="J242" s="8">
        <v>6.5170000000000003</v>
      </c>
      <c r="K242" s="25" t="s">
        <v>734</v>
      </c>
      <c r="L242" s="85" t="str">
        <f t="shared" si="39"/>
        <v>Yes</v>
      </c>
    </row>
    <row r="243" spans="1:12" x14ac:dyDescent="0.25">
      <c r="A243" s="116" t="s">
        <v>1551</v>
      </c>
      <c r="B243" s="21" t="s">
        <v>213</v>
      </c>
      <c r="C243" s="1">
        <v>24352</v>
      </c>
      <c r="D243" s="1" t="str">
        <f t="shared" si="36"/>
        <v>N/A</v>
      </c>
      <c r="E243" s="1">
        <v>26899</v>
      </c>
      <c r="F243" s="1" t="str">
        <f t="shared" si="37"/>
        <v>N/A</v>
      </c>
      <c r="G243" s="1">
        <v>26862</v>
      </c>
      <c r="H243" s="7" t="str">
        <f t="shared" si="38"/>
        <v>N/A</v>
      </c>
      <c r="I243" s="8">
        <v>10.46</v>
      </c>
      <c r="J243" s="8">
        <v>-0.13800000000000001</v>
      </c>
      <c r="K243" s="25" t="s">
        <v>734</v>
      </c>
      <c r="L243" s="85" t="str">
        <f t="shared" si="39"/>
        <v>Yes</v>
      </c>
    </row>
    <row r="244" spans="1:12" ht="25" x14ac:dyDescent="0.25">
      <c r="A244" s="116" t="s">
        <v>1552</v>
      </c>
      <c r="B244" s="21" t="s">
        <v>213</v>
      </c>
      <c r="C244" s="10">
        <v>42445.720802999997</v>
      </c>
      <c r="D244" s="7" t="str">
        <f t="shared" si="36"/>
        <v>N/A</v>
      </c>
      <c r="E244" s="10">
        <v>44196.816908000001</v>
      </c>
      <c r="F244" s="7" t="str">
        <f t="shared" si="37"/>
        <v>N/A</v>
      </c>
      <c r="G244" s="10">
        <v>47141.905033000003</v>
      </c>
      <c r="H244" s="7" t="str">
        <f t="shared" si="38"/>
        <v>N/A</v>
      </c>
      <c r="I244" s="8">
        <v>4.125</v>
      </c>
      <c r="J244" s="8">
        <v>6.6639999999999997</v>
      </c>
      <c r="K244" s="25" t="s">
        <v>734</v>
      </c>
      <c r="L244" s="85" t="str">
        <f t="shared" si="39"/>
        <v>Yes</v>
      </c>
    </row>
    <row r="245" spans="1:12" ht="25" x14ac:dyDescent="0.25">
      <c r="A245" s="147" t="s">
        <v>1553</v>
      </c>
      <c r="B245" s="21" t="s">
        <v>213</v>
      </c>
      <c r="C245" s="10">
        <v>16899.333544000001</v>
      </c>
      <c r="D245" s="7" t="str">
        <f t="shared" si="36"/>
        <v>N/A</v>
      </c>
      <c r="E245" s="10">
        <v>18677.012326</v>
      </c>
      <c r="F245" s="7" t="str">
        <f t="shared" si="37"/>
        <v>N/A</v>
      </c>
      <c r="G245" s="10">
        <v>20693.216732000001</v>
      </c>
      <c r="H245" s="7" t="str">
        <f t="shared" si="38"/>
        <v>N/A</v>
      </c>
      <c r="I245" s="8">
        <v>10.52</v>
      </c>
      <c r="J245" s="8">
        <v>10.8</v>
      </c>
      <c r="K245" s="25" t="s">
        <v>734</v>
      </c>
      <c r="L245" s="85" t="str">
        <f t="shared" si="39"/>
        <v>Yes</v>
      </c>
    </row>
    <row r="246" spans="1:12" ht="25" x14ac:dyDescent="0.25">
      <c r="A246" s="147" t="s">
        <v>1554</v>
      </c>
      <c r="B246" s="21" t="s">
        <v>213</v>
      </c>
      <c r="C246" s="10">
        <v>46538.139675999999</v>
      </c>
      <c r="D246" s="7" t="str">
        <f t="shared" si="36"/>
        <v>N/A</v>
      </c>
      <c r="E246" s="10">
        <v>47869.465505</v>
      </c>
      <c r="F246" s="7" t="str">
        <f t="shared" si="37"/>
        <v>N/A</v>
      </c>
      <c r="G246" s="10">
        <v>51479.771846000003</v>
      </c>
      <c r="H246" s="7" t="str">
        <f t="shared" si="38"/>
        <v>N/A</v>
      </c>
      <c r="I246" s="8">
        <v>2.8610000000000002</v>
      </c>
      <c r="J246" s="8">
        <v>7.5419999999999998</v>
      </c>
      <c r="K246" s="25" t="s">
        <v>734</v>
      </c>
      <c r="L246" s="85" t="str">
        <f t="shared" si="39"/>
        <v>Yes</v>
      </c>
    </row>
    <row r="247" spans="1:12" ht="25" x14ac:dyDescent="0.25">
      <c r="A247" s="147" t="s">
        <v>1555</v>
      </c>
      <c r="B247" s="21" t="s">
        <v>213</v>
      </c>
      <c r="C247" s="10">
        <v>34015.383886000003</v>
      </c>
      <c r="D247" s="7" t="str">
        <f t="shared" si="36"/>
        <v>N/A</v>
      </c>
      <c r="E247" s="10">
        <v>34425.917085000001</v>
      </c>
      <c r="F247" s="7" t="str">
        <f t="shared" si="37"/>
        <v>N/A</v>
      </c>
      <c r="G247" s="10">
        <v>36888.839894999997</v>
      </c>
      <c r="H247" s="7" t="str">
        <f t="shared" si="38"/>
        <v>N/A</v>
      </c>
      <c r="I247" s="8">
        <v>1.2070000000000001</v>
      </c>
      <c r="J247" s="8">
        <v>7.1539999999999999</v>
      </c>
      <c r="K247" s="25" t="s">
        <v>734</v>
      </c>
      <c r="L247" s="85" t="str">
        <f t="shared" si="39"/>
        <v>Yes</v>
      </c>
    </row>
    <row r="248" spans="1:12" ht="25" x14ac:dyDescent="0.25">
      <c r="A248" s="147" t="s">
        <v>1556</v>
      </c>
      <c r="B248" s="21" t="s">
        <v>213</v>
      </c>
      <c r="C248" s="10">
        <v>12943.0625</v>
      </c>
      <c r="D248" s="7" t="str">
        <f t="shared" si="36"/>
        <v>N/A</v>
      </c>
      <c r="E248" s="10">
        <v>10796.344827999999</v>
      </c>
      <c r="F248" s="7" t="str">
        <f t="shared" si="37"/>
        <v>N/A</v>
      </c>
      <c r="G248" s="10">
        <v>9449.9677419</v>
      </c>
      <c r="H248" s="7" t="str">
        <f t="shared" si="38"/>
        <v>N/A</v>
      </c>
      <c r="I248" s="8">
        <v>-16.600000000000001</v>
      </c>
      <c r="J248" s="8">
        <v>-12.5</v>
      </c>
      <c r="K248" s="25" t="s">
        <v>734</v>
      </c>
      <c r="L248" s="85" t="str">
        <f t="shared" si="39"/>
        <v>Yes</v>
      </c>
    </row>
    <row r="249" spans="1:12" ht="25" x14ac:dyDescent="0.25">
      <c r="A249" s="142" t="s">
        <v>1557</v>
      </c>
      <c r="B249" s="21" t="s">
        <v>213</v>
      </c>
      <c r="C249" s="7">
        <v>11.416088095999999</v>
      </c>
      <c r="D249" s="7" t="str">
        <f t="shared" si="36"/>
        <v>N/A</v>
      </c>
      <c r="E249" s="7">
        <v>11.993597232000001</v>
      </c>
      <c r="F249" s="7" t="str">
        <f t="shared" si="37"/>
        <v>N/A</v>
      </c>
      <c r="G249" s="7">
        <v>9.8355253521999995</v>
      </c>
      <c r="H249" s="7" t="str">
        <f t="shared" si="38"/>
        <v>N/A</v>
      </c>
      <c r="I249" s="8">
        <v>5.0590000000000002</v>
      </c>
      <c r="J249" s="8">
        <v>-18</v>
      </c>
      <c r="K249" s="25" t="s">
        <v>734</v>
      </c>
      <c r="L249" s="85" t="str">
        <f t="shared" si="39"/>
        <v>Yes</v>
      </c>
    </row>
    <row r="250" spans="1:12" ht="25" x14ac:dyDescent="0.25">
      <c r="A250" s="146" t="s">
        <v>1558</v>
      </c>
      <c r="B250" s="21" t="s">
        <v>213</v>
      </c>
      <c r="C250" s="7">
        <v>10.487610971000001</v>
      </c>
      <c r="D250" s="7" t="str">
        <f t="shared" si="36"/>
        <v>N/A</v>
      </c>
      <c r="E250" s="7">
        <v>8.5787104821</v>
      </c>
      <c r="F250" s="7" t="str">
        <f t="shared" si="37"/>
        <v>N/A</v>
      </c>
      <c r="G250" s="7">
        <v>6.7631199210000004</v>
      </c>
      <c r="H250" s="7" t="str">
        <f t="shared" si="38"/>
        <v>N/A</v>
      </c>
      <c r="I250" s="8">
        <v>-18.2</v>
      </c>
      <c r="J250" s="8">
        <v>-21.2</v>
      </c>
      <c r="K250" s="25" t="s">
        <v>734</v>
      </c>
      <c r="L250" s="85" t="str">
        <f t="shared" si="39"/>
        <v>Yes</v>
      </c>
    </row>
    <row r="251" spans="1:12" ht="25" x14ac:dyDescent="0.25">
      <c r="A251" s="146" t="s">
        <v>1559</v>
      </c>
      <c r="B251" s="21" t="s">
        <v>213</v>
      </c>
      <c r="C251" s="7">
        <v>26.107965270000001</v>
      </c>
      <c r="D251" s="7" t="str">
        <f t="shared" si="36"/>
        <v>N/A</v>
      </c>
      <c r="E251" s="7">
        <v>28.862251721</v>
      </c>
      <c r="F251" s="7" t="str">
        <f t="shared" si="37"/>
        <v>N/A</v>
      </c>
      <c r="G251" s="7">
        <v>31.354713207</v>
      </c>
      <c r="H251" s="7" t="str">
        <f t="shared" si="38"/>
        <v>N/A</v>
      </c>
      <c r="I251" s="8">
        <v>10.55</v>
      </c>
      <c r="J251" s="8">
        <v>8.6359999999999992</v>
      </c>
      <c r="K251" s="25" t="s">
        <v>734</v>
      </c>
      <c r="L251" s="85" t="str">
        <f t="shared" si="39"/>
        <v>Yes</v>
      </c>
    </row>
    <row r="252" spans="1:12" ht="25" x14ac:dyDescent="0.25">
      <c r="A252" s="146" t="s">
        <v>1560</v>
      </c>
      <c r="B252" s="21" t="s">
        <v>213</v>
      </c>
      <c r="C252" s="7">
        <v>0.73765906869999998</v>
      </c>
      <c r="D252" s="7" t="str">
        <f t="shared" si="36"/>
        <v>N/A</v>
      </c>
      <c r="E252" s="7">
        <v>0.68325007299999996</v>
      </c>
      <c r="F252" s="7" t="str">
        <f t="shared" si="37"/>
        <v>N/A</v>
      </c>
      <c r="G252" s="7">
        <v>0.48744290779999999</v>
      </c>
      <c r="H252" s="7" t="str">
        <f t="shared" si="38"/>
        <v>N/A</v>
      </c>
      <c r="I252" s="8">
        <v>-7.38</v>
      </c>
      <c r="J252" s="8">
        <v>-28.7</v>
      </c>
      <c r="K252" s="25" t="s">
        <v>734</v>
      </c>
      <c r="L252" s="85" t="str">
        <f t="shared" si="39"/>
        <v>Yes</v>
      </c>
    </row>
    <row r="253" spans="1:12" ht="25" x14ac:dyDescent="0.25">
      <c r="A253" s="148" t="s">
        <v>1561</v>
      </c>
      <c r="B253" s="93" t="s">
        <v>213</v>
      </c>
      <c r="C253" s="124">
        <v>3.4447865299999998E-2</v>
      </c>
      <c r="D253" s="124" t="str">
        <f t="shared" si="36"/>
        <v>N/A</v>
      </c>
      <c r="E253" s="124">
        <v>5.9930975999999997E-2</v>
      </c>
      <c r="F253" s="124" t="str">
        <f t="shared" si="37"/>
        <v>N/A</v>
      </c>
      <c r="G253" s="124">
        <v>4.4743375100000003E-2</v>
      </c>
      <c r="H253" s="124" t="str">
        <f t="shared" si="38"/>
        <v>N/A</v>
      </c>
      <c r="I253" s="125">
        <v>73.98</v>
      </c>
      <c r="J253" s="125">
        <v>-25.3</v>
      </c>
      <c r="K253" s="138" t="s">
        <v>734</v>
      </c>
      <c r="L253" s="96" t="str">
        <f t="shared" si="39"/>
        <v>Yes</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138983</v>
      </c>
      <c r="D7" s="18" t="str">
        <f>IF($B7="N/A","N/A",IF(C7&gt;15,"No",IF(C7&lt;-15,"No","Yes")))</f>
        <v>N/A</v>
      </c>
      <c r="E7" s="17">
        <v>130868</v>
      </c>
      <c r="F7" s="18" t="str">
        <f>IF($B7="N/A","N/A",IF(E7&gt;15,"No",IF(E7&lt;-15,"No","Yes")))</f>
        <v>N/A</v>
      </c>
      <c r="G7" s="17">
        <v>154747</v>
      </c>
      <c r="H7" s="18" t="str">
        <f>IF($B7="N/A","N/A",IF(G7&gt;15,"No",IF(G7&lt;-15,"No","Yes")))</f>
        <v>N/A</v>
      </c>
      <c r="I7" s="19">
        <v>-5.84</v>
      </c>
      <c r="J7" s="19">
        <v>18.25</v>
      </c>
      <c r="K7" s="86" t="str">
        <f t="shared" ref="K7:K24" si="0">IF(J7="Div by 0", "N/A", IF(J7="N/A","N/A", IF(J7&gt;30, "No", IF(J7&lt;-30, "No", "Yes"))))</f>
        <v>Yes</v>
      </c>
    </row>
    <row r="8" spans="1:11" x14ac:dyDescent="0.25">
      <c r="A8" s="82" t="s">
        <v>361</v>
      </c>
      <c r="B8" s="16" t="s">
        <v>213</v>
      </c>
      <c r="C8" s="20">
        <v>45.953102178000002</v>
      </c>
      <c r="D8" s="18" t="str">
        <f>IF($B8="N/A","N/A",IF(C8&gt;15,"No",IF(C8&lt;-15,"No","Yes")))</f>
        <v>N/A</v>
      </c>
      <c r="E8" s="20">
        <v>44.541064278999997</v>
      </c>
      <c r="F8" s="18" t="str">
        <f>IF($B8="N/A","N/A",IF(E8&gt;15,"No",IF(E8&lt;-15,"No","Yes")))</f>
        <v>N/A</v>
      </c>
      <c r="G8" s="20">
        <v>36.622357784000002</v>
      </c>
      <c r="H8" s="18" t="str">
        <f>IF($B8="N/A","N/A",IF(G8&gt;15,"No",IF(G8&lt;-15,"No","Yes")))</f>
        <v>N/A</v>
      </c>
      <c r="I8" s="19">
        <v>-3.07</v>
      </c>
      <c r="J8" s="19">
        <v>-17.8</v>
      </c>
      <c r="K8" s="86" t="str">
        <f t="shared" si="0"/>
        <v>Yes</v>
      </c>
    </row>
    <row r="9" spans="1:11" x14ac:dyDescent="0.25">
      <c r="A9" s="82" t="s">
        <v>302</v>
      </c>
      <c r="B9" s="21" t="s">
        <v>213</v>
      </c>
      <c r="C9" s="5">
        <v>54.046897821999998</v>
      </c>
      <c r="D9" s="5" t="str">
        <f>IF($B9="N/A","N/A",IF(C9&gt;15,"No",IF(C9&lt;-15,"No","Yes")))</f>
        <v>N/A</v>
      </c>
      <c r="E9" s="5">
        <v>55.458935721000003</v>
      </c>
      <c r="F9" s="5" t="str">
        <f>IF($B9="N/A","N/A",IF(E9&gt;15,"No",IF(E9&lt;-15,"No","Yes")))</f>
        <v>N/A</v>
      </c>
      <c r="G9" s="5">
        <v>63.377642215999998</v>
      </c>
      <c r="H9" s="5" t="str">
        <f>IF($B9="N/A","N/A",IF(G9&gt;15,"No",IF(G9&lt;-15,"No","Yes")))</f>
        <v>N/A</v>
      </c>
      <c r="I9" s="6">
        <v>2.613</v>
      </c>
      <c r="J9" s="6">
        <v>14.28</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3" t="s">
        <v>305</v>
      </c>
      <c r="B14" s="21" t="s">
        <v>213</v>
      </c>
      <c r="C14" s="22">
        <v>63867</v>
      </c>
      <c r="D14" s="5" t="str">
        <f>IF($B14="N/A","N/A",IF(C14&gt;15,"No",IF(C14&lt;-15,"No","Yes")))</f>
        <v>N/A</v>
      </c>
      <c r="E14" s="22">
        <v>58290</v>
      </c>
      <c r="F14" s="5" t="str">
        <f>IF($B14="N/A","N/A",IF(E14&gt;15,"No",IF(E14&lt;-15,"No","Yes")))</f>
        <v>N/A</v>
      </c>
      <c r="G14" s="22">
        <v>56672</v>
      </c>
      <c r="H14" s="5" t="str">
        <f>IF($B14="N/A","N/A",IF(G14&gt;15,"No",IF(G14&lt;-15,"No","Yes")))</f>
        <v>N/A</v>
      </c>
      <c r="I14" s="6">
        <v>-8.73</v>
      </c>
      <c r="J14" s="6">
        <v>-2.78</v>
      </c>
      <c r="K14" s="85" t="str">
        <f t="shared" si="0"/>
        <v>Yes</v>
      </c>
    </row>
    <row r="15" spans="1:11" x14ac:dyDescent="0.25">
      <c r="A15" s="82" t="s">
        <v>432</v>
      </c>
      <c r="B15" s="21" t="s">
        <v>215</v>
      </c>
      <c r="C15" s="5">
        <v>22.783284011999999</v>
      </c>
      <c r="D15" s="5" t="str">
        <f>IF($B15="N/A","N/A",IF(C15&gt;20,"No",IF(C15&lt;5,"No","Yes")))</f>
        <v>No</v>
      </c>
      <c r="E15" s="5">
        <v>21.773889175000001</v>
      </c>
      <c r="F15" s="5" t="str">
        <f>IF($B15="N/A","N/A",IF(E15&gt;20,"No",IF(E15&lt;5,"No","Yes")))</f>
        <v>No</v>
      </c>
      <c r="G15" s="5">
        <v>21.296230943000001</v>
      </c>
      <c r="H15" s="5" t="str">
        <f>IF($B15="N/A","N/A",IF(G15&gt;20,"No",IF(G15&lt;5,"No","Yes")))</f>
        <v>No</v>
      </c>
      <c r="I15" s="6">
        <v>-4.43</v>
      </c>
      <c r="J15" s="6">
        <v>-2.19</v>
      </c>
      <c r="K15" s="85" t="str">
        <f t="shared" si="0"/>
        <v>Yes</v>
      </c>
    </row>
    <row r="16" spans="1:11" x14ac:dyDescent="0.25">
      <c r="A16" s="82" t="s">
        <v>433</v>
      </c>
      <c r="B16" s="21" t="s">
        <v>213</v>
      </c>
      <c r="C16" s="5">
        <v>77.216715988000004</v>
      </c>
      <c r="D16" s="5" t="str">
        <f>IF($B16="N/A","N/A",IF(C16&gt;15,"No",IF(C16&lt;-15,"No","Yes")))</f>
        <v>N/A</v>
      </c>
      <c r="E16" s="5">
        <v>78.226110825000006</v>
      </c>
      <c r="F16" s="5" t="str">
        <f>IF($B16="N/A","N/A",IF(E16&gt;15,"No",IF(E16&lt;-15,"No","Yes")))</f>
        <v>N/A</v>
      </c>
      <c r="G16" s="5">
        <v>78.703769057000002</v>
      </c>
      <c r="H16" s="5" t="str">
        <f>IF($B16="N/A","N/A",IF(G16&gt;15,"No",IF(G16&lt;-15,"No","Yes")))</f>
        <v>N/A</v>
      </c>
      <c r="I16" s="6">
        <v>1.3069999999999999</v>
      </c>
      <c r="J16" s="6">
        <v>0.61060000000000003</v>
      </c>
      <c r="K16" s="85" t="str">
        <f t="shared" si="0"/>
        <v>Yes</v>
      </c>
    </row>
    <row r="17" spans="1:11" x14ac:dyDescent="0.25">
      <c r="A17" s="82" t="s">
        <v>434</v>
      </c>
      <c r="B17" s="21" t="s">
        <v>213</v>
      </c>
      <c r="C17" s="5">
        <v>15.510357462</v>
      </c>
      <c r="D17" s="5" t="str">
        <f>IF($B17="N/A","N/A",IF(C17&gt;15,"No",IF(C17&lt;-15,"No","Yes")))</f>
        <v>N/A</v>
      </c>
      <c r="E17" s="5">
        <v>15.261622920000001</v>
      </c>
      <c r="F17" s="5" t="str">
        <f>IF($B17="N/A","N/A",IF(E17&gt;15,"No",IF(E17&lt;-15,"No","Yes")))</f>
        <v>N/A</v>
      </c>
      <c r="G17" s="5">
        <v>64.211603613999998</v>
      </c>
      <c r="H17" s="5" t="str">
        <f>IF($B17="N/A","N/A",IF(G17&gt;15,"No",IF(G17&lt;-15,"No","Yes")))</f>
        <v>N/A</v>
      </c>
      <c r="I17" s="6">
        <v>-1.6</v>
      </c>
      <c r="J17" s="6">
        <v>320.7</v>
      </c>
      <c r="K17" s="85" t="str">
        <f t="shared" si="0"/>
        <v>No</v>
      </c>
    </row>
    <row r="18" spans="1:11" x14ac:dyDescent="0.25">
      <c r="A18" s="82" t="s">
        <v>814</v>
      </c>
      <c r="B18" s="21" t="s">
        <v>213</v>
      </c>
      <c r="C18" s="51">
        <v>8361.5503735000002</v>
      </c>
      <c r="D18" s="5" t="str">
        <f>IF($B18="N/A","N/A",IF(C18&gt;15,"No",IF(C18&lt;-15,"No","Yes")))</f>
        <v>N/A</v>
      </c>
      <c r="E18" s="51">
        <v>8764.1945818000004</v>
      </c>
      <c r="F18" s="5" t="str">
        <f>IF($B18="N/A","N/A",IF(E18&gt;15,"No",IF(E18&lt;-15,"No","Yes")))</f>
        <v>N/A</v>
      </c>
      <c r="G18" s="51">
        <v>7144.8918659000001</v>
      </c>
      <c r="H18" s="5" t="str">
        <f>IF($B18="N/A","N/A",IF(G18&gt;15,"No",IF(G18&lt;-15,"No","Yes")))</f>
        <v>N/A</v>
      </c>
      <c r="I18" s="6">
        <v>4.8150000000000004</v>
      </c>
      <c r="J18" s="6">
        <v>-18.5</v>
      </c>
      <c r="K18" s="85" t="str">
        <f t="shared" si="0"/>
        <v>Yes</v>
      </c>
    </row>
    <row r="19" spans="1:11" x14ac:dyDescent="0.25">
      <c r="A19" s="84" t="s">
        <v>306</v>
      </c>
      <c r="B19" s="21" t="s">
        <v>213</v>
      </c>
      <c r="C19" s="22">
        <v>84</v>
      </c>
      <c r="D19" s="21" t="s">
        <v>213</v>
      </c>
      <c r="E19" s="22">
        <v>89</v>
      </c>
      <c r="F19" s="21" t="s">
        <v>213</v>
      </c>
      <c r="G19" s="22">
        <v>326</v>
      </c>
      <c r="H19" s="5" t="str">
        <f>IF($B19="N/A","N/A",IF(G19&gt;15,"No",IF(G19&lt;-15,"No","Yes")))</f>
        <v>N/A</v>
      </c>
      <c r="I19" s="6">
        <v>5.952</v>
      </c>
      <c r="J19" s="6">
        <v>266.3</v>
      </c>
      <c r="K19" s="85" t="str">
        <f t="shared" si="0"/>
        <v>No</v>
      </c>
    </row>
    <row r="20" spans="1:11" x14ac:dyDescent="0.25">
      <c r="A20" s="84" t="s">
        <v>346</v>
      </c>
      <c r="B20" s="21" t="s">
        <v>213</v>
      </c>
      <c r="C20" s="4">
        <v>6.0439046500000003E-2</v>
      </c>
      <c r="D20" s="21" t="s">
        <v>213</v>
      </c>
      <c r="E20" s="4">
        <v>6.8007457899999998E-2</v>
      </c>
      <c r="F20" s="21" t="s">
        <v>213</v>
      </c>
      <c r="G20" s="4">
        <v>0.2106664426</v>
      </c>
      <c r="H20" s="5" t="str">
        <f>IF($B20="N/A","N/A",IF(G20&gt;15,"No",IF(G20&lt;-15,"No","Yes")))</f>
        <v>N/A</v>
      </c>
      <c r="I20" s="6">
        <v>12.52</v>
      </c>
      <c r="J20" s="6">
        <v>209.8</v>
      </c>
      <c r="K20" s="85" t="str">
        <f t="shared" si="0"/>
        <v>No</v>
      </c>
    </row>
    <row r="21" spans="1:11" ht="25" x14ac:dyDescent="0.25">
      <c r="A21" s="84" t="s">
        <v>815</v>
      </c>
      <c r="B21" s="21" t="s">
        <v>213</v>
      </c>
      <c r="C21" s="23">
        <v>5395.0357143000001</v>
      </c>
      <c r="D21" s="5" t="str">
        <f>IF($B21="N/A","N/A",IF(C21&gt;60,"No",IF(C21&lt;15,"No","Yes")))</f>
        <v>N/A</v>
      </c>
      <c r="E21" s="23">
        <v>6852.0561797999999</v>
      </c>
      <c r="F21" s="5" t="str">
        <f>IF($B21="N/A","N/A",IF(E21&gt;60,"No",IF(E21&lt;15,"No","Yes")))</f>
        <v>N/A</v>
      </c>
      <c r="G21" s="23">
        <v>7149.9601227000003</v>
      </c>
      <c r="H21" s="5" t="str">
        <f>IF($B21="N/A","N/A",IF(G21&gt;60,"No",IF(G21&lt;15,"No","Yes")))</f>
        <v>N/A</v>
      </c>
      <c r="I21" s="6">
        <v>27.01</v>
      </c>
      <c r="J21" s="6">
        <v>4.3479999999999999</v>
      </c>
      <c r="K21" s="85" t="str">
        <f t="shared" si="0"/>
        <v>Yes</v>
      </c>
    </row>
    <row r="22" spans="1:11" x14ac:dyDescent="0.25">
      <c r="A22" s="84" t="s">
        <v>816</v>
      </c>
      <c r="B22" s="21" t="s">
        <v>217</v>
      </c>
      <c r="C22" s="22">
        <v>0</v>
      </c>
      <c r="D22" s="5" t="str">
        <f>IF($B22="N/A","N/A",IF(C22="N/A","N/A",IF(C22=0,"Yes","No")))</f>
        <v>Yes</v>
      </c>
      <c r="E22" s="22">
        <v>11</v>
      </c>
      <c r="F22" s="5" t="str">
        <f>IF($B22="N/A","N/A",IF(E22="N/A","N/A",IF(E22=0,"Yes","No")))</f>
        <v>No</v>
      </c>
      <c r="G22" s="22">
        <v>11</v>
      </c>
      <c r="H22" s="5" t="str">
        <f>IF($B22="N/A","N/A",IF(G22=0,"Yes","No"))</f>
        <v>No</v>
      </c>
      <c r="I22" s="6" t="s">
        <v>1747</v>
      </c>
      <c r="J22" s="6">
        <v>100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49316</v>
      </c>
      <c r="D6" s="5" t="str">
        <f>IF($B6="N/A","N/A",IF(C6&gt;15,"No",IF(C6&lt;-15,"No","Yes")))</f>
        <v>N/A</v>
      </c>
      <c r="E6" s="22">
        <v>45598</v>
      </c>
      <c r="F6" s="5" t="str">
        <f>IF($B6="N/A","N/A",IF(E6&gt;15,"No",IF(E6&lt;-15,"No","Yes")))</f>
        <v>N/A</v>
      </c>
      <c r="G6" s="22">
        <v>44603</v>
      </c>
      <c r="H6" s="5" t="str">
        <f>IF($B6="N/A","N/A",IF(G6&gt;15,"No",IF(G6&lt;-15,"No","Yes")))</f>
        <v>N/A</v>
      </c>
      <c r="I6" s="6">
        <v>-7.54</v>
      </c>
      <c r="J6" s="6">
        <v>-2.1800000000000002</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7436.0441032999997</v>
      </c>
      <c r="D9" s="5" t="str">
        <f>IF($B9="N/A","N/A",IF(C9&gt;7000,"No",IF(C9&lt;2000,"No","Yes")))</f>
        <v>No</v>
      </c>
      <c r="E9" s="51">
        <v>7398.2003597000003</v>
      </c>
      <c r="F9" s="5" t="str">
        <f>IF($B9="N/A","N/A",IF(E9&gt;7000,"No",IF(E9&lt;2000,"No","Yes")))</f>
        <v>No</v>
      </c>
      <c r="G9" s="51">
        <v>7851.1975652000001</v>
      </c>
      <c r="H9" s="5" t="str">
        <f>IF($B9="N/A","N/A",IF(G9&gt;7000,"No",IF(G9&lt;2000,"No","Yes")))</f>
        <v>No</v>
      </c>
      <c r="I9" s="6">
        <v>-0.50900000000000001</v>
      </c>
      <c r="J9" s="6">
        <v>6.1230000000000002</v>
      </c>
      <c r="K9" s="85" t="str">
        <f t="shared" si="0"/>
        <v>Yes</v>
      </c>
    </row>
    <row r="10" spans="1:11" x14ac:dyDescent="0.25">
      <c r="A10" s="81" t="s">
        <v>820</v>
      </c>
      <c r="B10" s="21" t="s">
        <v>213</v>
      </c>
      <c r="C10" s="51">
        <v>1476.7761797999999</v>
      </c>
      <c r="D10" s="5" t="str">
        <f>IF($B10="N/A","N/A",IF(C10&gt;15,"No",IF(C10&lt;-15,"No","Yes")))</f>
        <v>N/A</v>
      </c>
      <c r="E10" s="51">
        <v>1455.2199426</v>
      </c>
      <c r="F10" s="5" t="str">
        <f>IF($B10="N/A","N/A",IF(E10&gt;15,"No",IF(E10&lt;-15,"No","Yes")))</f>
        <v>N/A</v>
      </c>
      <c r="G10" s="51">
        <v>1559.2550828000001</v>
      </c>
      <c r="H10" s="5" t="str">
        <f>IF($B10="N/A","N/A",IF(G10&gt;15,"No",IF(G10&lt;-15,"No","Yes")))</f>
        <v>N/A</v>
      </c>
      <c r="I10" s="6">
        <v>-1.46</v>
      </c>
      <c r="J10" s="6">
        <v>7.149</v>
      </c>
      <c r="K10" s="85" t="str">
        <f t="shared" si="0"/>
        <v>Yes</v>
      </c>
    </row>
    <row r="11" spans="1:11" x14ac:dyDescent="0.25">
      <c r="A11" s="81" t="s">
        <v>309</v>
      </c>
      <c r="B11" s="21" t="s">
        <v>219</v>
      </c>
      <c r="C11" s="5">
        <v>3.3052153459000002</v>
      </c>
      <c r="D11" s="5" t="str">
        <f>IF($B11="N/A","N/A",IF(C11&gt;10,"No",IF(C11&lt;=0,"No","Yes")))</f>
        <v>Yes</v>
      </c>
      <c r="E11" s="5">
        <v>3.5812974252999998</v>
      </c>
      <c r="F11" s="5" t="str">
        <f>IF($B11="N/A","N/A",IF(E11&gt;10,"No",IF(E11&lt;=0,"No","Yes")))</f>
        <v>Yes</v>
      </c>
      <c r="G11" s="5">
        <v>3.2912584355000001</v>
      </c>
      <c r="H11" s="5" t="str">
        <f>IF($B11="N/A","N/A",IF(G11&gt;10,"No",IF(G11&lt;=0,"No","Yes")))</f>
        <v>Yes</v>
      </c>
      <c r="I11" s="6">
        <v>8.3529999999999998</v>
      </c>
      <c r="J11" s="6">
        <v>-8.1</v>
      </c>
      <c r="K11" s="85" t="str">
        <f t="shared" si="0"/>
        <v>Yes</v>
      </c>
    </row>
    <row r="12" spans="1:11" x14ac:dyDescent="0.25">
      <c r="A12" s="81" t="s">
        <v>821</v>
      </c>
      <c r="B12" s="21" t="s">
        <v>213</v>
      </c>
      <c r="C12" s="51">
        <v>4577.1607362000004</v>
      </c>
      <c r="D12" s="5" t="str">
        <f>IF($B12="N/A","N/A",IF(C12&gt;15,"No",IF(C12&lt;-15,"No","Yes")))</f>
        <v>N/A</v>
      </c>
      <c r="E12" s="51">
        <v>4219.1849357000001</v>
      </c>
      <c r="F12" s="5" t="str">
        <f>IF($B12="N/A","N/A",IF(E12&gt;15,"No",IF(E12&lt;-15,"No","Yes")))</f>
        <v>N/A</v>
      </c>
      <c r="G12" s="51">
        <v>5596.3351499</v>
      </c>
      <c r="H12" s="5" t="str">
        <f>IF($B12="N/A","N/A",IF(G12&gt;15,"No",IF(G12&lt;-15,"No","Yes")))</f>
        <v>N/A</v>
      </c>
      <c r="I12" s="6">
        <v>-7.82</v>
      </c>
      <c r="J12" s="6">
        <v>32.64</v>
      </c>
      <c r="K12" s="85" t="str">
        <f t="shared" si="0"/>
        <v>No</v>
      </c>
    </row>
    <row r="13" spans="1:11" x14ac:dyDescent="0.25">
      <c r="A13" s="81" t="s">
        <v>310</v>
      </c>
      <c r="B13" s="21" t="s">
        <v>214</v>
      </c>
      <c r="C13" s="4">
        <v>99.981750344999995</v>
      </c>
      <c r="D13" s="5" t="str">
        <f>IF($B13="N/A","N/A",IF(C13&gt;100,"No",IF(C13&lt;95,"No","Yes")))</f>
        <v>Yes</v>
      </c>
      <c r="E13" s="4">
        <v>99.993420764000007</v>
      </c>
      <c r="F13" s="5" t="str">
        <f>IF($B13="N/A","N/A",IF(E13&gt;100,"No",IF(E13&lt;95,"No","Yes")))</f>
        <v>Yes</v>
      </c>
      <c r="G13" s="4">
        <v>99.982063987000004</v>
      </c>
      <c r="H13" s="5" t="str">
        <f>IF($B13="N/A","N/A",IF(G13&gt;100,"No",IF(G13&lt;95,"No","Yes")))</f>
        <v>Yes</v>
      </c>
      <c r="I13" s="6">
        <v>1.17E-2</v>
      </c>
      <c r="J13" s="6">
        <v>-1.0999999999999999E-2</v>
      </c>
      <c r="K13" s="85" t="str">
        <f t="shared" si="0"/>
        <v>Yes</v>
      </c>
    </row>
    <row r="14" spans="1:11" x14ac:dyDescent="0.25">
      <c r="A14" s="81" t="s">
        <v>822</v>
      </c>
      <c r="B14" s="21" t="s">
        <v>220</v>
      </c>
      <c r="C14" s="4">
        <v>1.1538523942000001</v>
      </c>
      <c r="D14" s="5" t="str">
        <f>IF($B14="N/A","N/A",IF(C14&gt;1,"Yes","No"))</f>
        <v>Yes</v>
      </c>
      <c r="E14" s="4">
        <v>1.1592718500000001</v>
      </c>
      <c r="F14" s="5" t="str">
        <f>IF($B14="N/A","N/A",IF(E14&gt;1,"Yes","No"))</f>
        <v>Yes</v>
      </c>
      <c r="G14" s="4">
        <v>1.1556676757</v>
      </c>
      <c r="H14" s="5" t="str">
        <f>IF($B14="N/A","N/A",IF(G14&gt;1,"Yes","No"))</f>
        <v>Yes</v>
      </c>
      <c r="I14" s="6">
        <v>0.46970000000000001</v>
      </c>
      <c r="J14" s="6">
        <v>-0.311</v>
      </c>
      <c r="K14" s="85" t="str">
        <f t="shared" si="0"/>
        <v>Yes</v>
      </c>
    </row>
    <row r="15" spans="1:11" x14ac:dyDescent="0.25">
      <c r="A15" s="81" t="s">
        <v>311</v>
      </c>
      <c r="B15" s="21" t="s">
        <v>214</v>
      </c>
      <c r="C15" s="4">
        <v>99.497120609999996</v>
      </c>
      <c r="D15" s="5" t="str">
        <f>IF($B15="N/A","N/A",IF(C15&gt;100,"No",IF(C15&lt;95,"No","Yes")))</f>
        <v>Yes</v>
      </c>
      <c r="E15" s="4">
        <v>99.410061845000001</v>
      </c>
      <c r="F15" s="5" t="str">
        <f>IF($B15="N/A","N/A",IF(E15&gt;100,"No",IF(E15&lt;95,"No","Yes")))</f>
        <v>Yes</v>
      </c>
      <c r="G15" s="4">
        <v>99.475371612000004</v>
      </c>
      <c r="H15" s="5" t="str">
        <f>IF($B15="N/A","N/A",IF(G15&gt;100,"No",IF(G15&lt;95,"No","Yes")))</f>
        <v>Yes</v>
      </c>
      <c r="I15" s="6">
        <v>-8.6999999999999994E-2</v>
      </c>
      <c r="J15" s="6">
        <v>6.5699999999999995E-2</v>
      </c>
      <c r="K15" s="85" t="str">
        <f t="shared" si="0"/>
        <v>Yes</v>
      </c>
    </row>
    <row r="16" spans="1:11" x14ac:dyDescent="0.25">
      <c r="A16" s="81" t="s">
        <v>823</v>
      </c>
      <c r="B16" s="21" t="s">
        <v>221</v>
      </c>
      <c r="C16" s="4">
        <v>9.3580541289999992</v>
      </c>
      <c r="D16" s="5" t="str">
        <f>IF($B16="N/A","N/A",IF(C16&gt;3,"Yes","No"))</f>
        <v>Yes</v>
      </c>
      <c r="E16" s="4">
        <v>9.5324847227999996</v>
      </c>
      <c r="F16" s="5" t="str">
        <f>IF($B16="N/A","N/A",IF(E16&gt;3,"Yes","No"))</f>
        <v>Yes</v>
      </c>
      <c r="G16" s="4">
        <v>9.3216885663000006</v>
      </c>
      <c r="H16" s="5" t="str">
        <f>IF($B16="N/A","N/A",IF(G16&gt;3,"Yes","No"))</f>
        <v>Yes</v>
      </c>
      <c r="I16" s="6">
        <v>1.8640000000000001</v>
      </c>
      <c r="J16" s="6">
        <v>-2.21</v>
      </c>
      <c r="K16" s="85" t="str">
        <f t="shared" si="0"/>
        <v>Yes</v>
      </c>
    </row>
    <row r="17" spans="1:11" x14ac:dyDescent="0.25">
      <c r="A17" s="81" t="s">
        <v>824</v>
      </c>
      <c r="B17" s="21" t="s">
        <v>222</v>
      </c>
      <c r="C17" s="4">
        <v>5.0336233295000001</v>
      </c>
      <c r="D17" s="5" t="str">
        <f>IF($B17="N/A","N/A",IF(C17&gt;=8,"No",IF(C17&lt;2,"No","Yes")))</f>
        <v>Yes</v>
      </c>
      <c r="E17" s="4">
        <v>5.0868897758999996</v>
      </c>
      <c r="F17" s="5" t="str">
        <f>IF($B17="N/A","N/A",IF(E17&gt;=8,"No",IF(E17&lt;2,"No","Yes")))</f>
        <v>Yes</v>
      </c>
      <c r="G17" s="4">
        <v>5.0381605794000004</v>
      </c>
      <c r="H17" s="5" t="str">
        <f>IF($B17="N/A","N/A",IF(G17&gt;=8,"No",IF(G17&lt;2,"No","Yes")))</f>
        <v>Yes</v>
      </c>
      <c r="I17" s="6">
        <v>1.0580000000000001</v>
      </c>
      <c r="J17" s="6">
        <v>-0.95799999999999996</v>
      </c>
      <c r="K17" s="85" t="str">
        <f t="shared" si="0"/>
        <v>Yes</v>
      </c>
    </row>
    <row r="18" spans="1:11" x14ac:dyDescent="0.25">
      <c r="A18" s="81" t="s">
        <v>825</v>
      </c>
      <c r="B18" s="21" t="s">
        <v>222</v>
      </c>
      <c r="C18" s="4">
        <v>5.0244990670999998</v>
      </c>
      <c r="D18" s="5" t="str">
        <f>IF($B18="N/A","N/A",IF(C18&gt;=8,"No",IF(C18&lt;2,"No","Yes")))</f>
        <v>Yes</v>
      </c>
      <c r="E18" s="4">
        <v>5.0842197608999999</v>
      </c>
      <c r="F18" s="5" t="str">
        <f>IF($B18="N/A","N/A",IF(E18&gt;=8,"No",IF(E18&lt;2,"No","Yes")))</f>
        <v>Yes</v>
      </c>
      <c r="G18" s="4">
        <v>5.0360354300000001</v>
      </c>
      <c r="H18" s="5" t="str">
        <f>IF($B18="N/A","N/A",IF(G18&gt;=8,"No",IF(G18&lt;2,"No","Yes")))</f>
        <v>Yes</v>
      </c>
      <c r="I18" s="6">
        <v>1.1890000000000001</v>
      </c>
      <c r="J18" s="6">
        <v>-0.94799999999999995</v>
      </c>
      <c r="K18" s="85" t="str">
        <f t="shared" si="0"/>
        <v>Yes</v>
      </c>
    </row>
    <row r="19" spans="1:11" x14ac:dyDescent="0.25">
      <c r="A19" s="81" t="s">
        <v>312</v>
      </c>
      <c r="B19" s="21" t="s">
        <v>223</v>
      </c>
      <c r="C19" s="4">
        <v>94.697461270000005</v>
      </c>
      <c r="D19" s="5" t="str">
        <f>IF(OR($B19="N/A",$C19="N/A"),"N/A",IF(C19&gt;100,"No",IF(C19&lt;98,"No","Yes")))</f>
        <v>No</v>
      </c>
      <c r="E19" s="4">
        <v>91.521557963000006</v>
      </c>
      <c r="F19" s="5" t="str">
        <f>IF(OR($B19="N/A",$E19="N/A"),"N/A",IF(E19&gt;100,"No",IF(E19&lt;98,"No","Yes")))</f>
        <v>No</v>
      </c>
      <c r="G19" s="4">
        <v>88.377463399000007</v>
      </c>
      <c r="H19" s="5" t="str">
        <f>IF($B19="N/A","N/A",IF(G19&gt;100,"No",IF(G19&lt;98,"No","Yes")))</f>
        <v>No</v>
      </c>
      <c r="I19" s="6">
        <v>-3.35</v>
      </c>
      <c r="J19" s="6">
        <v>-3.44</v>
      </c>
      <c r="K19" s="85" t="str">
        <f t="shared" si="0"/>
        <v>Yes</v>
      </c>
    </row>
    <row r="20" spans="1:11" x14ac:dyDescent="0.25">
      <c r="A20" s="81" t="s">
        <v>31</v>
      </c>
      <c r="B20" s="29" t="s">
        <v>214</v>
      </c>
      <c r="C20" s="4">
        <v>94.393300349</v>
      </c>
      <c r="D20" s="5" t="str">
        <f>IF($B20="N/A","N/A",IF(C20&gt;100,"No",IF(C20&lt;95,"No","Yes")))</f>
        <v>No</v>
      </c>
      <c r="E20" s="4">
        <v>91.256195446999996</v>
      </c>
      <c r="F20" s="5" t="str">
        <f>IF($B20="N/A","N/A",IF(E20&gt;100,"No",IF(E20&lt;95,"No","Yes")))</f>
        <v>No</v>
      </c>
      <c r="G20" s="4">
        <v>87.702620899999999</v>
      </c>
      <c r="H20" s="5" t="str">
        <f>IF($B20="N/A","N/A",IF(G20&gt;100,"No",IF(G20&lt;95,"No","Yes")))</f>
        <v>No</v>
      </c>
      <c r="I20" s="6">
        <v>-3.32</v>
      </c>
      <c r="J20" s="6">
        <v>-3.89</v>
      </c>
      <c r="K20" s="85" t="str">
        <f t="shared" si="0"/>
        <v>Yes</v>
      </c>
    </row>
    <row r="21" spans="1:11" x14ac:dyDescent="0.25">
      <c r="A21" s="81" t="s">
        <v>313</v>
      </c>
      <c r="B21" s="21" t="s">
        <v>214</v>
      </c>
      <c r="C21" s="4">
        <v>99.987833562999995</v>
      </c>
      <c r="D21" s="5" t="str">
        <f>IF($B21="N/A","N/A",IF(C21&gt;100,"No",IF(C21&lt;95,"No","Yes")))</f>
        <v>Yes</v>
      </c>
      <c r="E21" s="4">
        <v>99.991227684999998</v>
      </c>
      <c r="F21" s="5" t="str">
        <f>IF($B21="N/A","N/A",IF(E21&gt;100,"No",IF(E21&lt;95,"No","Yes")))</f>
        <v>Yes</v>
      </c>
      <c r="G21" s="4">
        <v>99.986547990000005</v>
      </c>
      <c r="H21" s="5" t="str">
        <f>IF($B21="N/A","N/A",IF(G21&gt;100,"No",IF(G21&lt;95,"No","Yes")))</f>
        <v>Yes</v>
      </c>
      <c r="I21" s="6">
        <v>3.3999999999999998E-3</v>
      </c>
      <c r="J21" s="6">
        <v>-5.0000000000000001E-3</v>
      </c>
      <c r="K21" s="85" t="str">
        <f t="shared" si="0"/>
        <v>Yes</v>
      </c>
    </row>
    <row r="22" spans="1:11" x14ac:dyDescent="0.25">
      <c r="A22" s="81" t="s">
        <v>1681</v>
      </c>
      <c r="B22" s="21" t="s">
        <v>224</v>
      </c>
      <c r="C22" s="4">
        <v>0</v>
      </c>
      <c r="D22" s="5" t="str">
        <f>IF($B22="N/A","N/A",IF(C22&gt;5,"No",IF(C22&lt;=0,"No","Yes")))</f>
        <v>No</v>
      </c>
      <c r="E22" s="4">
        <v>2.1930786E-3</v>
      </c>
      <c r="F22" s="5" t="str">
        <f>IF($B22="N/A","N/A",IF(E22&gt;5,"No",IF(E22&lt;=0,"No","Yes")))</f>
        <v>Yes</v>
      </c>
      <c r="G22" s="4">
        <v>0</v>
      </c>
      <c r="H22" s="5" t="str">
        <f>IF($B22="N/A","N/A",IF(G22&gt;5,"No",IF(G22&lt;=0,"No","Yes")))</f>
        <v>No</v>
      </c>
      <c r="I22" s="6" t="s">
        <v>1747</v>
      </c>
      <c r="J22" s="6">
        <v>-100</v>
      </c>
      <c r="K22" s="85" t="str">
        <f t="shared" si="0"/>
        <v>No</v>
      </c>
    </row>
    <row r="23" spans="1:11" x14ac:dyDescent="0.25">
      <c r="A23" s="81" t="s">
        <v>314</v>
      </c>
      <c r="B23" s="21" t="s">
        <v>223</v>
      </c>
      <c r="C23" s="4">
        <v>99.995944520999998</v>
      </c>
      <c r="D23" s="5" t="str">
        <f>IF($B23="N/A","N/A",IF(C23&gt;100,"No",IF(C23&lt;98,"No","Yes")))</f>
        <v>Yes</v>
      </c>
      <c r="E23" s="4">
        <v>100</v>
      </c>
      <c r="F23" s="5" t="str">
        <f>IF($B23="N/A","N/A",IF(E23&gt;100,"No",IF(E23&lt;98,"No","Yes")))</f>
        <v>Yes</v>
      </c>
      <c r="G23" s="4">
        <v>100</v>
      </c>
      <c r="H23" s="5" t="str">
        <f>IF($B23="N/A","N/A",IF(G23&gt;100,"No",IF(G23&lt;98,"No","Yes")))</f>
        <v>Yes</v>
      </c>
      <c r="I23" s="6">
        <v>4.1000000000000003E-3</v>
      </c>
      <c r="J23" s="6">
        <v>0</v>
      </c>
      <c r="K23" s="85" t="str">
        <f t="shared" si="0"/>
        <v>Yes</v>
      </c>
    </row>
    <row r="24" spans="1:11" x14ac:dyDescent="0.25">
      <c r="A24" s="81" t="s">
        <v>826</v>
      </c>
      <c r="B24" s="21" t="s">
        <v>225</v>
      </c>
      <c r="C24" s="4">
        <v>6.1954009004000001</v>
      </c>
      <c r="D24" s="5" t="str">
        <f>IF($B24="N/A","N/A",IF(C24&gt;=2,"Yes","No"))</f>
        <v>Yes</v>
      </c>
      <c r="E24" s="4">
        <v>6.1939558753000004</v>
      </c>
      <c r="F24" s="5" t="str">
        <f>IF($B24="N/A","N/A",IF(E24&gt;=2,"Yes","No"))</f>
        <v>Yes</v>
      </c>
      <c r="G24" s="4">
        <v>6.2706768603</v>
      </c>
      <c r="H24" s="5" t="str">
        <f>IF($B24="N/A","N/A",IF(G24&gt;=2,"Yes","No"))</f>
        <v>Yes</v>
      </c>
      <c r="I24" s="6">
        <v>-2.3E-2</v>
      </c>
      <c r="J24" s="6">
        <v>1.2390000000000001</v>
      </c>
      <c r="K24" s="85" t="str">
        <f t="shared" si="0"/>
        <v>Yes</v>
      </c>
    </row>
    <row r="25" spans="1:11" x14ac:dyDescent="0.25">
      <c r="A25" s="81" t="s">
        <v>827</v>
      </c>
      <c r="B25" s="21" t="s">
        <v>226</v>
      </c>
      <c r="C25" s="4">
        <v>4.2280082735000004</v>
      </c>
      <c r="D25" s="5" t="str">
        <f>IF($B25="N/A","N/A",IF(C25&gt;30,"No",IF(C25&lt;5,"No","Yes")))</f>
        <v>No</v>
      </c>
      <c r="E25" s="4">
        <v>4.0352647046000003</v>
      </c>
      <c r="F25" s="5" t="str">
        <f>IF($B25="N/A","N/A",IF(E25&gt;30,"No",IF(E25&lt;5,"No","Yes")))</f>
        <v>No</v>
      </c>
      <c r="G25" s="4">
        <v>3.6477366993000002</v>
      </c>
      <c r="H25" s="5" t="str">
        <f>IF($B25="N/A","N/A",IF(G25&gt;30,"No",IF(G25&lt;5,"No","Yes")))</f>
        <v>No</v>
      </c>
      <c r="I25" s="6">
        <v>-4.5599999999999996</v>
      </c>
      <c r="J25" s="6">
        <v>-9.6</v>
      </c>
      <c r="K25" s="85" t="str">
        <f t="shared" si="0"/>
        <v>Yes</v>
      </c>
    </row>
    <row r="26" spans="1:11" x14ac:dyDescent="0.25">
      <c r="A26" s="81" t="s">
        <v>828</v>
      </c>
      <c r="B26" s="21" t="s">
        <v>227</v>
      </c>
      <c r="C26" s="4">
        <v>25.572859634</v>
      </c>
      <c r="D26" s="5" t="str">
        <f>IF($B26="N/A","N/A",IF(C26&gt;75,"No",IF(C26&lt;15,"No","Yes")))</f>
        <v>Yes</v>
      </c>
      <c r="E26" s="4">
        <v>25.242335189999999</v>
      </c>
      <c r="F26" s="5" t="str">
        <f>IF($B26="N/A","N/A",IF(E26&gt;75,"No",IF(E26&lt;15,"No","Yes")))</f>
        <v>Yes</v>
      </c>
      <c r="G26" s="4">
        <v>25.161984619999998</v>
      </c>
      <c r="H26" s="5" t="str">
        <f>IF($B26="N/A","N/A",IF(G26&gt;75,"No",IF(G26&lt;15,"No","Yes")))</f>
        <v>Yes</v>
      </c>
      <c r="I26" s="6">
        <v>-1.29</v>
      </c>
      <c r="J26" s="6">
        <v>-0.318</v>
      </c>
      <c r="K26" s="85" t="str">
        <f t="shared" si="0"/>
        <v>Yes</v>
      </c>
    </row>
    <row r="27" spans="1:11" x14ac:dyDescent="0.25">
      <c r="A27" s="81" t="s">
        <v>829</v>
      </c>
      <c r="B27" s="21" t="s">
        <v>228</v>
      </c>
      <c r="C27" s="4">
        <v>70.199132091999999</v>
      </c>
      <c r="D27" s="5" t="str">
        <f>IF($B27="N/A","N/A",IF(C27&gt;70,"No",IF(C27&lt;25,"No","Yes")))</f>
        <v>No</v>
      </c>
      <c r="E27" s="4">
        <v>70.722400105000006</v>
      </c>
      <c r="F27" s="5" t="str">
        <f>IF($B27="N/A","N/A",IF(E27&gt;70,"No",IF(E27&lt;25,"No","Yes")))</f>
        <v>No</v>
      </c>
      <c r="G27" s="4">
        <v>71.190278680999995</v>
      </c>
      <c r="H27" s="5" t="str">
        <f>IF($B27="N/A","N/A",IF(G27&gt;70,"No",IF(G27&lt;25,"No","Yes")))</f>
        <v>No</v>
      </c>
      <c r="I27" s="6">
        <v>0.74539999999999995</v>
      </c>
      <c r="J27" s="6">
        <v>0.66159999999999997</v>
      </c>
      <c r="K27" s="85" t="str">
        <f t="shared" si="0"/>
        <v>Yes</v>
      </c>
    </row>
    <row r="28" spans="1:11" x14ac:dyDescent="0.25">
      <c r="A28" s="81" t="s">
        <v>318</v>
      </c>
      <c r="B28" s="21" t="s">
        <v>229</v>
      </c>
      <c r="C28" s="4">
        <v>49.274069267999998</v>
      </c>
      <c r="D28" s="5" t="str">
        <f>IF($B28="N/A","N/A",IF(C28&gt;70,"No",IF(C28&lt;35,"No","Yes")))</f>
        <v>Yes</v>
      </c>
      <c r="E28" s="4">
        <v>49.789464449999997</v>
      </c>
      <c r="F28" s="5" t="str">
        <f>IF($B28="N/A","N/A",IF(E28&gt;70,"No",IF(E28&lt;35,"No","Yes")))</f>
        <v>Yes</v>
      </c>
      <c r="G28" s="4">
        <v>49.436136583</v>
      </c>
      <c r="H28" s="5" t="str">
        <f>IF($B28="N/A","N/A",IF(G28&gt;70,"No",IF(G28&lt;35,"No","Yes")))</f>
        <v>Yes</v>
      </c>
      <c r="I28" s="6">
        <v>1.046</v>
      </c>
      <c r="J28" s="6">
        <v>-0.71</v>
      </c>
      <c r="K28" s="85" t="str">
        <f t="shared" si="0"/>
        <v>Yes</v>
      </c>
    </row>
    <row r="29" spans="1:11" x14ac:dyDescent="0.25">
      <c r="A29" s="81" t="s">
        <v>830</v>
      </c>
      <c r="B29" s="21" t="s">
        <v>220</v>
      </c>
      <c r="C29" s="4">
        <v>2.1817695473000001</v>
      </c>
      <c r="D29" s="5" t="str">
        <f>IF($B29="N/A","N/A",IF(C29&gt;1,"Yes","No"))</f>
        <v>Yes</v>
      </c>
      <c r="E29" s="4">
        <v>2.1479540148999998</v>
      </c>
      <c r="F29" s="5" t="str">
        <f>IF($B29="N/A","N/A",IF(E29&gt;1,"Yes","No"))</f>
        <v>Yes</v>
      </c>
      <c r="G29" s="4">
        <v>2.1375510204000001</v>
      </c>
      <c r="H29" s="5" t="str">
        <f>IF($B29="N/A","N/A",IF(G29&gt;1,"Yes","No"))</f>
        <v>Yes</v>
      </c>
      <c r="I29" s="6">
        <v>-1.55</v>
      </c>
      <c r="J29" s="6">
        <v>-0.48399999999999999</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99.983778083999994</v>
      </c>
      <c r="D34" s="5" t="str">
        <f>IF($B34="N/A","N/A",IF(C34&gt;=90,"Yes","No"))</f>
        <v>Yes</v>
      </c>
      <c r="E34" s="4">
        <v>99.993420764000007</v>
      </c>
      <c r="F34" s="5" t="str">
        <f>IF($B34="N/A","N/A",IF(E34&gt;=90,"Yes","No"))</f>
        <v>Yes</v>
      </c>
      <c r="G34" s="4">
        <v>99.984305988000003</v>
      </c>
      <c r="H34" s="5" t="str">
        <f>IF($B34="N/A","N/A",IF(G34&gt;=90,"Yes","No"))</f>
        <v>Yes</v>
      </c>
      <c r="I34" s="6">
        <v>9.5999999999999992E-3</v>
      </c>
      <c r="J34" s="6">
        <v>-8.9999999999999993E-3</v>
      </c>
      <c r="K34" s="85" t="str">
        <f t="shared" si="0"/>
        <v>Yes</v>
      </c>
    </row>
    <row r="35" spans="1:11" x14ac:dyDescent="0.25">
      <c r="A35" s="81" t="s">
        <v>323</v>
      </c>
      <c r="B35" s="21" t="s">
        <v>213</v>
      </c>
      <c r="C35" s="4">
        <v>6.7584556736000003</v>
      </c>
      <c r="D35" s="5" t="str">
        <f>IF($B35="N/A","N/A",IF(C35&gt;15,"No",IF(C35&lt;-15,"No","Yes")))</f>
        <v>N/A</v>
      </c>
      <c r="E35" s="4">
        <v>7.1253125137</v>
      </c>
      <c r="F35" s="5" t="str">
        <f>IF($B35="N/A","N/A",IF(E35&gt;15,"No",IF(E35&lt;-15,"No","Yes")))</f>
        <v>N/A</v>
      </c>
      <c r="G35" s="4">
        <v>8.6474003991000004</v>
      </c>
      <c r="H35" s="5" t="str">
        <f>IF($B35="N/A","N/A",IF(G35&gt;15,"No",IF(G35&lt;-15,"No","Yes")))</f>
        <v>N/A</v>
      </c>
      <c r="I35" s="6">
        <v>5.4279999999999999</v>
      </c>
      <c r="J35" s="6">
        <v>21.36</v>
      </c>
      <c r="K35" s="85" t="str">
        <f t="shared" si="0"/>
        <v>Yes</v>
      </c>
    </row>
    <row r="36" spans="1:11" x14ac:dyDescent="0.25">
      <c r="A36" s="81" t="s">
        <v>1705</v>
      </c>
      <c r="B36" s="21" t="s">
        <v>213</v>
      </c>
      <c r="C36" s="4">
        <v>16.651796576999999</v>
      </c>
      <c r="D36" s="5" t="str">
        <f>IF($B36="N/A","N/A",IF(C36&gt;15,"No",IF(C36&lt;-15,"No","Yes")))</f>
        <v>N/A</v>
      </c>
      <c r="E36" s="4">
        <v>18.051230317000002</v>
      </c>
      <c r="F36" s="5" t="str">
        <f>IF($B36="N/A","N/A",IF(E36&gt;15,"No",IF(E36&lt;-15,"No","Yes")))</f>
        <v>N/A</v>
      </c>
      <c r="G36" s="4">
        <v>18.736407865</v>
      </c>
      <c r="H36" s="5" t="str">
        <f>IF($B36="N/A","N/A",IF(G36&gt;15,"No",IF(G36&lt;-15,"No","Yes")))</f>
        <v>N/A</v>
      </c>
      <c r="I36" s="6">
        <v>8.4039999999999999</v>
      </c>
      <c r="J36" s="6">
        <v>3.7959999999999998</v>
      </c>
      <c r="K36" s="85" t="str">
        <f t="shared" si="0"/>
        <v>Yes</v>
      </c>
    </row>
    <row r="37" spans="1:11" x14ac:dyDescent="0.25">
      <c r="A37" s="81" t="s">
        <v>372</v>
      </c>
      <c r="B37" s="21" t="s">
        <v>231</v>
      </c>
      <c r="C37" s="4">
        <v>79.840214129000003</v>
      </c>
      <c r="D37" s="5" t="str">
        <f>IF($B37="N/A","N/A",IF(C37&gt;90,"No",IF(C37&lt;75,"No","Yes")))</f>
        <v>Yes</v>
      </c>
      <c r="E37" s="4">
        <v>80.016667397999996</v>
      </c>
      <c r="F37" s="5" t="str">
        <f>IF($B37="N/A","N/A",IF(E37&gt;90,"No",IF(E37&lt;75,"No","Yes")))</f>
        <v>Yes</v>
      </c>
      <c r="G37" s="4">
        <v>81.716476470000003</v>
      </c>
      <c r="H37" s="5" t="str">
        <f>IF($B37="N/A","N/A",IF(G37&gt;90,"No",IF(G37&lt;75,"No","Yes")))</f>
        <v>Yes</v>
      </c>
      <c r="I37" s="6">
        <v>0.221</v>
      </c>
      <c r="J37" s="6">
        <v>2.1240000000000001</v>
      </c>
      <c r="K37" s="85" t="str">
        <f>IF(J37="Div by 0", "N/A", IF(J37="N/A","N/A", IF(J37&gt;30, "No", IF(J37&lt;-30, "No", "Yes"))))</f>
        <v>Yes</v>
      </c>
    </row>
    <row r="38" spans="1:11" x14ac:dyDescent="0.25">
      <c r="A38" s="81" t="s">
        <v>373</v>
      </c>
      <c r="B38" s="21" t="s">
        <v>232</v>
      </c>
      <c r="C38" s="4">
        <v>15.431097413</v>
      </c>
      <c r="D38" s="5" t="str">
        <f>IF($B38="N/A","N/A",IF(C38&gt;10,"No",IF(C38&lt;1,"No","Yes")))</f>
        <v>No</v>
      </c>
      <c r="E38" s="4">
        <v>15.151980350000001</v>
      </c>
      <c r="F38" s="5" t="str">
        <f>IF($B38="N/A","N/A",IF(E38&gt;10,"No",IF(E38&lt;1,"No","Yes")))</f>
        <v>No</v>
      </c>
      <c r="G38" s="4">
        <v>13.521512006</v>
      </c>
      <c r="H38" s="5" t="str">
        <f>IF($B38="N/A","N/A",IF(G38&gt;10,"No",IF(G38&lt;1,"No","Yes")))</f>
        <v>No</v>
      </c>
      <c r="I38" s="6">
        <v>-1.81</v>
      </c>
      <c r="J38" s="6">
        <v>-10.8</v>
      </c>
      <c r="K38" s="85" t="str">
        <f>IF(J38="Div by 0", "N/A", IF(J38="N/A","N/A", IF(J38&gt;30, "No", IF(J38&lt;-30, "No", "Yes"))))</f>
        <v>Yes</v>
      </c>
    </row>
    <row r="39" spans="1:11" x14ac:dyDescent="0.25">
      <c r="A39" s="81" t="s">
        <v>374</v>
      </c>
      <c r="B39" s="21" t="s">
        <v>233</v>
      </c>
      <c r="C39" s="4">
        <v>6.6915402700000001E-2</v>
      </c>
      <c r="D39" s="5" t="str">
        <f>IF($B39="N/A","N/A",IF(C39&gt;2,"No",IF(C39&lt;=0,"No","Yes")))</f>
        <v>Yes</v>
      </c>
      <c r="E39" s="4">
        <v>6.5792359300000006E-2</v>
      </c>
      <c r="F39" s="5" t="str">
        <f>IF($B39="N/A","N/A",IF(E39&gt;2,"No",IF(E39&lt;=0,"No","Yes")))</f>
        <v>Yes</v>
      </c>
      <c r="G39" s="4">
        <v>5.8292043100000003E-2</v>
      </c>
      <c r="H39" s="5" t="str">
        <f>IF($B39="N/A","N/A",IF(G39&gt;2,"No",IF(G39&lt;=0,"No","Yes")))</f>
        <v>Yes</v>
      </c>
      <c r="I39" s="6">
        <v>-1.68</v>
      </c>
      <c r="J39" s="6">
        <v>-11.4</v>
      </c>
      <c r="K39" s="85" t="str">
        <f>IF(J39="Div by 0", "N/A", IF(J39="N/A","N/A", IF(J39&gt;30, "No", IF(J39&lt;-30, "No", "Yes"))))</f>
        <v>Yes</v>
      </c>
    </row>
    <row r="40" spans="1:11" x14ac:dyDescent="0.25">
      <c r="A40" s="97" t="s">
        <v>375</v>
      </c>
      <c r="B40" s="93" t="s">
        <v>234</v>
      </c>
      <c r="C40" s="98">
        <v>0.79690161410000004</v>
      </c>
      <c r="D40" s="94" t="str">
        <f>IF($B40="N/A","N/A",IF(C40&gt;3,"No",IF(C40&lt;=0,"No","Yes")))</f>
        <v>Yes</v>
      </c>
      <c r="E40" s="98">
        <v>0.82021141279999998</v>
      </c>
      <c r="F40" s="94" t="str">
        <f>IF($B40="N/A","N/A",IF(E40&gt;3,"No",IF(E40&lt;=0,"No","Yes")))</f>
        <v>Yes</v>
      </c>
      <c r="G40" s="98">
        <v>0.75779656080000002</v>
      </c>
      <c r="H40" s="94" t="str">
        <f>IF($B40="N/A","N/A",IF(G40&gt;3,"No",IF(G40&lt;=0,"No","Yes")))</f>
        <v>Yes</v>
      </c>
      <c r="I40" s="95">
        <v>2.9249999999999998</v>
      </c>
      <c r="J40" s="95">
        <v>-7.61</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14551</v>
      </c>
      <c r="D6" s="5" t="str">
        <f>IF($B6="N/A","N/A",IF(C6&gt;15,"No",IF(C6&lt;-15,"No","Yes")))</f>
        <v>N/A</v>
      </c>
      <c r="E6" s="22">
        <v>12692</v>
      </c>
      <c r="F6" s="5" t="str">
        <f>IF($B6="N/A","N/A",IF(E6&gt;15,"No",IF(E6&lt;-15,"No","Yes")))</f>
        <v>N/A</v>
      </c>
      <c r="G6" s="22">
        <v>12069</v>
      </c>
      <c r="H6" s="5" t="str">
        <f>IF($B6="N/A","N/A",IF(G6&gt;15,"No",IF(G6&lt;-15,"No","Yes")))</f>
        <v>N/A</v>
      </c>
      <c r="I6" s="6">
        <v>-12.8</v>
      </c>
      <c r="J6" s="6">
        <v>-4.91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1278.6636656999999</v>
      </c>
      <c r="D9" s="5" t="str">
        <f>IF($B9="N/A","N/A",IF(C9&gt;15,"No",IF(C9&lt;-15,"No","Yes")))</f>
        <v>N/A</v>
      </c>
      <c r="E9" s="51">
        <v>1291.5961235</v>
      </c>
      <c r="F9" s="5" t="str">
        <f>IF($B9="N/A","N/A",IF(E9&gt;15,"No",IF(E9&lt;-15,"No","Yes")))</f>
        <v>N/A</v>
      </c>
      <c r="G9" s="51">
        <v>1357.7595492999999</v>
      </c>
      <c r="H9" s="5" t="str">
        <f>IF($B9="N/A","N/A",IF(G9&gt;15,"No",IF(G9&lt;-15,"No","Yes")))</f>
        <v>N/A</v>
      </c>
      <c r="I9" s="6">
        <v>1.0109999999999999</v>
      </c>
      <c r="J9" s="6">
        <v>5.1230000000000002</v>
      </c>
      <c r="K9" s="85" t="str">
        <f t="shared" si="0"/>
        <v>Yes</v>
      </c>
    </row>
    <row r="10" spans="1:11" x14ac:dyDescent="0.25">
      <c r="A10" s="81" t="s">
        <v>309</v>
      </c>
      <c r="B10" s="21" t="s">
        <v>213</v>
      </c>
      <c r="C10" s="4">
        <v>1.4157102605</v>
      </c>
      <c r="D10" s="5" t="str">
        <f>IF($B10="N/A","N/A",IF(C10&gt;15,"No",IF(C10&lt;-15,"No","Yes")))</f>
        <v>N/A</v>
      </c>
      <c r="E10" s="4">
        <v>1.2842735581</v>
      </c>
      <c r="F10" s="5" t="str">
        <f>IF($B10="N/A","N/A",IF(E10&gt;15,"No",IF(E10&lt;-15,"No","Yes")))</f>
        <v>N/A</v>
      </c>
      <c r="G10" s="4">
        <v>1.5328527633</v>
      </c>
      <c r="H10" s="5" t="str">
        <f>IF($B10="N/A","N/A",IF(G10&gt;15,"No",IF(G10&lt;-15,"No","Yes")))</f>
        <v>N/A</v>
      </c>
      <c r="I10" s="6">
        <v>-9.2799999999999994</v>
      </c>
      <c r="J10" s="6">
        <v>19.36</v>
      </c>
      <c r="K10" s="85" t="str">
        <f t="shared" si="0"/>
        <v>Yes</v>
      </c>
    </row>
    <row r="11" spans="1:11" x14ac:dyDescent="0.25">
      <c r="A11" s="81" t="s">
        <v>821</v>
      </c>
      <c r="B11" s="21" t="s">
        <v>213</v>
      </c>
      <c r="C11" s="51">
        <v>952.19417476000001</v>
      </c>
      <c r="D11" s="5" t="str">
        <f>IF($B11="N/A","N/A",IF(C11&gt;15,"No",IF(C11&lt;-15,"No","Yes")))</f>
        <v>N/A</v>
      </c>
      <c r="E11" s="51">
        <v>969.62576687000001</v>
      </c>
      <c r="F11" s="5" t="str">
        <f>IF($B11="N/A","N/A",IF(E11&gt;15,"No",IF(E11&lt;-15,"No","Yes")))</f>
        <v>N/A</v>
      </c>
      <c r="G11" s="51">
        <v>984.24864864999995</v>
      </c>
      <c r="H11" s="5" t="str">
        <f>IF($B11="N/A","N/A",IF(G11&gt;15,"No",IF(G11&lt;-15,"No","Yes")))</f>
        <v>N/A</v>
      </c>
      <c r="I11" s="6">
        <v>1.831</v>
      </c>
      <c r="J11" s="6">
        <v>1.508</v>
      </c>
      <c r="K11" s="85" t="str">
        <f t="shared" si="0"/>
        <v>Yes</v>
      </c>
    </row>
    <row r="12" spans="1:11" x14ac:dyDescent="0.25">
      <c r="A12" s="81" t="s">
        <v>310</v>
      </c>
      <c r="B12" s="21" t="s">
        <v>214</v>
      </c>
      <c r="C12" s="4">
        <v>99.993127619999996</v>
      </c>
      <c r="D12" s="5" t="str">
        <f>IF($B12="N/A","N/A",IF(C12&gt;100,"No",IF(C12&lt;95,"No","Yes")))</f>
        <v>Yes</v>
      </c>
      <c r="E12" s="4">
        <v>99.944847147999994</v>
      </c>
      <c r="F12" s="5" t="str">
        <f>IF($B12="N/A","N/A",IF(E12&gt;100,"No",IF(E12&lt;95,"No","Yes")))</f>
        <v>Yes</v>
      </c>
      <c r="G12" s="4">
        <v>99.975142927999997</v>
      </c>
      <c r="H12" s="5" t="str">
        <f>IF($B12="N/A","N/A",IF(G12&gt;100,"No",IF(G12&lt;95,"No","Yes")))</f>
        <v>Yes</v>
      </c>
      <c r="I12" s="6">
        <v>-4.8000000000000001E-2</v>
      </c>
      <c r="J12" s="6">
        <v>3.0300000000000001E-2</v>
      </c>
      <c r="K12" s="85" t="str">
        <f t="shared" si="0"/>
        <v>Yes</v>
      </c>
    </row>
    <row r="13" spans="1:11" x14ac:dyDescent="0.25">
      <c r="A13" s="81" t="s">
        <v>822</v>
      </c>
      <c r="B13" s="21" t="s">
        <v>220</v>
      </c>
      <c r="C13" s="4">
        <v>1.1818556701</v>
      </c>
      <c r="D13" s="5" t="str">
        <f>IF($B13="N/A","N/A",IF(C13&gt;1,"Yes","No"))</f>
        <v>Yes</v>
      </c>
      <c r="E13" s="4">
        <v>1.1868348443000001</v>
      </c>
      <c r="F13" s="5" t="str">
        <f>IF($B13="N/A","N/A",IF(E13&gt;1,"Yes","No"))</f>
        <v>Yes</v>
      </c>
      <c r="G13" s="4">
        <v>1.1938504889999999</v>
      </c>
      <c r="H13" s="5" t="str">
        <f>IF($B13="N/A","N/A",IF(G13&gt;1,"Yes","No"))</f>
        <v>Yes</v>
      </c>
      <c r="I13" s="6">
        <v>0.42130000000000001</v>
      </c>
      <c r="J13" s="6">
        <v>0.59109999999999996</v>
      </c>
      <c r="K13" s="85" t="str">
        <f t="shared" si="0"/>
        <v>Yes</v>
      </c>
    </row>
    <row r="14" spans="1:11" x14ac:dyDescent="0.25">
      <c r="A14" s="81" t="s">
        <v>311</v>
      </c>
      <c r="B14" s="21" t="s">
        <v>214</v>
      </c>
      <c r="C14" s="4">
        <v>99.642636245000006</v>
      </c>
      <c r="D14" s="5" t="str">
        <f>IF($B14="N/A","N/A",IF(C14&gt;100,"No",IF(C14&lt;95,"No","Yes")))</f>
        <v>Yes</v>
      </c>
      <c r="E14" s="4">
        <v>99.763630633000005</v>
      </c>
      <c r="F14" s="5" t="str">
        <f>IF($B14="N/A","N/A",IF(E14&gt;100,"No",IF(E14&lt;95,"No","Yes")))</f>
        <v>Yes</v>
      </c>
      <c r="G14" s="4">
        <v>99.751429282000004</v>
      </c>
      <c r="H14" s="5" t="str">
        <f>IF($B14="N/A","N/A",IF(G14&gt;100,"No",IF(G14&lt;95,"No","Yes")))</f>
        <v>Yes</v>
      </c>
      <c r="I14" s="6">
        <v>0.12139999999999999</v>
      </c>
      <c r="J14" s="6">
        <v>-1.2E-2</v>
      </c>
      <c r="K14" s="85" t="str">
        <f t="shared" si="0"/>
        <v>Yes</v>
      </c>
    </row>
    <row r="15" spans="1:11" x14ac:dyDescent="0.25">
      <c r="A15" s="81" t="s">
        <v>823</v>
      </c>
      <c r="B15" s="21" t="s">
        <v>221</v>
      </c>
      <c r="C15" s="4">
        <v>11.60459342</v>
      </c>
      <c r="D15" s="5" t="str">
        <f>IF($B15="N/A","N/A",IF(C15&gt;3,"Yes","No"))</f>
        <v>Yes</v>
      </c>
      <c r="E15" s="4">
        <v>12.131258884999999</v>
      </c>
      <c r="F15" s="5" t="str">
        <f>IF($B15="N/A","N/A",IF(E15&gt;3,"Yes","No"))</f>
        <v>Yes</v>
      </c>
      <c r="G15" s="4">
        <v>12.082315807000001</v>
      </c>
      <c r="H15" s="5" t="str">
        <f>IF($B15="N/A","N/A",IF(G15&gt;3,"Yes","No"))</f>
        <v>Yes</v>
      </c>
      <c r="I15" s="6">
        <v>4.5380000000000003</v>
      </c>
      <c r="J15" s="6">
        <v>-0.40300000000000002</v>
      </c>
      <c r="K15" s="85" t="str">
        <f t="shared" si="0"/>
        <v>Yes</v>
      </c>
    </row>
    <row r="16" spans="1:11" x14ac:dyDescent="0.25">
      <c r="A16" s="81" t="s">
        <v>824</v>
      </c>
      <c r="B16" s="21" t="s">
        <v>222</v>
      </c>
      <c r="C16" s="4">
        <v>6.2003298742000004</v>
      </c>
      <c r="D16" s="5" t="str">
        <f>IF($B16="N/A","N/A",IF(C16&gt;=8,"No",IF(C16&lt;2,"No","Yes")))</f>
        <v>Yes</v>
      </c>
      <c r="E16" s="4">
        <v>6.5843050741000004</v>
      </c>
      <c r="F16" s="5" t="str">
        <f>IF($B16="N/A","N/A",IF(E16&gt;=8,"No",IF(E16&lt;2,"No","Yes")))</f>
        <v>Yes</v>
      </c>
      <c r="G16" s="4">
        <v>6.6278588001000003</v>
      </c>
      <c r="H16" s="5" t="str">
        <f>IF($B16="N/A","N/A",IF(G16&gt;=8,"No",IF(G16&lt;2,"No","Yes")))</f>
        <v>Yes</v>
      </c>
      <c r="I16" s="6">
        <v>6.1929999999999996</v>
      </c>
      <c r="J16" s="6">
        <v>0.66149999999999998</v>
      </c>
      <c r="K16" s="85" t="str">
        <f t="shared" si="0"/>
        <v>Yes</v>
      </c>
    </row>
    <row r="17" spans="1:11" x14ac:dyDescent="0.25">
      <c r="A17" s="81" t="s">
        <v>312</v>
      </c>
      <c r="B17" s="21" t="s">
        <v>223</v>
      </c>
      <c r="C17" s="4">
        <v>92.543467802999999</v>
      </c>
      <c r="D17" s="5" t="str">
        <f>IF(OR($B17="N/A",$C17="N/A"),"N/A",IF(C17&gt;100,"No",IF(C17&lt;98,"No","Yes")))</f>
        <v>No</v>
      </c>
      <c r="E17" s="4">
        <v>85.447526001</v>
      </c>
      <c r="F17" s="5" t="str">
        <f>IF(OR($B17="N/A",$E17="N/A"),"N/A",IF(E17&gt;100,"No",IF(E17&lt;98,"No","Yes")))</f>
        <v>No</v>
      </c>
      <c r="G17" s="4">
        <v>81.779766343999995</v>
      </c>
      <c r="H17" s="5" t="str">
        <f>IF($B17="N/A","N/A",IF(G17&gt;100,"No",IF(G17&lt;98,"No","Yes")))</f>
        <v>No</v>
      </c>
      <c r="I17" s="6">
        <v>-7.67</v>
      </c>
      <c r="J17" s="6">
        <v>-4.29</v>
      </c>
      <c r="K17" s="85" t="str">
        <f t="shared" si="0"/>
        <v>Yes</v>
      </c>
    </row>
    <row r="18" spans="1:11" x14ac:dyDescent="0.25">
      <c r="A18" s="81" t="s">
        <v>31</v>
      </c>
      <c r="B18" s="21" t="s">
        <v>214</v>
      </c>
      <c r="C18" s="4">
        <v>92.454126864000003</v>
      </c>
      <c r="D18" s="5" t="str">
        <f>IF($B18="N/A","N/A",IF(C18&gt;100,"No",IF(C18&lt;95,"No","Yes")))</f>
        <v>No</v>
      </c>
      <c r="E18" s="4">
        <v>85.360857233000004</v>
      </c>
      <c r="F18" s="5" t="str">
        <f>IF($B18="N/A","N/A",IF(E18&gt;100,"No",IF(E18&lt;95,"No","Yes")))</f>
        <v>No</v>
      </c>
      <c r="G18" s="4">
        <v>81.688623746999994</v>
      </c>
      <c r="H18" s="5" t="str">
        <f>IF($B18="N/A","N/A",IF(G18&gt;100,"No",IF(G18&lt;95,"No","Yes")))</f>
        <v>No</v>
      </c>
      <c r="I18" s="6">
        <v>-7.67</v>
      </c>
      <c r="J18" s="6">
        <v>-4.3</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8.1055597552999998</v>
      </c>
      <c r="D21" s="5" t="str">
        <f>IF($B21="N/A","N/A",IF(C21&gt;=2,"Yes","No"))</f>
        <v>Yes</v>
      </c>
      <c r="E21" s="4">
        <v>8.1936653009999993</v>
      </c>
      <c r="F21" s="5" t="str">
        <f>IF($B21="N/A","N/A",IF(E21&gt;=2,"Yes","No"))</f>
        <v>Yes</v>
      </c>
      <c r="G21" s="4">
        <v>8.2956334409999997</v>
      </c>
      <c r="H21" s="5" t="str">
        <f>IF($B21="N/A","N/A",IF(G21&gt;=2,"Yes","No"))</f>
        <v>Yes</v>
      </c>
      <c r="I21" s="6">
        <v>1.087</v>
      </c>
      <c r="J21" s="6">
        <v>1.244</v>
      </c>
      <c r="K21" s="85" t="str">
        <f t="shared" si="0"/>
        <v>Yes</v>
      </c>
    </row>
    <row r="22" spans="1:11" x14ac:dyDescent="0.25">
      <c r="A22" s="81" t="s">
        <v>827</v>
      </c>
      <c r="B22" s="21" t="s">
        <v>226</v>
      </c>
      <c r="C22" s="4">
        <v>5.1611573088</v>
      </c>
      <c r="D22" s="5" t="str">
        <f>IF($B22="N/A","N/A",IF(C22&gt;30,"No",IF(C22&lt;5,"No","Yes")))</f>
        <v>Yes</v>
      </c>
      <c r="E22" s="4">
        <v>4.7589032461</v>
      </c>
      <c r="F22" s="5" t="str">
        <f>IF($B22="N/A","N/A",IF(E22&gt;30,"No",IF(E22&lt;5,"No","Yes")))</f>
        <v>No</v>
      </c>
      <c r="G22" s="4">
        <v>4.5157013836999997</v>
      </c>
      <c r="H22" s="5" t="str">
        <f>IF($B22="N/A","N/A",IF(G22&gt;30,"No",IF(G22&lt;5,"No","Yes")))</f>
        <v>No</v>
      </c>
      <c r="I22" s="6">
        <v>-7.79</v>
      </c>
      <c r="J22" s="6">
        <v>-5.1100000000000003</v>
      </c>
      <c r="K22" s="85" t="str">
        <f t="shared" si="0"/>
        <v>Yes</v>
      </c>
    </row>
    <row r="23" spans="1:11" x14ac:dyDescent="0.25">
      <c r="A23" s="81" t="s">
        <v>828</v>
      </c>
      <c r="B23" s="21" t="s">
        <v>227</v>
      </c>
      <c r="C23" s="4">
        <v>33.042402584000001</v>
      </c>
      <c r="D23" s="5" t="str">
        <f>IF($B23="N/A","N/A",IF(C23&gt;75,"No",IF(C23&lt;15,"No","Yes")))</f>
        <v>Yes</v>
      </c>
      <c r="E23" s="4">
        <v>33.974156948999997</v>
      </c>
      <c r="F23" s="5" t="str">
        <f>IF($B23="N/A","N/A",IF(E23&gt;75,"No",IF(E23&lt;15,"No","Yes")))</f>
        <v>Yes</v>
      </c>
      <c r="G23" s="4">
        <v>35.156185268000002</v>
      </c>
      <c r="H23" s="5" t="str">
        <f>IF($B23="N/A","N/A",IF(G23&gt;75,"No",IF(G23&lt;15,"No","Yes")))</f>
        <v>Yes</v>
      </c>
      <c r="I23" s="6">
        <v>2.82</v>
      </c>
      <c r="J23" s="6">
        <v>3.4790000000000001</v>
      </c>
      <c r="K23" s="85" t="str">
        <f t="shared" si="0"/>
        <v>Yes</v>
      </c>
    </row>
    <row r="24" spans="1:11" x14ac:dyDescent="0.25">
      <c r="A24" s="81" t="s">
        <v>829</v>
      </c>
      <c r="B24" s="21" t="s">
        <v>228</v>
      </c>
      <c r="C24" s="4">
        <v>61.796440107000002</v>
      </c>
      <c r="D24" s="5" t="str">
        <f>IF($B24="N/A","N/A",IF(C24&gt;70,"No",IF(C24&lt;25,"No","Yes")))</f>
        <v>Yes</v>
      </c>
      <c r="E24" s="4">
        <v>61.266939805</v>
      </c>
      <c r="F24" s="5" t="str">
        <f>IF($B24="N/A","N/A",IF(E24&gt;70,"No",IF(E24&lt;25,"No","Yes")))</f>
        <v>Yes</v>
      </c>
      <c r="G24" s="4">
        <v>60.328113348000002</v>
      </c>
      <c r="H24" s="5" t="str">
        <f>IF($B24="N/A","N/A",IF(G24&gt;70,"No",IF(G24&lt;25,"No","Yes")))</f>
        <v>Yes</v>
      </c>
      <c r="I24" s="6">
        <v>-0.85699999999999998</v>
      </c>
      <c r="J24" s="6">
        <v>-1.53</v>
      </c>
      <c r="K24" s="85" t="str">
        <f t="shared" si="0"/>
        <v>Yes</v>
      </c>
    </row>
    <row r="25" spans="1:11" x14ac:dyDescent="0.25">
      <c r="A25" s="81" t="s">
        <v>318</v>
      </c>
      <c r="B25" s="21" t="s">
        <v>229</v>
      </c>
      <c r="C25" s="4">
        <v>6.8723799000000004E-3</v>
      </c>
      <c r="D25" s="5" t="str">
        <f>IF($B25="N/A","N/A",IF(C25&gt;70,"No",IF(C25&lt;35,"No","Yes")))</f>
        <v>No</v>
      </c>
      <c r="E25" s="4">
        <v>3.1515915499999998E-2</v>
      </c>
      <c r="F25" s="5" t="str">
        <f>IF($B25="N/A","N/A",IF(E25&gt;70,"No",IF(E25&lt;35,"No","Yes")))</f>
        <v>No</v>
      </c>
      <c r="G25" s="4">
        <v>0</v>
      </c>
      <c r="H25" s="5" t="str">
        <f>IF($B25="N/A","N/A",IF(G25&gt;70,"No",IF(G25&lt;35,"No","Yes")))</f>
        <v>No</v>
      </c>
      <c r="I25" s="6">
        <v>358.6</v>
      </c>
      <c r="J25" s="6">
        <v>-100</v>
      </c>
      <c r="K25" s="85" t="str">
        <f t="shared" si="0"/>
        <v>No</v>
      </c>
    </row>
    <row r="26" spans="1:11" x14ac:dyDescent="0.25">
      <c r="A26" s="81" t="s">
        <v>830</v>
      </c>
      <c r="B26" s="21" t="s">
        <v>220</v>
      </c>
      <c r="C26" s="4">
        <v>2</v>
      </c>
      <c r="D26" s="5" t="str">
        <f>IF($B26="N/A","N/A",IF(C26&gt;1,"Yes","No"))</f>
        <v>Yes</v>
      </c>
      <c r="E26" s="4">
        <v>1.25</v>
      </c>
      <c r="F26" s="5" t="str">
        <f>IF($B26="N/A","N/A",IF(E26&gt;1,"Yes","No"))</f>
        <v>Yes</v>
      </c>
      <c r="G26" s="4" t="s">
        <v>1747</v>
      </c>
      <c r="H26" s="5" t="str">
        <f>IF($B26="N/A","N/A",IF(G26&gt;1,"Yes","No"))</f>
        <v>Yes</v>
      </c>
      <c r="I26" s="6">
        <v>-37.5</v>
      </c>
      <c r="J26" s="6" t="s">
        <v>1747</v>
      </c>
      <c r="K26" s="85" t="str">
        <f t="shared" si="0"/>
        <v>N/A</v>
      </c>
    </row>
    <row r="27" spans="1:11" x14ac:dyDescent="0.25">
      <c r="A27" s="81" t="s">
        <v>319</v>
      </c>
      <c r="B27" s="21" t="s">
        <v>213</v>
      </c>
      <c r="C27" s="4">
        <v>0</v>
      </c>
      <c r="D27" s="5" t="str">
        <f>IF($B27="N/A","N/A",IF(C27&gt;15,"No",IF(C27&lt;-15,"No","Yes")))</f>
        <v>N/A</v>
      </c>
      <c r="E27" s="4">
        <v>0</v>
      </c>
      <c r="F27" s="5" t="str">
        <f>IF($B27="N/A","N/A",IF(E27&gt;15,"No",IF(E27&lt;-15,"No","Yes")))</f>
        <v>N/A</v>
      </c>
      <c r="G27" s="4" t="s">
        <v>1747</v>
      </c>
      <c r="H27" s="5" t="str">
        <f>IF($B27="N/A","N/A",IF(G27&gt;15,"No",IF(G27&lt;-15,"No","Yes")))</f>
        <v>N/A</v>
      </c>
      <c r="I27" s="6" t="s">
        <v>1747</v>
      </c>
      <c r="J27" s="6" t="s">
        <v>1747</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t="s">
        <v>1747</v>
      </c>
      <c r="H28" s="5" t="str">
        <f>IF($B28="N/A","N/A",IF(G28&gt;15,"No",IF(G28&lt;-15,"No","Yes")))</f>
        <v>N/A</v>
      </c>
      <c r="I28" s="6">
        <v>0</v>
      </c>
      <c r="J28" s="6" t="s">
        <v>1747</v>
      </c>
      <c r="K28" s="85" t="str">
        <f t="shared" si="0"/>
        <v>N/A</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t="s">
        <v>1747</v>
      </c>
      <c r="H30" s="5" t="str">
        <f>IF($B30="N/A","N/A",IF(G30&gt;15,"No",IF(G30&lt;-15,"No","Yes")))</f>
        <v>N/A</v>
      </c>
      <c r="I30" s="6">
        <v>0</v>
      </c>
      <c r="J30" s="6" t="s">
        <v>1747</v>
      </c>
      <c r="K30" s="85" t="str">
        <f t="shared" si="0"/>
        <v>N/A</v>
      </c>
    </row>
    <row r="31" spans="1:11" x14ac:dyDescent="0.25">
      <c r="A31" s="97" t="s">
        <v>322</v>
      </c>
      <c r="B31" s="93" t="s">
        <v>230</v>
      </c>
      <c r="C31" s="98">
        <v>0.54291801250000005</v>
      </c>
      <c r="D31" s="94" t="str">
        <f>IF($B31="N/A","N/A",IF(C31&gt;=90,"Yes","No"))</f>
        <v>No</v>
      </c>
      <c r="E31" s="98">
        <v>0.57516545860000001</v>
      </c>
      <c r="F31" s="94" t="str">
        <f>IF($B31="N/A","N/A",IF(E31&gt;=90,"Yes","No"))</f>
        <v>No</v>
      </c>
      <c r="G31" s="98">
        <v>0.64628386780000002</v>
      </c>
      <c r="H31" s="94" t="str">
        <f>IF($B31="N/A","N/A",IF(G31&gt;=90,"Yes","No"))</f>
        <v>No</v>
      </c>
      <c r="I31" s="95">
        <v>5.94</v>
      </c>
      <c r="J31" s="95">
        <v>12.36</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75116</v>
      </c>
      <c r="D6" s="5" t="str">
        <f>IF(OR($B6="N/A",$C6="N/A"),"N/A",IF(C6&lt;0,"No","Yes"))</f>
        <v>N/A</v>
      </c>
      <c r="E6" s="22">
        <v>72578</v>
      </c>
      <c r="F6" s="5" t="str">
        <f>IF($B6="N/A","N/A",IF(E6&lt;0,"No","Yes"))</f>
        <v>N/A</v>
      </c>
      <c r="G6" s="22">
        <v>98075</v>
      </c>
      <c r="H6" s="5" t="str">
        <f>IF($B6="N/A","N/A",IF(G6&lt;0,"No","Yes"))</f>
        <v>N/A</v>
      </c>
      <c r="I6" s="6">
        <v>-3.38</v>
      </c>
      <c r="J6" s="6">
        <v>35.130000000000003</v>
      </c>
      <c r="K6" s="85" t="str">
        <f t="shared" ref="K6:K35" si="0">IF(J6="Div by 0", "N/A", IF(J6="N/A","N/A", IF(J6&gt;30, "No", IF(J6&lt;-30, "No", "Yes"))))</f>
        <v>No</v>
      </c>
    </row>
    <row r="7" spans="1:11" x14ac:dyDescent="0.25">
      <c r="A7" s="81" t="s">
        <v>435</v>
      </c>
      <c r="B7" s="60" t="s">
        <v>213</v>
      </c>
      <c r="C7" s="5">
        <v>20.794504499999999</v>
      </c>
      <c r="D7" s="5" t="str">
        <f t="shared" ref="D7:D17" si="1">IF(OR($B7="N/A",$C7="N/A"),"N/A",IF(C7&lt;0,"No","Yes"))</f>
        <v>N/A</v>
      </c>
      <c r="E7" s="5">
        <v>20.094243434999999</v>
      </c>
      <c r="F7" s="5" t="str">
        <f t="shared" ref="F7:F17" si="2">IF($B7="N/A","N/A",IF(E7&lt;0,"No","Yes"))</f>
        <v>N/A</v>
      </c>
      <c r="G7" s="5">
        <v>18.006627581</v>
      </c>
      <c r="H7" s="5" t="str">
        <f t="shared" ref="H7:H17" si="3">IF($B7="N/A","N/A",IF(G7&lt;0,"No","Yes"))</f>
        <v>N/A</v>
      </c>
      <c r="I7" s="6">
        <v>-3.37</v>
      </c>
      <c r="J7" s="6">
        <v>-10.4</v>
      </c>
      <c r="K7" s="85" t="str">
        <f t="shared" si="0"/>
        <v>Yes</v>
      </c>
    </row>
    <row r="8" spans="1:11" x14ac:dyDescent="0.25">
      <c r="A8" s="81" t="s">
        <v>436</v>
      </c>
      <c r="B8" s="60" t="s">
        <v>213</v>
      </c>
      <c r="C8" s="5">
        <v>10.916449224999999</v>
      </c>
      <c r="D8" s="5" t="str">
        <f t="shared" si="1"/>
        <v>N/A</v>
      </c>
      <c r="E8" s="5">
        <v>14.449282152</v>
      </c>
      <c r="F8" s="5" t="str">
        <f t="shared" si="2"/>
        <v>N/A</v>
      </c>
      <c r="G8" s="5">
        <v>15.394341066000001</v>
      </c>
      <c r="H8" s="5" t="str">
        <f t="shared" si="3"/>
        <v>N/A</v>
      </c>
      <c r="I8" s="6">
        <v>32.36</v>
      </c>
      <c r="J8" s="6">
        <v>6.5410000000000004</v>
      </c>
      <c r="K8" s="85" t="str">
        <f t="shared" si="0"/>
        <v>Yes</v>
      </c>
    </row>
    <row r="9" spans="1:11" x14ac:dyDescent="0.25">
      <c r="A9" s="81" t="s">
        <v>437</v>
      </c>
      <c r="B9" s="60" t="s">
        <v>213</v>
      </c>
      <c r="C9" s="5">
        <v>29.564939559999999</v>
      </c>
      <c r="D9" s="5" t="str">
        <f t="shared" si="1"/>
        <v>N/A</v>
      </c>
      <c r="E9" s="5">
        <v>27.839014577</v>
      </c>
      <c r="F9" s="5" t="str">
        <f t="shared" si="2"/>
        <v>N/A</v>
      </c>
      <c r="G9" s="5">
        <v>25.816976802999999</v>
      </c>
      <c r="H9" s="5" t="str">
        <f t="shared" si="3"/>
        <v>N/A</v>
      </c>
      <c r="I9" s="6">
        <v>-5.84</v>
      </c>
      <c r="J9" s="6">
        <v>-7.26</v>
      </c>
      <c r="K9" s="85" t="str">
        <f t="shared" si="0"/>
        <v>Yes</v>
      </c>
    </row>
    <row r="10" spans="1:11" x14ac:dyDescent="0.25">
      <c r="A10" s="81" t="s">
        <v>438</v>
      </c>
      <c r="B10" s="60" t="s">
        <v>213</v>
      </c>
      <c r="C10" s="5">
        <v>38.685499759999999</v>
      </c>
      <c r="D10" s="5" t="str">
        <f t="shared" si="1"/>
        <v>N/A</v>
      </c>
      <c r="E10" s="5">
        <v>37.598170244000002</v>
      </c>
      <c r="F10" s="5" t="str">
        <f t="shared" si="2"/>
        <v>N/A</v>
      </c>
      <c r="G10" s="5">
        <v>40.751465715000002</v>
      </c>
      <c r="H10" s="5" t="str">
        <f t="shared" si="3"/>
        <v>N/A</v>
      </c>
      <c r="I10" s="6">
        <v>-2.81</v>
      </c>
      <c r="J10" s="6">
        <v>8.3870000000000005</v>
      </c>
      <c r="K10" s="85" t="str">
        <f t="shared" si="0"/>
        <v>Yes</v>
      </c>
    </row>
    <row r="11" spans="1:11" x14ac:dyDescent="0.25">
      <c r="A11" s="82" t="s">
        <v>324</v>
      </c>
      <c r="B11" s="60" t="s">
        <v>213</v>
      </c>
      <c r="C11" s="5">
        <v>0</v>
      </c>
      <c r="D11" s="5" t="str">
        <f t="shared" si="1"/>
        <v>N/A</v>
      </c>
      <c r="E11" s="5">
        <v>0</v>
      </c>
      <c r="F11" s="5" t="str">
        <f t="shared" si="2"/>
        <v>N/A</v>
      </c>
      <c r="G11" s="5">
        <v>0</v>
      </c>
      <c r="H11" s="5" t="str">
        <f t="shared" si="3"/>
        <v>N/A</v>
      </c>
      <c r="I11" s="6" t="s">
        <v>1747</v>
      </c>
      <c r="J11" s="6" t="s">
        <v>1747</v>
      </c>
      <c r="K11" s="85" t="str">
        <f t="shared" si="0"/>
        <v>N/A</v>
      </c>
    </row>
    <row r="12" spans="1:11" x14ac:dyDescent="0.25">
      <c r="A12" s="82" t="s">
        <v>310</v>
      </c>
      <c r="B12" s="60" t="s">
        <v>213</v>
      </c>
      <c r="C12" s="5">
        <v>96.213855902999995</v>
      </c>
      <c r="D12" s="5" t="str">
        <f t="shared" si="1"/>
        <v>N/A</v>
      </c>
      <c r="E12" s="5">
        <v>99.560472871000002</v>
      </c>
      <c r="F12" s="5" t="str">
        <f t="shared" si="2"/>
        <v>N/A</v>
      </c>
      <c r="G12" s="5">
        <v>99.288299770999998</v>
      </c>
      <c r="H12" s="5" t="str">
        <f t="shared" si="3"/>
        <v>N/A</v>
      </c>
      <c r="I12" s="6">
        <v>3.4780000000000002</v>
      </c>
      <c r="J12" s="6">
        <v>-0.27300000000000002</v>
      </c>
      <c r="K12" s="85" t="str">
        <f t="shared" si="0"/>
        <v>Yes</v>
      </c>
    </row>
    <row r="13" spans="1:11" x14ac:dyDescent="0.25">
      <c r="A13" s="82" t="s">
        <v>822</v>
      </c>
      <c r="B13" s="60" t="s">
        <v>213</v>
      </c>
      <c r="C13" s="5">
        <v>1.1073444764</v>
      </c>
      <c r="D13" s="5" t="str">
        <f t="shared" si="1"/>
        <v>N/A</v>
      </c>
      <c r="E13" s="5">
        <v>1.1152520793</v>
      </c>
      <c r="F13" s="5" t="str">
        <f t="shared" si="2"/>
        <v>N/A</v>
      </c>
      <c r="G13" s="5">
        <v>1.1265699292</v>
      </c>
      <c r="H13" s="5" t="str">
        <f t="shared" si="3"/>
        <v>N/A</v>
      </c>
      <c r="I13" s="6">
        <v>0.71409999999999996</v>
      </c>
      <c r="J13" s="6">
        <v>1.0149999999999999</v>
      </c>
      <c r="K13" s="85" t="str">
        <f t="shared" si="0"/>
        <v>Yes</v>
      </c>
    </row>
    <row r="14" spans="1:11" x14ac:dyDescent="0.25">
      <c r="A14" s="82" t="s">
        <v>311</v>
      </c>
      <c r="B14" s="60" t="s">
        <v>213</v>
      </c>
      <c r="C14" s="5">
        <v>96.231162468999997</v>
      </c>
      <c r="D14" s="5" t="str">
        <f t="shared" si="1"/>
        <v>N/A</v>
      </c>
      <c r="E14" s="5">
        <v>99.549450246999996</v>
      </c>
      <c r="F14" s="5" t="str">
        <f t="shared" si="2"/>
        <v>N/A</v>
      </c>
      <c r="G14" s="5">
        <v>99.448381341000001</v>
      </c>
      <c r="H14" s="5" t="str">
        <f t="shared" si="3"/>
        <v>N/A</v>
      </c>
      <c r="I14" s="6">
        <v>3.448</v>
      </c>
      <c r="J14" s="6">
        <v>-0.10199999999999999</v>
      </c>
      <c r="K14" s="85" t="str">
        <f t="shared" si="0"/>
        <v>Yes</v>
      </c>
    </row>
    <row r="15" spans="1:11" x14ac:dyDescent="0.25">
      <c r="A15" s="82" t="s">
        <v>823</v>
      </c>
      <c r="B15" s="60" t="s">
        <v>213</v>
      </c>
      <c r="C15" s="5">
        <v>9.2030573424999993</v>
      </c>
      <c r="D15" s="5" t="str">
        <f t="shared" si="1"/>
        <v>N/A</v>
      </c>
      <c r="E15" s="5">
        <v>9.4274127694000001</v>
      </c>
      <c r="F15" s="5" t="str">
        <f t="shared" si="2"/>
        <v>N/A</v>
      </c>
      <c r="G15" s="5">
        <v>9.4878914020000007</v>
      </c>
      <c r="H15" s="5" t="str">
        <f t="shared" si="3"/>
        <v>N/A</v>
      </c>
      <c r="I15" s="6">
        <v>2.4380000000000002</v>
      </c>
      <c r="J15" s="6">
        <v>0.64149999999999996</v>
      </c>
      <c r="K15" s="85" t="str">
        <f t="shared" si="0"/>
        <v>Yes</v>
      </c>
    </row>
    <row r="16" spans="1:11" x14ac:dyDescent="0.25">
      <c r="A16" s="82" t="s">
        <v>832</v>
      </c>
      <c r="B16" s="60" t="s">
        <v>213</v>
      </c>
      <c r="C16" s="5">
        <v>3.5011891485</v>
      </c>
      <c r="D16" s="5" t="str">
        <f t="shared" si="1"/>
        <v>N/A</v>
      </c>
      <c r="E16" s="5">
        <v>3.8903127172</v>
      </c>
      <c r="F16" s="5" t="str">
        <f t="shared" si="2"/>
        <v>N/A</v>
      </c>
      <c r="G16" s="5">
        <v>4.1314389036000003</v>
      </c>
      <c r="H16" s="5" t="str">
        <f t="shared" si="3"/>
        <v>N/A</v>
      </c>
      <c r="I16" s="6">
        <v>11.11</v>
      </c>
      <c r="J16" s="6">
        <v>6.1980000000000004</v>
      </c>
      <c r="K16" s="85" t="str">
        <f t="shared" si="0"/>
        <v>Yes</v>
      </c>
    </row>
    <row r="17" spans="1:11" x14ac:dyDescent="0.25">
      <c r="A17" s="82" t="s">
        <v>825</v>
      </c>
      <c r="B17" s="60" t="s">
        <v>213</v>
      </c>
      <c r="C17" s="5">
        <v>5.0379011975000001</v>
      </c>
      <c r="D17" s="5" t="str">
        <f t="shared" si="1"/>
        <v>N/A</v>
      </c>
      <c r="E17" s="5">
        <v>4.1455503657000001</v>
      </c>
      <c r="F17" s="5" t="str">
        <f t="shared" si="2"/>
        <v>N/A</v>
      </c>
      <c r="G17" s="5">
        <v>4.6728818270000003</v>
      </c>
      <c r="H17" s="5" t="str">
        <f t="shared" si="3"/>
        <v>N/A</v>
      </c>
      <c r="I17" s="6">
        <v>-17.7</v>
      </c>
      <c r="J17" s="6">
        <v>12.72</v>
      </c>
      <c r="K17" s="85" t="str">
        <f t="shared" si="0"/>
        <v>Yes</v>
      </c>
    </row>
    <row r="18" spans="1:11" x14ac:dyDescent="0.25">
      <c r="A18" s="81" t="s">
        <v>312</v>
      </c>
      <c r="B18" s="21" t="s">
        <v>223</v>
      </c>
      <c r="C18" s="5">
        <v>98.781884019000003</v>
      </c>
      <c r="D18" s="5" t="str">
        <f>IF(OR($B18="N/A",$C18="N/A"),"N/A",IF(C18&gt;100,"No",IF(C18&lt;98,"No","Yes")))</f>
        <v>Yes</v>
      </c>
      <c r="E18" s="5">
        <v>97.524043098000007</v>
      </c>
      <c r="F18" s="5" t="str">
        <f>IF(OR($B18="N/A",$E18="N/A"),"N/A",IF(E18&gt;100,"No",IF(E18&lt;98,"No","Yes")))</f>
        <v>No</v>
      </c>
      <c r="G18" s="5">
        <v>95.382105530999993</v>
      </c>
      <c r="H18" s="5" t="str">
        <f>IF($B18="N/A","N/A",IF(G18&gt;100,"No",IF(G18&lt;98,"No","Yes")))</f>
        <v>No</v>
      </c>
      <c r="I18" s="6">
        <v>-1.27</v>
      </c>
      <c r="J18" s="6">
        <v>-2.2000000000000002</v>
      </c>
      <c r="K18" s="85" t="str">
        <f t="shared" si="0"/>
        <v>Yes</v>
      </c>
    </row>
    <row r="19" spans="1:11" x14ac:dyDescent="0.25">
      <c r="A19" s="81" t="s">
        <v>31</v>
      </c>
      <c r="B19" s="21" t="s">
        <v>214</v>
      </c>
      <c r="C19" s="5">
        <v>98.591511795000002</v>
      </c>
      <c r="D19" s="5" t="str">
        <f>IF(OR($B19="N/A",$C19="N/A"),"N/A",IF(C19&gt;100,"No",IF(C19&lt;95,"No","Yes")))</f>
        <v>Yes</v>
      </c>
      <c r="E19" s="5">
        <v>97.357325911000004</v>
      </c>
      <c r="F19" s="5" t="str">
        <f>IF(OR($B19="N/A",$E19="N/A"),"N/A",IF(E19&gt;100,"No",IF(E19&lt;98,"No","Yes")))</f>
        <v>No</v>
      </c>
      <c r="G19" s="5">
        <v>95.160846290999999</v>
      </c>
      <c r="H19" s="5" t="str">
        <f>IF($B19="N/A","N/A",IF(G19&gt;100,"No",IF(G19&lt;95,"No","Yes")))</f>
        <v>Yes</v>
      </c>
      <c r="I19" s="6">
        <v>-1.25</v>
      </c>
      <c r="J19" s="6">
        <v>-2.2599999999999998</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99.998980372000005</v>
      </c>
      <c r="H20" s="5" t="str">
        <f t="shared" ref="H20:H35" si="6">IF($B20="N/A","N/A",IF(G20&lt;0,"No","Yes"))</f>
        <v>N/A</v>
      </c>
      <c r="I20" s="6">
        <v>0</v>
      </c>
      <c r="J20" s="6">
        <v>-1E-3</v>
      </c>
      <c r="K20" s="85" t="str">
        <f t="shared" si="0"/>
        <v>Yes</v>
      </c>
    </row>
    <row r="21" spans="1:11" x14ac:dyDescent="0.25">
      <c r="A21" s="82" t="s">
        <v>833</v>
      </c>
      <c r="B21" s="60" t="s">
        <v>213</v>
      </c>
      <c r="C21" s="5">
        <v>0</v>
      </c>
      <c r="D21" s="5" t="str">
        <f t="shared" si="4"/>
        <v>N/A</v>
      </c>
      <c r="E21" s="5">
        <v>0</v>
      </c>
      <c r="F21" s="5" t="str">
        <f t="shared" si="5"/>
        <v>N/A</v>
      </c>
      <c r="G21" s="5">
        <v>1.0196278E-3</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5.8972256243999999</v>
      </c>
      <c r="D23" s="5" t="str">
        <f t="shared" si="4"/>
        <v>N/A</v>
      </c>
      <c r="E23" s="5">
        <v>6.1322163741000004</v>
      </c>
      <c r="F23" s="5" t="str">
        <f t="shared" si="5"/>
        <v>N/A</v>
      </c>
      <c r="G23" s="5">
        <v>6.4452918685</v>
      </c>
      <c r="H23" s="5" t="str">
        <f t="shared" si="6"/>
        <v>N/A</v>
      </c>
      <c r="I23" s="6">
        <v>3.9849999999999999</v>
      </c>
      <c r="J23" s="6">
        <v>5.1050000000000004</v>
      </c>
      <c r="K23" s="85" t="str">
        <f t="shared" si="0"/>
        <v>Yes</v>
      </c>
    </row>
    <row r="24" spans="1:11" x14ac:dyDescent="0.25">
      <c r="A24" s="82" t="s">
        <v>315</v>
      </c>
      <c r="B24" s="60" t="s">
        <v>213</v>
      </c>
      <c r="C24" s="5">
        <v>4.6541349380000003</v>
      </c>
      <c r="D24" s="5" t="str">
        <f t="shared" si="4"/>
        <v>N/A</v>
      </c>
      <c r="E24" s="5">
        <v>4.4558957259999996</v>
      </c>
      <c r="F24" s="5" t="str">
        <f t="shared" si="5"/>
        <v>N/A</v>
      </c>
      <c r="G24" s="5">
        <v>4.2171807289999999</v>
      </c>
      <c r="H24" s="5" t="str">
        <f t="shared" si="6"/>
        <v>N/A</v>
      </c>
      <c r="I24" s="6">
        <v>-4.26</v>
      </c>
      <c r="J24" s="6">
        <v>-5.36</v>
      </c>
      <c r="K24" s="85" t="str">
        <f t="shared" si="0"/>
        <v>Yes</v>
      </c>
    </row>
    <row r="25" spans="1:11" x14ac:dyDescent="0.25">
      <c r="A25" s="82" t="s">
        <v>316</v>
      </c>
      <c r="B25" s="60" t="s">
        <v>213</v>
      </c>
      <c r="C25" s="5">
        <v>22.687576547999999</v>
      </c>
      <c r="D25" s="5" t="str">
        <f t="shared" si="4"/>
        <v>N/A</v>
      </c>
      <c r="E25" s="5">
        <v>22.898123397999999</v>
      </c>
      <c r="F25" s="5" t="str">
        <f t="shared" si="5"/>
        <v>N/A</v>
      </c>
      <c r="G25" s="5">
        <v>23.776701503999998</v>
      </c>
      <c r="H25" s="5" t="str">
        <f t="shared" si="6"/>
        <v>N/A</v>
      </c>
      <c r="I25" s="6">
        <v>0.92800000000000005</v>
      </c>
      <c r="J25" s="6">
        <v>3.8370000000000002</v>
      </c>
      <c r="K25" s="85" t="str">
        <f t="shared" si="0"/>
        <v>Yes</v>
      </c>
    </row>
    <row r="26" spans="1:11" x14ac:dyDescent="0.25">
      <c r="A26" s="82" t="s">
        <v>317</v>
      </c>
      <c r="B26" s="60" t="s">
        <v>213</v>
      </c>
      <c r="C26" s="5">
        <v>72.658288514000006</v>
      </c>
      <c r="D26" s="5" t="str">
        <f t="shared" si="4"/>
        <v>N/A</v>
      </c>
      <c r="E26" s="5">
        <v>72.645980875999996</v>
      </c>
      <c r="F26" s="5" t="str">
        <f t="shared" si="5"/>
        <v>N/A</v>
      </c>
      <c r="G26" s="5">
        <v>72.006117767000006</v>
      </c>
      <c r="H26" s="5" t="str">
        <f t="shared" si="6"/>
        <v>N/A</v>
      </c>
      <c r="I26" s="6">
        <v>-1.7000000000000001E-2</v>
      </c>
      <c r="J26" s="6">
        <v>-0.88100000000000001</v>
      </c>
      <c r="K26" s="85" t="str">
        <f t="shared" si="0"/>
        <v>Yes</v>
      </c>
    </row>
    <row r="27" spans="1:11" x14ac:dyDescent="0.25">
      <c r="A27" s="82" t="s">
        <v>318</v>
      </c>
      <c r="B27" s="60" t="s">
        <v>213</v>
      </c>
      <c r="C27" s="5">
        <v>52.436231960999997</v>
      </c>
      <c r="D27" s="5" t="str">
        <f t="shared" si="4"/>
        <v>N/A</v>
      </c>
      <c r="E27" s="5">
        <v>52.879660502999997</v>
      </c>
      <c r="F27" s="5" t="str">
        <f t="shared" si="5"/>
        <v>N/A</v>
      </c>
      <c r="G27" s="5">
        <v>47.660463931000002</v>
      </c>
      <c r="H27" s="5" t="str">
        <f t="shared" si="6"/>
        <v>N/A</v>
      </c>
      <c r="I27" s="6">
        <v>0.84570000000000001</v>
      </c>
      <c r="J27" s="6">
        <v>-9.8699999999999992</v>
      </c>
      <c r="K27" s="85" t="str">
        <f t="shared" si="0"/>
        <v>Yes</v>
      </c>
    </row>
    <row r="28" spans="1:11" x14ac:dyDescent="0.25">
      <c r="A28" s="82" t="s">
        <v>830</v>
      </c>
      <c r="B28" s="60" t="s">
        <v>213</v>
      </c>
      <c r="C28" s="5">
        <v>2.0239666904</v>
      </c>
      <c r="D28" s="5" t="str">
        <f t="shared" si="4"/>
        <v>N/A</v>
      </c>
      <c r="E28" s="5">
        <v>2.0126631752000002</v>
      </c>
      <c r="F28" s="5" t="str">
        <f t="shared" si="5"/>
        <v>N/A</v>
      </c>
      <c r="G28" s="5">
        <v>2.0903236848</v>
      </c>
      <c r="H28" s="5" t="str">
        <f t="shared" si="6"/>
        <v>N/A</v>
      </c>
      <c r="I28" s="6">
        <v>-0.55800000000000005</v>
      </c>
      <c r="J28" s="6">
        <v>3.859</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85.155377271999996</v>
      </c>
      <c r="D30" s="5" t="str">
        <f t="shared" si="4"/>
        <v>N/A</v>
      </c>
      <c r="E30" s="5">
        <v>90.283748924999998</v>
      </c>
      <c r="F30" s="5" t="str">
        <f t="shared" si="5"/>
        <v>N/A</v>
      </c>
      <c r="G30" s="5">
        <v>87.690135420999994</v>
      </c>
      <c r="H30" s="5" t="str">
        <f t="shared" si="6"/>
        <v>N/A</v>
      </c>
      <c r="I30" s="6">
        <v>6.0220000000000002</v>
      </c>
      <c r="J30" s="6">
        <v>-2.87</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99.994037148999993</v>
      </c>
      <c r="D32" s="5" t="str">
        <f t="shared" si="4"/>
        <v>N/A</v>
      </c>
      <c r="E32" s="5">
        <v>99.927849928000001</v>
      </c>
      <c r="F32" s="5" t="str">
        <f t="shared" si="5"/>
        <v>N/A</v>
      </c>
      <c r="G32" s="5">
        <v>99.939008027</v>
      </c>
      <c r="H32" s="5" t="str">
        <f t="shared" si="6"/>
        <v>N/A</v>
      </c>
      <c r="I32" s="6">
        <v>-6.6000000000000003E-2</v>
      </c>
      <c r="J32" s="6">
        <v>1.12E-2</v>
      </c>
      <c r="K32" s="85" t="str">
        <f t="shared" si="0"/>
        <v>Yes</v>
      </c>
    </row>
    <row r="33" spans="1:11" x14ac:dyDescent="0.25">
      <c r="A33" s="82" t="s">
        <v>322</v>
      </c>
      <c r="B33" s="60" t="s">
        <v>213</v>
      </c>
      <c r="C33" s="5">
        <v>98.740614515999994</v>
      </c>
      <c r="D33" s="5" t="str">
        <f t="shared" si="4"/>
        <v>N/A</v>
      </c>
      <c r="E33" s="5">
        <v>96.540273912000004</v>
      </c>
      <c r="F33" s="5" t="str">
        <f t="shared" si="5"/>
        <v>N/A</v>
      </c>
      <c r="G33" s="5">
        <v>85.701758858000005</v>
      </c>
      <c r="H33" s="5" t="str">
        <f t="shared" si="6"/>
        <v>N/A</v>
      </c>
      <c r="I33" s="6">
        <v>-2.23</v>
      </c>
      <c r="J33" s="6">
        <v>-11.2</v>
      </c>
      <c r="K33" s="85" t="str">
        <f t="shared" si="0"/>
        <v>Yes</v>
      </c>
    </row>
    <row r="34" spans="1:11" x14ac:dyDescent="0.25">
      <c r="A34" s="82" t="s">
        <v>323</v>
      </c>
      <c r="B34" s="60" t="s">
        <v>213</v>
      </c>
      <c r="C34" s="5">
        <v>17.879013791999999</v>
      </c>
      <c r="D34" s="5" t="str">
        <f t="shared" si="4"/>
        <v>N/A</v>
      </c>
      <c r="E34" s="5">
        <v>18.657168839000001</v>
      </c>
      <c r="F34" s="5" t="str">
        <f t="shared" si="5"/>
        <v>N/A</v>
      </c>
      <c r="G34" s="5">
        <v>16.683150650000002</v>
      </c>
      <c r="H34" s="5" t="str">
        <f t="shared" si="6"/>
        <v>N/A</v>
      </c>
      <c r="I34" s="6">
        <v>4.3520000000000003</v>
      </c>
      <c r="J34" s="6">
        <v>-10.6</v>
      </c>
      <c r="K34" s="85" t="str">
        <f t="shared" si="0"/>
        <v>Yes</v>
      </c>
    </row>
    <row r="35" spans="1:11" x14ac:dyDescent="0.25">
      <c r="A35" s="82" t="s">
        <v>1705</v>
      </c>
      <c r="B35" s="60" t="s">
        <v>213</v>
      </c>
      <c r="C35" s="5">
        <v>17.695297939</v>
      </c>
      <c r="D35" s="5" t="str">
        <f t="shared" si="4"/>
        <v>N/A</v>
      </c>
      <c r="E35" s="5">
        <v>16.325883876999999</v>
      </c>
      <c r="F35" s="5" t="str">
        <f>IF($B35="N/A","N/A",IF(E35&lt;0,"No","Yes"))</f>
        <v>N/A</v>
      </c>
      <c r="G35" s="5">
        <v>15.139434107</v>
      </c>
      <c r="H35" s="5" t="str">
        <f t="shared" si="6"/>
        <v>N/A</v>
      </c>
      <c r="I35" s="6">
        <v>-7.74</v>
      </c>
      <c r="J35" s="6">
        <v>-7.27</v>
      </c>
      <c r="K35" s="85" t="str">
        <f t="shared" si="0"/>
        <v>Yes</v>
      </c>
    </row>
    <row r="36" spans="1:11" x14ac:dyDescent="0.25">
      <c r="A36" s="83" t="s">
        <v>372</v>
      </c>
      <c r="B36" s="1" t="s">
        <v>213</v>
      </c>
      <c r="C36" s="4">
        <v>74.174609937</v>
      </c>
      <c r="D36" s="5" t="str">
        <f t="shared" ref="D36:D39" si="7">IF($B36="N/A","N/A",IF(C36&lt;0,"No","Yes"))</f>
        <v>N/A</v>
      </c>
      <c r="E36" s="4">
        <v>73.795089421</v>
      </c>
      <c r="F36" s="5" t="str">
        <f t="shared" ref="F36:F39" si="8">IF($B36="N/A","N/A",IF(E36&lt;0,"No","Yes"))</f>
        <v>N/A</v>
      </c>
      <c r="G36" s="4">
        <v>74.627580933000004</v>
      </c>
      <c r="H36" s="5" t="str">
        <f t="shared" ref="H36:H39" si="9">IF($B36="N/A","N/A",IF(G36&lt;0,"No","Yes"))</f>
        <v>N/A</v>
      </c>
      <c r="I36" s="6">
        <v>-0.51200000000000001</v>
      </c>
      <c r="J36" s="6">
        <v>1.1279999999999999</v>
      </c>
      <c r="K36" s="85" t="str">
        <f>IF(J36="Div by 0", "N/A", IF(J36="N/A","N/A", IF(J36&gt;30, "No", IF(J36&lt;-30, "No", "Yes"))))</f>
        <v>Yes</v>
      </c>
    </row>
    <row r="37" spans="1:11" x14ac:dyDescent="0.25">
      <c r="A37" s="83" t="s">
        <v>373</v>
      </c>
      <c r="B37" s="1" t="s">
        <v>213</v>
      </c>
      <c r="C37" s="4">
        <v>22.322807391000001</v>
      </c>
      <c r="D37" s="5" t="str">
        <f t="shared" si="7"/>
        <v>N/A</v>
      </c>
      <c r="E37" s="4">
        <v>22.530243324000001</v>
      </c>
      <c r="F37" s="5" t="str">
        <f t="shared" si="8"/>
        <v>N/A</v>
      </c>
      <c r="G37" s="4">
        <v>21.453989293999999</v>
      </c>
      <c r="H37" s="5" t="str">
        <f t="shared" si="9"/>
        <v>N/A</v>
      </c>
      <c r="I37" s="6">
        <v>0.92930000000000001</v>
      </c>
      <c r="J37" s="6">
        <v>-4.78</v>
      </c>
      <c r="K37" s="85" t="str">
        <f>IF(J37="Div by 0", "N/A", IF(J37="N/A","N/A", IF(J37&gt;30, "No", IF(J37&lt;-30, "No", "Yes"))))</f>
        <v>Yes</v>
      </c>
    </row>
    <row r="38" spans="1:11" x14ac:dyDescent="0.25">
      <c r="A38" s="83" t="s">
        <v>374</v>
      </c>
      <c r="B38" s="1" t="s">
        <v>213</v>
      </c>
      <c r="C38" s="4">
        <v>9.8514297900000006E-2</v>
      </c>
      <c r="D38" s="5" t="str">
        <f t="shared" si="7"/>
        <v>N/A</v>
      </c>
      <c r="E38" s="4">
        <v>0.1405384552</v>
      </c>
      <c r="F38" s="5" t="str">
        <f t="shared" si="8"/>
        <v>N/A</v>
      </c>
      <c r="G38" s="4">
        <v>0.13968901349999999</v>
      </c>
      <c r="H38" s="5" t="str">
        <f t="shared" si="9"/>
        <v>N/A</v>
      </c>
      <c r="I38" s="6">
        <v>42.66</v>
      </c>
      <c r="J38" s="6">
        <v>-0.60399999999999998</v>
      </c>
      <c r="K38" s="85" t="str">
        <f>IF(J38="Div by 0", "N/A", IF(J38="N/A","N/A", IF(J38&gt;30, "No", IF(J38&lt;-30, "No", "Yes"))))</f>
        <v>Yes</v>
      </c>
    </row>
    <row r="39" spans="1:11" x14ac:dyDescent="0.25">
      <c r="A39" s="100" t="s">
        <v>375</v>
      </c>
      <c r="B39" s="101" t="s">
        <v>213</v>
      </c>
      <c r="C39" s="98">
        <v>1.1994781404999999</v>
      </c>
      <c r="D39" s="94" t="str">
        <f t="shared" si="7"/>
        <v>N/A</v>
      </c>
      <c r="E39" s="98">
        <v>1.1311967813999999</v>
      </c>
      <c r="F39" s="94" t="str">
        <f t="shared" si="8"/>
        <v>N/A</v>
      </c>
      <c r="G39" s="98">
        <v>1.1684934999000001</v>
      </c>
      <c r="H39" s="94" t="str">
        <f t="shared" si="9"/>
        <v>N/A</v>
      </c>
      <c r="I39" s="95">
        <v>-5.69</v>
      </c>
      <c r="J39" s="95">
        <v>3.2970000000000002</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518693</v>
      </c>
      <c r="D7" s="18" t="str">
        <f>IF($B7="N/A","N/A",IF(C7&gt;15,"No",IF(C7&lt;-15,"No","Yes")))</f>
        <v>N/A</v>
      </c>
      <c r="E7" s="17">
        <v>495081</v>
      </c>
      <c r="F7" s="18" t="str">
        <f>IF($B7="N/A","N/A",IF(E7&gt;15,"No",IF(E7&lt;-15,"No","Yes")))</f>
        <v>N/A</v>
      </c>
      <c r="G7" s="17">
        <v>538545</v>
      </c>
      <c r="H7" s="18" t="str">
        <f>IF($B7="N/A","N/A",IF(G7&gt;15,"No",IF(G7&lt;-15,"No","Yes")))</f>
        <v>N/A</v>
      </c>
      <c r="I7" s="19">
        <v>-4.55</v>
      </c>
      <c r="J7" s="19">
        <v>8.7789999999999999</v>
      </c>
      <c r="K7" s="86" t="str">
        <f t="shared" ref="K7:K24" si="0">IF(J7="Div by 0", "N/A", IF(J7="N/A","N/A", IF(J7&gt;30, "No", IF(J7&lt;-30, "No", "Yes"))))</f>
        <v>Yes</v>
      </c>
    </row>
    <row r="8" spans="1:11" x14ac:dyDescent="0.25">
      <c r="A8" s="102" t="s">
        <v>362</v>
      </c>
      <c r="B8" s="16" t="s">
        <v>213</v>
      </c>
      <c r="C8" s="20">
        <v>83.696907418999999</v>
      </c>
      <c r="D8" s="18" t="str">
        <f>IF($B8="N/A","N/A",IF(C8&gt;15,"No",IF(C8&lt;-15,"No","Yes")))</f>
        <v>N/A</v>
      </c>
      <c r="E8" s="20">
        <v>89.684516271000007</v>
      </c>
      <c r="F8" s="18" t="str">
        <f>IF($B8="N/A","N/A",IF(E8&gt;15,"No",IF(E8&lt;-15,"No","Yes")))</f>
        <v>N/A</v>
      </c>
      <c r="G8" s="20">
        <v>83.992424030999999</v>
      </c>
      <c r="H8" s="18" t="str">
        <f>IF($B8="N/A","N/A",IF(G8&gt;15,"No",IF(G8&lt;-15,"No","Yes")))</f>
        <v>N/A</v>
      </c>
      <c r="I8" s="19">
        <v>7.1539999999999999</v>
      </c>
      <c r="J8" s="19">
        <v>-6.35</v>
      </c>
      <c r="K8" s="86" t="str">
        <f t="shared" si="0"/>
        <v>Yes</v>
      </c>
    </row>
    <row r="9" spans="1:11" x14ac:dyDescent="0.25">
      <c r="A9" s="102" t="s">
        <v>119</v>
      </c>
      <c r="B9" s="21" t="s">
        <v>213</v>
      </c>
      <c r="C9" s="4">
        <v>16.303092581000001</v>
      </c>
      <c r="D9" s="5" t="str">
        <f>IF($B9="N/A","N/A",IF(C9&gt;15,"No",IF(C9&lt;-15,"No","Yes")))</f>
        <v>N/A</v>
      </c>
      <c r="E9" s="4">
        <v>10.315483729</v>
      </c>
      <c r="F9" s="5" t="str">
        <f>IF($B9="N/A","N/A",IF(E9&gt;15,"No",IF(E9&lt;-15,"No","Yes")))</f>
        <v>N/A</v>
      </c>
      <c r="G9" s="4">
        <v>16.007575969000001</v>
      </c>
      <c r="H9" s="5" t="str">
        <f>IF($B9="N/A","N/A",IF(G9&gt;15,"No",IF(G9&lt;-15,"No","Yes")))</f>
        <v>N/A</v>
      </c>
      <c r="I9" s="6">
        <v>-36.700000000000003</v>
      </c>
      <c r="J9" s="6">
        <v>55.18</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100</v>
      </c>
      <c r="D13" s="5" t="str">
        <f t="shared" si="1"/>
        <v>Yes</v>
      </c>
      <c r="E13" s="4">
        <v>100</v>
      </c>
      <c r="F13" s="5" t="str">
        <f t="shared" si="2"/>
        <v>Yes</v>
      </c>
      <c r="G13" s="4">
        <v>100</v>
      </c>
      <c r="H13" s="5" t="str">
        <f t="shared" si="3"/>
        <v>Yes</v>
      </c>
      <c r="I13" s="6">
        <v>0</v>
      </c>
      <c r="J13" s="6">
        <v>0</v>
      </c>
      <c r="K13" s="85" t="str">
        <f t="shared" si="0"/>
        <v>Yes</v>
      </c>
    </row>
    <row r="14" spans="1:11" x14ac:dyDescent="0.25">
      <c r="A14" s="102" t="s">
        <v>13</v>
      </c>
      <c r="B14" s="21" t="s">
        <v>213</v>
      </c>
      <c r="C14" s="22">
        <v>434130</v>
      </c>
      <c r="D14" s="5" t="str">
        <f>IF($B14="N/A","N/A",IF(C14&gt;15,"No",IF(C14&lt;-15,"No","Yes")))</f>
        <v>N/A</v>
      </c>
      <c r="E14" s="22">
        <v>444011</v>
      </c>
      <c r="F14" s="5" t="str">
        <f>IF($B14="N/A","N/A",IF(E14&gt;15,"No",IF(E14&lt;-15,"No","Yes")))</f>
        <v>N/A</v>
      </c>
      <c r="G14" s="22">
        <v>452337</v>
      </c>
      <c r="H14" s="5" t="str">
        <f>IF($B14="N/A","N/A",IF(G14&gt;15,"No",IF(G14&lt;-15,"No","Yes")))</f>
        <v>N/A</v>
      </c>
      <c r="I14" s="6">
        <v>2.2759999999999998</v>
      </c>
      <c r="J14" s="6">
        <v>1.875</v>
      </c>
      <c r="K14" s="85" t="str">
        <f t="shared" si="0"/>
        <v>Yes</v>
      </c>
    </row>
    <row r="15" spans="1:11" x14ac:dyDescent="0.25">
      <c r="A15" s="102" t="s">
        <v>439</v>
      </c>
      <c r="B15" s="21" t="s">
        <v>215</v>
      </c>
      <c r="C15" s="4">
        <v>0.19855803559999999</v>
      </c>
      <c r="D15" s="5" t="str">
        <f>IF($B15="N/A","N/A",IF(C15&gt;20,"No",IF(C15&lt;5,"No","Yes")))</f>
        <v>No</v>
      </c>
      <c r="E15" s="4">
        <v>0.22071525259999999</v>
      </c>
      <c r="F15" s="5" t="str">
        <f>IF($B15="N/A","N/A",IF(E15&gt;20,"No",IF(E15&lt;5,"No","Yes")))</f>
        <v>No</v>
      </c>
      <c r="G15" s="4">
        <v>0.2283695563</v>
      </c>
      <c r="H15" s="5" t="str">
        <f>IF($B15="N/A","N/A",IF(G15&gt;20,"No",IF(G15&lt;5,"No","Yes")))</f>
        <v>No</v>
      </c>
      <c r="I15" s="6">
        <v>11.16</v>
      </c>
      <c r="J15" s="6">
        <v>3.468</v>
      </c>
      <c r="K15" s="85" t="str">
        <f t="shared" si="0"/>
        <v>Yes</v>
      </c>
    </row>
    <row r="16" spans="1:11" x14ac:dyDescent="0.25">
      <c r="A16" s="102" t="s">
        <v>440</v>
      </c>
      <c r="B16" s="16" t="s">
        <v>213</v>
      </c>
      <c r="C16" s="4">
        <v>99.801441964000006</v>
      </c>
      <c r="D16" s="5" t="str">
        <f>IF($B16="N/A","N/A",IF(C16&gt;15,"No",IF(C16&lt;-15,"No","Yes")))</f>
        <v>N/A</v>
      </c>
      <c r="E16" s="4">
        <v>99.779284747000005</v>
      </c>
      <c r="F16" s="5" t="str">
        <f>IF($B16="N/A","N/A",IF(E16&gt;15,"No",IF(E16&lt;-15,"No","Yes")))</f>
        <v>N/A</v>
      </c>
      <c r="G16" s="4">
        <v>99.771630443999996</v>
      </c>
      <c r="H16" s="5" t="str">
        <f>IF($B16="N/A","N/A",IF(G16&gt;15,"No",IF(G16&lt;-15,"No","Yes")))</f>
        <v>N/A</v>
      </c>
      <c r="I16" s="6">
        <v>-2.1999999999999999E-2</v>
      </c>
      <c r="J16" s="6">
        <v>-8.0000000000000002E-3</v>
      </c>
      <c r="K16" s="85" t="str">
        <f t="shared" si="0"/>
        <v>Yes</v>
      </c>
    </row>
    <row r="17" spans="1:11" x14ac:dyDescent="0.25">
      <c r="A17" s="102" t="s">
        <v>441</v>
      </c>
      <c r="B17" s="21" t="s">
        <v>235</v>
      </c>
      <c r="C17" s="4">
        <v>22.206942621</v>
      </c>
      <c r="D17" s="5" t="str">
        <f>IF($B17="N/A","N/A",IF(C17&gt;1,"Yes","No"))</f>
        <v>Yes</v>
      </c>
      <c r="E17" s="4">
        <v>35.006565152999997</v>
      </c>
      <c r="F17" s="5" t="str">
        <f>IF($B17="N/A","N/A",IF(E17&gt;1,"Yes","No"))</f>
        <v>Yes</v>
      </c>
      <c r="G17" s="4">
        <v>25.284688186</v>
      </c>
      <c r="H17" s="5" t="str">
        <f>IF($B17="N/A","N/A",IF(G17&gt;1,"Yes","No"))</f>
        <v>Yes</v>
      </c>
      <c r="I17" s="6">
        <v>57.64</v>
      </c>
      <c r="J17" s="6">
        <v>-27.8</v>
      </c>
      <c r="K17" s="85" t="str">
        <f t="shared" si="0"/>
        <v>Yes</v>
      </c>
    </row>
    <row r="18" spans="1:11" x14ac:dyDescent="0.25">
      <c r="A18" s="102" t="s">
        <v>857</v>
      </c>
      <c r="B18" s="21" t="s">
        <v>213</v>
      </c>
      <c r="C18" s="62">
        <v>3515.2152541</v>
      </c>
      <c r="D18" s="5" t="str">
        <f>IF($B18="N/A","N/A",IF(C18&gt;15,"No",IF(C18&lt;-15,"No","Yes")))</f>
        <v>N/A</v>
      </c>
      <c r="E18" s="62">
        <v>3685.3449461</v>
      </c>
      <c r="F18" s="5" t="str">
        <f>IF($B18="N/A","N/A",IF(E18&gt;15,"No",IF(E18&lt;-15,"No","Yes")))</f>
        <v>N/A</v>
      </c>
      <c r="G18" s="62">
        <v>3572.0601720999998</v>
      </c>
      <c r="H18" s="5" t="str">
        <f>IF($B18="N/A","N/A",IF(G18&gt;15,"No",IF(G18&lt;-15,"No","Yes")))</f>
        <v>N/A</v>
      </c>
      <c r="I18" s="6">
        <v>4.84</v>
      </c>
      <c r="J18" s="6">
        <v>-3.07</v>
      </c>
      <c r="K18" s="85" t="str">
        <f t="shared" si="0"/>
        <v>Yes</v>
      </c>
    </row>
    <row r="19" spans="1:11" x14ac:dyDescent="0.25">
      <c r="A19" s="84" t="s">
        <v>131</v>
      </c>
      <c r="B19" s="21" t="s">
        <v>213</v>
      </c>
      <c r="C19" s="22">
        <v>11</v>
      </c>
      <c r="D19" s="21" t="s">
        <v>213</v>
      </c>
      <c r="E19" s="22">
        <v>11</v>
      </c>
      <c r="F19" s="21" t="s">
        <v>213</v>
      </c>
      <c r="G19" s="22">
        <v>11</v>
      </c>
      <c r="H19" s="5" t="str">
        <f>IF($B19="N/A","N/A",IF(G19&gt;15,"No",IF(G19&lt;-15,"No","Yes")))</f>
        <v>N/A</v>
      </c>
      <c r="I19" s="6">
        <v>-55.6</v>
      </c>
      <c r="J19" s="6">
        <v>150</v>
      </c>
      <c r="K19" s="85" t="str">
        <f t="shared" si="0"/>
        <v>No</v>
      </c>
    </row>
    <row r="20" spans="1:11" x14ac:dyDescent="0.25">
      <c r="A20" s="84" t="s">
        <v>346</v>
      </c>
      <c r="B20" s="16" t="s">
        <v>213</v>
      </c>
      <c r="C20" s="4">
        <v>1.7351304E-3</v>
      </c>
      <c r="D20" s="21" t="s">
        <v>213</v>
      </c>
      <c r="E20" s="4">
        <v>8.0794860000000005E-4</v>
      </c>
      <c r="F20" s="21" t="s">
        <v>213</v>
      </c>
      <c r="G20" s="4">
        <v>1.8568549999999999E-3</v>
      </c>
      <c r="H20" s="5" t="str">
        <f>IF($B20="N/A","N/A",IF(G20&gt;15,"No",IF(G20&lt;-15,"No","Yes")))</f>
        <v>N/A</v>
      </c>
      <c r="I20" s="6">
        <v>-53.4</v>
      </c>
      <c r="J20" s="6">
        <v>129.80000000000001</v>
      </c>
      <c r="K20" s="85" t="str">
        <f t="shared" si="0"/>
        <v>No</v>
      </c>
    </row>
    <row r="21" spans="1:11" ht="25" x14ac:dyDescent="0.25">
      <c r="A21" s="84" t="s">
        <v>836</v>
      </c>
      <c r="B21" s="21" t="s">
        <v>213</v>
      </c>
      <c r="C21" s="62">
        <v>4739.4444444000001</v>
      </c>
      <c r="D21" s="5" t="str">
        <f>IF($B21="N/A","N/A",IF(C21&gt;60,"No",IF(C21&lt;15,"No","Yes")))</f>
        <v>N/A</v>
      </c>
      <c r="E21" s="62">
        <v>19538.75</v>
      </c>
      <c r="F21" s="5" t="str">
        <f>IF($B21="N/A","N/A",IF(E21&gt;60,"No",IF(E21&lt;15,"No","Yes")))</f>
        <v>N/A</v>
      </c>
      <c r="G21" s="62">
        <v>2385.9</v>
      </c>
      <c r="H21" s="5" t="str">
        <f>IF($B21="N/A","N/A",IF(G21&gt;60,"No",IF(G21&lt;15,"No","Yes")))</f>
        <v>N/A</v>
      </c>
      <c r="I21" s="6">
        <v>312.3</v>
      </c>
      <c r="J21" s="6">
        <v>-87.8</v>
      </c>
      <c r="K21" s="85" t="str">
        <f t="shared" si="0"/>
        <v>No</v>
      </c>
    </row>
    <row r="22" spans="1:11" x14ac:dyDescent="0.25">
      <c r="A22" s="84" t="s">
        <v>27</v>
      </c>
      <c r="B22" s="21" t="s">
        <v>217</v>
      </c>
      <c r="C22" s="22">
        <v>11</v>
      </c>
      <c r="D22" s="5" t="str">
        <f>IF($B22="N/A","N/A",IF(C22="N/A","N/A",IF(C22=0,"Yes","No")))</f>
        <v>No</v>
      </c>
      <c r="E22" s="22">
        <v>0</v>
      </c>
      <c r="F22" s="5" t="str">
        <f>IF($B22="N/A","N/A",IF(E22="N/A","N/A",IF(E22=0,"Yes","No")))</f>
        <v>Yes</v>
      </c>
      <c r="G22" s="22">
        <v>0</v>
      </c>
      <c r="H22" s="5" t="str">
        <f>IF($B22="N/A","N/A",IF(G22=0,"Yes","No"))</f>
        <v>Yes</v>
      </c>
      <c r="I22" s="6">
        <v>-100</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433268</v>
      </c>
      <c r="D6" s="5" t="str">
        <f>IF($B6="N/A","N/A",IF(C6&gt;15,"No",IF(C6&lt;-15,"No","Yes")))</f>
        <v>N/A</v>
      </c>
      <c r="E6" s="22">
        <v>443031</v>
      </c>
      <c r="F6" s="5" t="str">
        <f>IF($B6="N/A","N/A",IF(E6&gt;15,"No",IF(E6&lt;-15,"No","Yes")))</f>
        <v>N/A</v>
      </c>
      <c r="G6" s="22">
        <v>451304</v>
      </c>
      <c r="H6" s="5" t="str">
        <f>IF($B6="N/A","N/A",IF(G6&gt;15,"No",IF(G6&lt;-15,"No","Yes")))</f>
        <v>N/A</v>
      </c>
      <c r="I6" s="6">
        <v>2.2530000000000001</v>
      </c>
      <c r="J6" s="6">
        <v>1.867</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140.23782263999999</v>
      </c>
      <c r="D9" s="5" t="str">
        <f>IF($B9="N/A","N/A",IF(C9&gt;100,"No",IF(C9&lt;50,"No","Yes")))</f>
        <v>No</v>
      </c>
      <c r="E9" s="23">
        <v>150.52476970999999</v>
      </c>
      <c r="F9" s="5" t="str">
        <f>IF($B9="N/A","N/A",IF(E9&gt;100,"No",IF(E9&lt;50,"No","Yes")))</f>
        <v>No</v>
      </c>
      <c r="G9" s="23">
        <v>149.45015494</v>
      </c>
      <c r="H9" s="5" t="str">
        <f>IF($B9="N/A","N/A",IF(G9&gt;100,"No",IF(G9&lt;50,"No","Yes")))</f>
        <v>No</v>
      </c>
      <c r="I9" s="6">
        <v>7.335</v>
      </c>
      <c r="J9" s="6">
        <v>-0.71399999999999997</v>
      </c>
      <c r="K9" s="85" t="str">
        <f t="shared" si="0"/>
        <v>Yes</v>
      </c>
    </row>
    <row r="10" spans="1:11" ht="25" x14ac:dyDescent="0.25">
      <c r="A10" s="104" t="s">
        <v>839</v>
      </c>
      <c r="B10" s="21" t="s">
        <v>213</v>
      </c>
      <c r="C10" s="23">
        <v>227.60740089000001</v>
      </c>
      <c r="D10" s="5" t="str">
        <f>IF($B10="N/A","N/A",IF(C10&gt;15,"No",IF(C10&lt;-15,"No","Yes")))</f>
        <v>N/A</v>
      </c>
      <c r="E10" s="23">
        <v>233.35116084000001</v>
      </c>
      <c r="F10" s="5" t="str">
        <f>IF($B10="N/A","N/A",IF(E10&gt;15,"No",IF(E10&lt;-15,"No","Yes")))</f>
        <v>N/A</v>
      </c>
      <c r="G10" s="23">
        <v>243.96451020999999</v>
      </c>
      <c r="H10" s="5" t="str">
        <f>IF($B10="N/A","N/A",IF(G10&gt;15,"No",IF(G10&lt;-15,"No","Yes")))</f>
        <v>N/A</v>
      </c>
      <c r="I10" s="6">
        <v>2.524</v>
      </c>
      <c r="J10" s="6">
        <v>4.548</v>
      </c>
      <c r="K10" s="85" t="str">
        <f t="shared" si="0"/>
        <v>Yes</v>
      </c>
    </row>
    <row r="11" spans="1:11" ht="25" x14ac:dyDescent="0.25">
      <c r="A11" s="104" t="s">
        <v>840</v>
      </c>
      <c r="B11" s="21" t="s">
        <v>213</v>
      </c>
      <c r="C11" s="23">
        <v>110.78494772000001</v>
      </c>
      <c r="D11" s="5" t="str">
        <f>IF($B11="N/A","N/A",IF(C11&gt;15,"No",IF(C11&lt;-15,"No","Yes")))</f>
        <v>N/A</v>
      </c>
      <c r="E11" s="23">
        <v>111.6437414</v>
      </c>
      <c r="F11" s="5" t="str">
        <f>IF($B11="N/A","N/A",IF(E11&gt;15,"No",IF(E11&lt;-15,"No","Yes")))</f>
        <v>N/A</v>
      </c>
      <c r="G11" s="23">
        <v>102.12310345</v>
      </c>
      <c r="H11" s="5" t="str">
        <f>IF($B11="N/A","N/A",IF(G11&gt;15,"No",IF(G11&lt;-15,"No","Yes")))</f>
        <v>N/A</v>
      </c>
      <c r="I11" s="6">
        <v>0.7752</v>
      </c>
      <c r="J11" s="6">
        <v>-8.5299999999999994</v>
      </c>
      <c r="K11" s="85" t="str">
        <f t="shared" si="0"/>
        <v>Yes</v>
      </c>
    </row>
    <row r="12" spans="1:11" ht="25" x14ac:dyDescent="0.25">
      <c r="A12" s="104" t="s">
        <v>841</v>
      </c>
      <c r="B12" s="21" t="s">
        <v>213</v>
      </c>
      <c r="C12" s="23">
        <v>967.45832908</v>
      </c>
      <c r="D12" s="5" t="str">
        <f>IF($B12="N/A","N/A",IF(C12&gt;15,"No",IF(C12&lt;-15,"No","Yes")))</f>
        <v>N/A</v>
      </c>
      <c r="E12" s="23">
        <v>967.24682927000003</v>
      </c>
      <c r="F12" s="5" t="str">
        <f>IF($B12="N/A","N/A",IF(E12&gt;15,"No",IF(E12&lt;-15,"No","Yes")))</f>
        <v>N/A</v>
      </c>
      <c r="G12" s="23">
        <v>882.30871389000004</v>
      </c>
      <c r="H12" s="5" t="str">
        <f>IF($B12="N/A","N/A",IF(G12&gt;15,"No",IF(G12&lt;-15,"No","Yes")))</f>
        <v>N/A</v>
      </c>
      <c r="I12" s="6">
        <v>-2.1999999999999999E-2</v>
      </c>
      <c r="J12" s="6">
        <v>-8.7799999999999994</v>
      </c>
      <c r="K12" s="85" t="str">
        <f t="shared" si="0"/>
        <v>Yes</v>
      </c>
    </row>
    <row r="13" spans="1:11" x14ac:dyDescent="0.25">
      <c r="A13" s="104" t="s">
        <v>650</v>
      </c>
      <c r="B13" s="21" t="s">
        <v>237</v>
      </c>
      <c r="C13" s="4">
        <v>47.095331295999998</v>
      </c>
      <c r="D13" s="5" t="str">
        <f>IF($B13="N/A","N/A",IF(C13&gt;99,"No",IF(C13&lt;75,"No","Yes")))</f>
        <v>No</v>
      </c>
      <c r="E13" s="4">
        <v>43.725608366000003</v>
      </c>
      <c r="F13" s="5" t="str">
        <f>IF($B13="N/A","N/A",IF(E13&gt;99,"No",IF(E13&lt;75,"No","Yes")))</f>
        <v>No</v>
      </c>
      <c r="G13" s="4">
        <v>41.523230460999997</v>
      </c>
      <c r="H13" s="5" t="str">
        <f>IF($B13="N/A","N/A",IF(G13&gt;99,"No",IF(G13&lt;75,"No","Yes")))</f>
        <v>No</v>
      </c>
      <c r="I13" s="6">
        <v>-7.16</v>
      </c>
      <c r="J13" s="6">
        <v>-5.04</v>
      </c>
      <c r="K13" s="85" t="str">
        <f t="shared" ref="K13:K24" si="1">IF(J13="Div by 0", "N/A", IF(J13="N/A","N/A", IF(J13&gt;30, "No", IF(J13&lt;-30, "No", "Yes"))))</f>
        <v>Yes</v>
      </c>
    </row>
    <row r="14" spans="1:11" x14ac:dyDescent="0.25">
      <c r="A14" s="104" t="s">
        <v>492</v>
      </c>
      <c r="B14" s="21" t="s">
        <v>213</v>
      </c>
      <c r="C14" s="5">
        <v>87.954853980999999</v>
      </c>
      <c r="D14" s="5" t="str">
        <f>IF($B14="N/A","N/A",IF(C14&gt;15,"No",IF(C14&lt;-15,"No","Yes")))</f>
        <v>N/A</v>
      </c>
      <c r="E14" s="5">
        <v>88.997408604</v>
      </c>
      <c r="F14" s="5" t="str">
        <f>IF($B14="N/A","N/A",IF(E14&gt;15,"No",IF(E14&lt;-15,"No","Yes")))</f>
        <v>N/A</v>
      </c>
      <c r="G14" s="5">
        <v>89.03391748</v>
      </c>
      <c r="H14" s="5" t="str">
        <f>IF($B14="N/A","N/A",IF(G14&gt;15,"No",IF(G14&lt;-15,"No","Yes")))</f>
        <v>N/A</v>
      </c>
      <c r="I14" s="6">
        <v>1.1850000000000001</v>
      </c>
      <c r="J14" s="6">
        <v>4.1000000000000002E-2</v>
      </c>
      <c r="K14" s="85" t="str">
        <f t="shared" si="1"/>
        <v>Yes</v>
      </c>
    </row>
    <row r="15" spans="1:11" x14ac:dyDescent="0.25">
      <c r="A15" s="104" t="s">
        <v>842</v>
      </c>
      <c r="B15" s="21" t="s">
        <v>213</v>
      </c>
      <c r="C15" s="22">
        <v>26.878258883000001</v>
      </c>
      <c r="D15" s="5" t="str">
        <f>IF($B15="N/A","N/A",IF(C15&gt;15,"No",IF(C15&lt;-15,"No","Yes")))</f>
        <v>N/A</v>
      </c>
      <c r="E15" s="6">
        <v>26.823495975</v>
      </c>
      <c r="F15" s="5" t="str">
        <f>IF($B15="N/A","N/A",IF(E15&gt;15,"No",IF(E15&lt;-15,"No","Yes")))</f>
        <v>N/A</v>
      </c>
      <c r="G15" s="6">
        <v>26.895190775</v>
      </c>
      <c r="H15" s="5" t="str">
        <f>IF($B15="N/A","N/A",IF(G15&gt;15,"No",IF(G15&lt;-15,"No","Yes")))</f>
        <v>N/A</v>
      </c>
      <c r="I15" s="6">
        <v>-0.20399999999999999</v>
      </c>
      <c r="J15" s="6">
        <v>0.26729999999999998</v>
      </c>
      <c r="K15" s="85" t="str">
        <f t="shared" si="1"/>
        <v>Yes</v>
      </c>
    </row>
    <row r="16" spans="1:11" x14ac:dyDescent="0.25">
      <c r="A16" s="105" t="s">
        <v>651</v>
      </c>
      <c r="B16" s="29" t="s">
        <v>238</v>
      </c>
      <c r="C16" s="5">
        <v>52.693713821000003</v>
      </c>
      <c r="D16" s="5" t="str">
        <f>IF($B16="N/A","N/A",IF(C16&gt;20,"No",IF(C16&lt;=0,"No","Yes")))</f>
        <v>No</v>
      </c>
      <c r="E16" s="5">
        <v>56.050930973</v>
      </c>
      <c r="F16" s="5" t="str">
        <f>IF($B16="N/A","N/A",IF(E16&gt;20,"No",IF(E16&lt;=0,"No","Yes")))</f>
        <v>No</v>
      </c>
      <c r="G16" s="5">
        <v>58.258291528999997</v>
      </c>
      <c r="H16" s="5" t="str">
        <f>IF($B16="N/A","N/A",IF(G16&gt;20,"No",IF(G16&lt;=0,"No","Yes")))</f>
        <v>No</v>
      </c>
      <c r="I16" s="6">
        <v>6.3710000000000004</v>
      </c>
      <c r="J16" s="6">
        <v>3.9380000000000002</v>
      </c>
      <c r="K16" s="85" t="str">
        <f t="shared" si="1"/>
        <v>Yes</v>
      </c>
    </row>
    <row r="17" spans="1:11" x14ac:dyDescent="0.25">
      <c r="A17" s="105" t="s">
        <v>369</v>
      </c>
      <c r="B17" s="21" t="s">
        <v>213</v>
      </c>
      <c r="C17" s="5">
        <v>11.68962572</v>
      </c>
      <c r="D17" s="5" t="str">
        <f>IF($B17="N/A","N/A",IF(C17&gt;15,"No",IF(C17&lt;-15,"No","Yes")))</f>
        <v>N/A</v>
      </c>
      <c r="E17" s="5">
        <v>10.157335406</v>
      </c>
      <c r="F17" s="5" t="str">
        <f>IF($B17="N/A","N/A",IF(E17&gt;15,"No",IF(E17&lt;-15,"No","Yes")))</f>
        <v>N/A</v>
      </c>
      <c r="G17" s="5">
        <v>9.2787975141000008</v>
      </c>
      <c r="H17" s="5" t="str">
        <f>IF($B17="N/A","N/A",IF(G17&gt;15,"No",IF(G17&lt;-15,"No","Yes")))</f>
        <v>N/A</v>
      </c>
      <c r="I17" s="6">
        <v>-13.1</v>
      </c>
      <c r="J17" s="6">
        <v>-8.65</v>
      </c>
      <c r="K17" s="85" t="str">
        <f t="shared" si="1"/>
        <v>Yes</v>
      </c>
    </row>
    <row r="18" spans="1:11" x14ac:dyDescent="0.25">
      <c r="A18" s="105" t="s">
        <v>843</v>
      </c>
      <c r="B18" s="21" t="s">
        <v>213</v>
      </c>
      <c r="C18" s="6">
        <v>22.944094723999999</v>
      </c>
      <c r="D18" s="5" t="str">
        <f>IF($B18="N/A","N/A",IF(C18&gt;15,"No",IF(C18&lt;-15,"No","Yes")))</f>
        <v>N/A</v>
      </c>
      <c r="E18" s="6">
        <v>23.712563930000002</v>
      </c>
      <c r="F18" s="5" t="str">
        <f>IF($B18="N/A","N/A",IF(E18&gt;15,"No",IF(E18&lt;-15,"No","Yes")))</f>
        <v>N/A</v>
      </c>
      <c r="G18" s="6">
        <v>23.925602558000001</v>
      </c>
      <c r="H18" s="5" t="str">
        <f>IF($B18="N/A","N/A",IF(G18&gt;15,"No",IF(G18&lt;-15,"No","Yes")))</f>
        <v>N/A</v>
      </c>
      <c r="I18" s="6">
        <v>3.3490000000000002</v>
      </c>
      <c r="J18" s="6">
        <v>0.89839999999999998</v>
      </c>
      <c r="K18" s="85" t="str">
        <f t="shared" si="1"/>
        <v>Yes</v>
      </c>
    </row>
    <row r="19" spans="1:11" x14ac:dyDescent="0.25">
      <c r="A19" s="104" t="s">
        <v>652</v>
      </c>
      <c r="B19" s="29" t="s">
        <v>239</v>
      </c>
      <c r="C19" s="5">
        <v>6.3932716000000001E-2</v>
      </c>
      <c r="D19" s="5" t="str">
        <f>IF($B19="N/A","N/A",IF(C19&gt;10,"No",IF(C19&lt;=0,"No","Yes")))</f>
        <v>Yes</v>
      </c>
      <c r="E19" s="5">
        <v>7.5841194000000001E-2</v>
      </c>
      <c r="F19" s="5" t="str">
        <f>IF($B19="N/A","N/A",IF(E19&gt;10,"No",IF(E19&lt;=0,"No","Yes")))</f>
        <v>Yes</v>
      </c>
      <c r="G19" s="5">
        <v>7.7109886000000002E-2</v>
      </c>
      <c r="H19" s="5" t="str">
        <f>IF($B19="N/A","N/A",IF(G19&gt;10,"No",IF(G19&lt;=0,"No","Yes")))</f>
        <v>Yes</v>
      </c>
      <c r="I19" s="6">
        <v>18.63</v>
      </c>
      <c r="J19" s="6">
        <v>1.673</v>
      </c>
      <c r="K19" s="85" t="str">
        <f t="shared" si="1"/>
        <v>Yes</v>
      </c>
    </row>
    <row r="20" spans="1:11" x14ac:dyDescent="0.25">
      <c r="A20" s="104" t="s">
        <v>129</v>
      </c>
      <c r="B20" s="21" t="s">
        <v>213</v>
      </c>
      <c r="C20" s="5">
        <v>94.945848374999997</v>
      </c>
      <c r="D20" s="5" t="str">
        <f>IF($B20="N/A","N/A",IF(C20&gt;15,"No",IF(C20&lt;-15,"No","Yes")))</f>
        <v>N/A</v>
      </c>
      <c r="E20" s="5">
        <v>98.511904762</v>
      </c>
      <c r="F20" s="5" t="str">
        <f>IF($B20="N/A","N/A",IF(E20&gt;15,"No",IF(E20&lt;-15,"No","Yes")))</f>
        <v>N/A</v>
      </c>
      <c r="G20" s="5">
        <v>97.988505747000005</v>
      </c>
      <c r="H20" s="5" t="str">
        <f>IF($B20="N/A","N/A",IF(G20&gt;15,"No",IF(G20&lt;-15,"No","Yes")))</f>
        <v>N/A</v>
      </c>
      <c r="I20" s="6">
        <v>3.7559999999999998</v>
      </c>
      <c r="J20" s="6">
        <v>-0.53100000000000003</v>
      </c>
      <c r="K20" s="85" t="str">
        <f t="shared" si="1"/>
        <v>Yes</v>
      </c>
    </row>
    <row r="21" spans="1:11" x14ac:dyDescent="0.25">
      <c r="A21" s="104" t="s">
        <v>844</v>
      </c>
      <c r="B21" s="21" t="s">
        <v>213</v>
      </c>
      <c r="C21" s="6">
        <v>27.634980988999999</v>
      </c>
      <c r="D21" s="5" t="str">
        <f>IF($B21="N/A","N/A",IF(C21&gt;15,"No",IF(C21&lt;-15,"No","Yes")))</f>
        <v>N/A</v>
      </c>
      <c r="E21" s="6">
        <v>24.160120846000002</v>
      </c>
      <c r="F21" s="5" t="str">
        <f>IF($B21="N/A","N/A",IF(E21&gt;15,"No",IF(E21&lt;-15,"No","Yes")))</f>
        <v>N/A</v>
      </c>
      <c r="G21" s="6">
        <v>25.513196481000001</v>
      </c>
      <c r="H21" s="5" t="str">
        <f>IF($B21="N/A","N/A",IF(G21&gt;15,"No",IF(G21&lt;-15,"No","Yes")))</f>
        <v>N/A</v>
      </c>
      <c r="I21" s="6">
        <v>-12.6</v>
      </c>
      <c r="J21" s="6">
        <v>5.6</v>
      </c>
      <c r="K21" s="85" t="str">
        <f t="shared" si="1"/>
        <v>Yes</v>
      </c>
    </row>
    <row r="22" spans="1:11" x14ac:dyDescent="0.25">
      <c r="A22" s="104" t="s">
        <v>1682</v>
      </c>
      <c r="B22" s="29" t="s">
        <v>224</v>
      </c>
      <c r="C22" s="5">
        <v>0.14702216639999999</v>
      </c>
      <c r="D22" s="5" t="str">
        <f>IF($B22="N/A","N/A",IF(C22&gt;5,"No",IF(C22&lt;=0,"No","Yes")))</f>
        <v>Yes</v>
      </c>
      <c r="E22" s="5">
        <v>0.14761946679999999</v>
      </c>
      <c r="F22" s="5" t="str">
        <f>IF($B22="N/A","N/A",IF(E22&gt;5,"No",IF(E22&lt;=0,"No","Yes")))</f>
        <v>Yes</v>
      </c>
      <c r="G22" s="5">
        <v>0.14136812439999999</v>
      </c>
      <c r="H22" s="5" t="str">
        <f>IF($B22="N/A","N/A",IF(G22&gt;5,"No",IF(G22&lt;=0,"No","Yes")))</f>
        <v>Yes</v>
      </c>
      <c r="I22" s="6">
        <v>0.40629999999999999</v>
      </c>
      <c r="J22" s="6">
        <v>-4.2300000000000004</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15.389324961</v>
      </c>
      <c r="D24" s="5" t="str">
        <f>IF($B24="N/A","N/A",IF(C24&gt;15,"No",IF(C24&lt;-15,"No","Yes")))</f>
        <v>N/A</v>
      </c>
      <c r="E24" s="6">
        <v>15.672782874999999</v>
      </c>
      <c r="F24" s="5" t="str">
        <f>IF($B24="N/A","N/A",IF(E24&gt;15,"No",IF(E24&lt;-15,"No","Yes")))</f>
        <v>N/A</v>
      </c>
      <c r="G24" s="6">
        <v>13.454545455</v>
      </c>
      <c r="H24" s="5" t="str">
        <f>IF($B24="N/A","N/A",IF(G24&gt;15,"No",IF(G24&lt;-15,"No","Yes")))</f>
        <v>N/A</v>
      </c>
      <c r="I24" s="6">
        <v>1.8420000000000001</v>
      </c>
      <c r="J24" s="6">
        <v>-14.2</v>
      </c>
      <c r="K24" s="85" t="str">
        <f t="shared" si="1"/>
        <v>Yes</v>
      </c>
    </row>
    <row r="25" spans="1:11" x14ac:dyDescent="0.25">
      <c r="A25" s="104" t="s">
        <v>15</v>
      </c>
      <c r="B25" s="21" t="s">
        <v>240</v>
      </c>
      <c r="C25" s="5">
        <v>1.3878246259</v>
      </c>
      <c r="D25" s="5" t="str">
        <f>IF($B25="N/A","N/A",IF(C25&gt;20,"No",IF(C25&lt;1,"No","Yes")))</f>
        <v>Yes</v>
      </c>
      <c r="E25" s="5">
        <v>0.97938970410000004</v>
      </c>
      <c r="F25" s="5" t="str">
        <f>IF($B25="N/A","N/A",IF(E25&gt;20,"No",IF(E25&lt;1,"No","Yes")))</f>
        <v>No</v>
      </c>
      <c r="G25" s="5">
        <v>0.84820874619999997</v>
      </c>
      <c r="H25" s="5" t="str">
        <f>IF($B25="N/A","N/A",IF(G25&gt;20,"No",IF(G25&lt;1,"No","Yes")))</f>
        <v>No</v>
      </c>
      <c r="I25" s="6">
        <v>-29.4</v>
      </c>
      <c r="J25" s="6">
        <v>-13.4</v>
      </c>
      <c r="K25" s="85" t="str">
        <f t="shared" ref="K25:K34" si="2">IF(J25="Div by 0", "N/A", IF(J25="N/A","N/A", IF(J25&gt;30, "No", IF(J25&lt;-30, "No", "Yes"))))</f>
        <v>Yes</v>
      </c>
    </row>
    <row r="26" spans="1:11" x14ac:dyDescent="0.25">
      <c r="A26" s="104" t="s">
        <v>159</v>
      </c>
      <c r="B26" s="21" t="s">
        <v>214</v>
      </c>
      <c r="C26" s="5">
        <v>99.970687888</v>
      </c>
      <c r="D26" s="5" t="str">
        <f>IF($B26="N/A","N/A",IF(C26&gt;100,"No",IF(C26&lt;95,"No","Yes")))</f>
        <v>Yes</v>
      </c>
      <c r="E26" s="5">
        <v>99.974268166000002</v>
      </c>
      <c r="F26" s="5" t="str">
        <f>IF($B26="N/A","N/A",IF(E26&gt;100,"No",IF(E26&lt;95,"No","Yes")))</f>
        <v>Yes</v>
      </c>
      <c r="G26" s="5">
        <v>99.982938329999996</v>
      </c>
      <c r="H26" s="5" t="str">
        <f>IF($B26="N/A","N/A",IF(G26&gt;100,"No",IF(G26&lt;95,"No","Yes")))</f>
        <v>Yes</v>
      </c>
      <c r="I26" s="6">
        <v>3.5999999999999999E-3</v>
      </c>
      <c r="J26" s="6">
        <v>8.6999999999999994E-3</v>
      </c>
      <c r="K26" s="85" t="str">
        <f t="shared" si="2"/>
        <v>Yes</v>
      </c>
    </row>
    <row r="27" spans="1:11" x14ac:dyDescent="0.25">
      <c r="A27" s="104" t="s">
        <v>32</v>
      </c>
      <c r="B27" s="21" t="s">
        <v>214</v>
      </c>
      <c r="C27" s="5">
        <v>99.972303517</v>
      </c>
      <c r="D27" s="5" t="str">
        <f>IF($B27="N/A","N/A",IF(C27&gt;100,"No",IF(C27&lt;95,"No","Yes")))</f>
        <v>Yes</v>
      </c>
      <c r="E27" s="5">
        <v>99.976525344999999</v>
      </c>
      <c r="F27" s="5" t="str">
        <f>IF($B27="N/A","N/A",IF(E27&gt;100,"No",IF(E27&lt;95,"No","Yes")))</f>
        <v>Yes</v>
      </c>
      <c r="G27" s="5">
        <v>99.982938329999996</v>
      </c>
      <c r="H27" s="5" t="str">
        <f>IF($B27="N/A","N/A",IF(G27&gt;100,"No",IF(G27&lt;95,"No","Yes")))</f>
        <v>Yes</v>
      </c>
      <c r="I27" s="6">
        <v>4.1999999999999997E-3</v>
      </c>
      <c r="J27" s="6">
        <v>6.4000000000000003E-3</v>
      </c>
      <c r="K27" s="85" t="str">
        <f t="shared" si="2"/>
        <v>Yes</v>
      </c>
    </row>
    <row r="28" spans="1:11" x14ac:dyDescent="0.25">
      <c r="A28" s="104" t="s">
        <v>846</v>
      </c>
      <c r="B28" s="21" t="s">
        <v>226</v>
      </c>
      <c r="C28" s="5">
        <v>18.632892221999999</v>
      </c>
      <c r="D28" s="5" t="str">
        <f>IF($B28="N/A","N/A",IF(C28&gt;30,"No",IF(C28&lt;5,"No","Yes")))</f>
        <v>Yes</v>
      </c>
      <c r="E28" s="5">
        <v>18.263731947</v>
      </c>
      <c r="F28" s="5" t="str">
        <f>IF($B28="N/A","N/A",IF(E28&gt;30,"No",IF(E28&lt;5,"No","Yes")))</f>
        <v>Yes</v>
      </c>
      <c r="G28" s="5">
        <v>18.199043939999999</v>
      </c>
      <c r="H28" s="5" t="str">
        <f>IF($B28="N/A","N/A",IF(G28&gt;30,"No",IF(G28&lt;5,"No","Yes")))</f>
        <v>Yes</v>
      </c>
      <c r="I28" s="6">
        <v>-1.98</v>
      </c>
      <c r="J28" s="6">
        <v>-0.35399999999999998</v>
      </c>
      <c r="K28" s="85" t="str">
        <f t="shared" si="2"/>
        <v>Yes</v>
      </c>
    </row>
    <row r="29" spans="1:11" x14ac:dyDescent="0.25">
      <c r="A29" s="104" t="s">
        <v>847</v>
      </c>
      <c r="B29" s="21" t="s">
        <v>227</v>
      </c>
      <c r="C29" s="5">
        <v>55.723217007000002</v>
      </c>
      <c r="D29" s="5" t="str">
        <f>IF($B29="N/A","N/A",IF(C29&gt;75,"No",IF(C29&lt;15,"No","Yes")))</f>
        <v>Yes</v>
      </c>
      <c r="E29" s="5">
        <v>56.539565211000003</v>
      </c>
      <c r="F29" s="5" t="str">
        <f>IF($B29="N/A","N/A",IF(E29&gt;75,"No",IF(E29&lt;15,"No","Yes")))</f>
        <v>Yes</v>
      </c>
      <c r="G29" s="5">
        <v>56.733307181999997</v>
      </c>
      <c r="H29" s="5" t="str">
        <f>IF($B29="N/A","N/A",IF(G29&gt;75,"No",IF(G29&lt;15,"No","Yes")))</f>
        <v>Yes</v>
      </c>
      <c r="I29" s="6">
        <v>1.4650000000000001</v>
      </c>
      <c r="J29" s="6">
        <v>0.3427</v>
      </c>
      <c r="K29" s="85" t="str">
        <f t="shared" si="2"/>
        <v>Yes</v>
      </c>
    </row>
    <row r="30" spans="1:11" x14ac:dyDescent="0.25">
      <c r="A30" s="104" t="s">
        <v>848</v>
      </c>
      <c r="B30" s="21" t="s">
        <v>228</v>
      </c>
      <c r="C30" s="5">
        <v>25.643890771999999</v>
      </c>
      <c r="D30" s="5" t="str">
        <f>IF($B30="N/A","N/A",IF(C30&gt;70,"No",IF(C30&lt;25,"No","Yes")))</f>
        <v>Yes</v>
      </c>
      <c r="E30" s="5">
        <v>25.196702843000001</v>
      </c>
      <c r="F30" s="5" t="str">
        <f>IF($B30="N/A","N/A",IF(E30&gt;70,"No",IF(E30&lt;25,"No","Yes")))</f>
        <v>Yes</v>
      </c>
      <c r="G30" s="5">
        <v>25.067648877</v>
      </c>
      <c r="H30" s="5" t="str">
        <f>IF($B30="N/A","N/A",IF(G30&gt;70,"No",IF(G30&lt;25,"No","Yes")))</f>
        <v>Yes</v>
      </c>
      <c r="I30" s="6">
        <v>-1.74</v>
      </c>
      <c r="J30" s="6">
        <v>-0.51200000000000001</v>
      </c>
      <c r="K30" s="85" t="str">
        <f t="shared" si="2"/>
        <v>Yes</v>
      </c>
    </row>
    <row r="31" spans="1:11" x14ac:dyDescent="0.25">
      <c r="A31" s="104" t="s">
        <v>160</v>
      </c>
      <c r="B31" s="21" t="s">
        <v>214</v>
      </c>
      <c r="C31" s="5">
        <v>99.949915525999998</v>
      </c>
      <c r="D31" s="5" t="str">
        <f>IF($B31="N/A","N/A",IF(C31&gt;100,"No",IF(C31&lt;95,"No","Yes")))</f>
        <v>Yes</v>
      </c>
      <c r="E31" s="5">
        <v>99.949890640000007</v>
      </c>
      <c r="F31" s="5" t="str">
        <f>IF($B31="N/A","N/A",IF(E31&gt;100,"No",IF(E31&lt;95,"No","Yes")))</f>
        <v>Yes</v>
      </c>
      <c r="G31" s="5">
        <v>99.964104019000004</v>
      </c>
      <c r="H31" s="5" t="str">
        <f>IF($B31="N/A","N/A",IF(G31&gt;100,"No",IF(G31&lt;95,"No","Yes")))</f>
        <v>Yes</v>
      </c>
      <c r="I31" s="6">
        <v>0</v>
      </c>
      <c r="J31" s="6">
        <v>1.4200000000000001E-2</v>
      </c>
      <c r="K31" s="85" t="str">
        <f t="shared" si="2"/>
        <v>Yes</v>
      </c>
    </row>
    <row r="32" spans="1:11" x14ac:dyDescent="0.25">
      <c r="A32" s="83" t="s">
        <v>372</v>
      </c>
      <c r="B32" s="21" t="s">
        <v>241</v>
      </c>
      <c r="C32" s="5">
        <v>0.77827118549999996</v>
      </c>
      <c r="D32" s="5" t="str">
        <f>IF($B32="N/A","N/A",IF(C32&gt;5,"No",IF(C32&lt;1,"No","Yes")))</f>
        <v>No</v>
      </c>
      <c r="E32" s="5">
        <v>0.77150357420000004</v>
      </c>
      <c r="F32" s="5" t="str">
        <f>IF($B32="N/A","N/A",IF(E32&gt;5,"No",IF(E32&lt;1,"No","Yes")))</f>
        <v>No</v>
      </c>
      <c r="G32" s="5">
        <v>0.78018364559999998</v>
      </c>
      <c r="H32" s="5" t="str">
        <f>IF($B32="N/A","N/A",IF(G32&gt;5,"No",IF(G32&lt;1,"No","Yes")))</f>
        <v>No</v>
      </c>
      <c r="I32" s="6">
        <v>-0.87</v>
      </c>
      <c r="J32" s="6">
        <v>1.125</v>
      </c>
      <c r="K32" s="85" t="str">
        <f t="shared" si="2"/>
        <v>Yes</v>
      </c>
    </row>
    <row r="33" spans="1:11" x14ac:dyDescent="0.25">
      <c r="A33" s="83" t="s">
        <v>374</v>
      </c>
      <c r="B33" s="21" t="s">
        <v>242</v>
      </c>
      <c r="C33" s="5">
        <v>98.478539841</v>
      </c>
      <c r="D33" s="5" t="str">
        <f>IF($B33="N/A","N/A",IF(C33&gt;98,"No",IF(C33&lt;8,"No","Yes")))</f>
        <v>No</v>
      </c>
      <c r="E33" s="5">
        <v>98.486787605999993</v>
      </c>
      <c r="F33" s="5" t="str">
        <f>IF($B33="N/A","N/A",IF(E33&gt;98,"No",IF(E33&lt;8,"No","Yes")))</f>
        <v>No</v>
      </c>
      <c r="G33" s="5">
        <v>98.518072075999996</v>
      </c>
      <c r="H33" s="5" t="str">
        <f>IF($B33="N/A","N/A",IF(G33&gt;98,"No",IF(G33&lt;8,"No","Yes")))</f>
        <v>No</v>
      </c>
      <c r="I33" s="6">
        <v>8.3999999999999995E-3</v>
      </c>
      <c r="J33" s="6">
        <v>3.1800000000000002E-2</v>
      </c>
      <c r="K33" s="85" t="str">
        <f t="shared" si="2"/>
        <v>Yes</v>
      </c>
    </row>
    <row r="34" spans="1:11" x14ac:dyDescent="0.25">
      <c r="A34" s="100" t="s">
        <v>375</v>
      </c>
      <c r="B34" s="106" t="s">
        <v>224</v>
      </c>
      <c r="C34" s="94">
        <v>0.36420875759999999</v>
      </c>
      <c r="D34" s="94" t="str">
        <f>IF($B34="N/A","N/A",IF(C34&gt;5,"No",IF(C34&lt;=0,"No","Yes")))</f>
        <v>Yes</v>
      </c>
      <c r="E34" s="94">
        <v>0.35482844320000001</v>
      </c>
      <c r="F34" s="94" t="str">
        <f>IF($B34="N/A","N/A",IF(E34&gt;5,"No",IF(E34&lt;=0,"No","Yes")))</f>
        <v>Yes</v>
      </c>
      <c r="G34" s="94">
        <v>0.34588658639999997</v>
      </c>
      <c r="H34" s="94" t="str">
        <f>IF($B34="N/A","N/A",IF(G34&gt;5,"No",IF(G34&lt;=0,"No","Yes")))</f>
        <v>Yes</v>
      </c>
      <c r="I34" s="95">
        <v>-2.58</v>
      </c>
      <c r="J34" s="95">
        <v>-2.52</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862</v>
      </c>
      <c r="D6" s="5" t="str">
        <f>IF($B6="N/A","N/A",IF(C6&gt;15,"No",IF(C6&lt;-15,"No","Yes")))</f>
        <v>N/A</v>
      </c>
      <c r="E6" s="22">
        <v>980</v>
      </c>
      <c r="F6" s="5" t="str">
        <f>IF($B6="N/A","N/A",IF(E6&gt;15,"No",IF(E6&lt;-15,"No","Yes")))</f>
        <v>N/A</v>
      </c>
      <c r="G6" s="22">
        <v>1033</v>
      </c>
      <c r="H6" s="5" t="str">
        <f>IF($B6="N/A","N/A",IF(G6&gt;15,"No",IF(G6&lt;-15,"No","Yes")))</f>
        <v>N/A</v>
      </c>
      <c r="I6" s="6">
        <v>13.69</v>
      </c>
      <c r="J6" s="6">
        <v>5.4080000000000004</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2434.4837587000002</v>
      </c>
      <c r="D9" s="5" t="str">
        <f>IF($B9="N/A","N/A",IF(C9&gt;15,"No",IF(C9&lt;-15,"No","Yes")))</f>
        <v>N/A</v>
      </c>
      <c r="E9" s="23">
        <v>1363.322449</v>
      </c>
      <c r="F9" s="5" t="str">
        <f>IF($B9="N/A","N/A",IF(E9&gt;15,"No",IF(E9&lt;-15,"No","Yes")))</f>
        <v>N/A</v>
      </c>
      <c r="G9" s="23">
        <v>868.62342691000003</v>
      </c>
      <c r="H9" s="5" t="str">
        <f>IF($B9="N/A","N/A",IF(G9&gt;15,"No",IF(G9&lt;-15,"No","Yes")))</f>
        <v>N/A</v>
      </c>
      <c r="I9" s="6">
        <v>-44</v>
      </c>
      <c r="J9" s="6">
        <v>-36.299999999999997</v>
      </c>
      <c r="K9" s="85" t="str">
        <f t="shared" si="0"/>
        <v>No</v>
      </c>
    </row>
    <row r="10" spans="1:11" x14ac:dyDescent="0.25">
      <c r="A10" s="104" t="s">
        <v>650</v>
      </c>
      <c r="B10" s="21" t="s">
        <v>237</v>
      </c>
      <c r="C10" s="4">
        <v>97.795823666000004</v>
      </c>
      <c r="D10" s="5" t="str">
        <f>IF($B10="N/A","N/A",IF(C10&gt;99,"No",IF(C10&lt;75,"No","Yes")))</f>
        <v>Yes</v>
      </c>
      <c r="E10" s="4">
        <v>97.448979592000001</v>
      </c>
      <c r="F10" s="5" t="str">
        <f>IF($B10="N/A","N/A",IF(E10&gt;99,"No",IF(E10&lt;75,"No","Yes")))</f>
        <v>Yes</v>
      </c>
      <c r="G10" s="4">
        <v>97.870280735999998</v>
      </c>
      <c r="H10" s="5" t="str">
        <f>IF($B10="N/A","N/A",IF(G10&gt;99,"No",IF(G10&lt;75,"No","Yes")))</f>
        <v>Yes</v>
      </c>
      <c r="I10" s="6">
        <v>-0.35499999999999998</v>
      </c>
      <c r="J10" s="6">
        <v>0.43230000000000002</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1.7401392111</v>
      </c>
      <c r="D12" s="5" t="str">
        <f>IF($B12="N/A","N/A",IF(C12&gt;10,"No",IF(C12&lt;=0,"No","Yes")))</f>
        <v>Yes</v>
      </c>
      <c r="E12" s="5">
        <v>2.1428571429000001</v>
      </c>
      <c r="F12" s="5" t="str">
        <f>IF($B12="N/A","N/A",IF(E12&gt;10,"No",IF(E12&lt;=0,"No","Yes")))</f>
        <v>Yes</v>
      </c>
      <c r="G12" s="5">
        <v>1.9361084221</v>
      </c>
      <c r="H12" s="5" t="str">
        <f>IF($B12="N/A","N/A",IF(G12&gt;10,"No",IF(G12&lt;=0,"No","Yes")))</f>
        <v>Yes</v>
      </c>
      <c r="I12" s="6">
        <v>23.14</v>
      </c>
      <c r="J12" s="6">
        <v>-9.65</v>
      </c>
      <c r="K12" s="85" t="str">
        <f t="shared" si="0"/>
        <v>Yes</v>
      </c>
    </row>
    <row r="13" spans="1:11" x14ac:dyDescent="0.25">
      <c r="A13" s="104" t="s">
        <v>653</v>
      </c>
      <c r="B13" s="29" t="s">
        <v>224</v>
      </c>
      <c r="C13" s="5">
        <v>0.464037123</v>
      </c>
      <c r="D13" s="5" t="str">
        <f>IF($B13="N/A","N/A",IF(C13&gt;5,"No",IF(C13&lt;=0,"No","Yes")))</f>
        <v>Yes</v>
      </c>
      <c r="E13" s="5">
        <v>0.40816326530000002</v>
      </c>
      <c r="F13" s="5" t="str">
        <f>IF($B13="N/A","N/A",IF(E13&gt;5,"No",IF(E13&lt;=0,"No","Yes")))</f>
        <v>Yes</v>
      </c>
      <c r="G13" s="5">
        <v>0.19361084219999999</v>
      </c>
      <c r="H13" s="5" t="str">
        <f>IF($B13="N/A","N/A",IF(G13&gt;5,"No",IF(G13&lt;=0,"No","Yes")))</f>
        <v>Yes</v>
      </c>
      <c r="I13" s="6">
        <v>-12</v>
      </c>
      <c r="J13" s="6">
        <v>-52.6</v>
      </c>
      <c r="K13" s="85" t="str">
        <f t="shared" si="0"/>
        <v>No</v>
      </c>
    </row>
    <row r="14" spans="1:11" x14ac:dyDescent="0.25">
      <c r="A14" s="104" t="s">
        <v>159</v>
      </c>
      <c r="B14" s="21" t="s">
        <v>214</v>
      </c>
      <c r="C14" s="5">
        <v>100</v>
      </c>
      <c r="D14" s="5" t="str">
        <f>IF($B14="N/A","N/A",IF(C14&gt;100,"No",IF(C14&lt;95,"No","Yes")))</f>
        <v>Yes</v>
      </c>
      <c r="E14" s="5">
        <v>100</v>
      </c>
      <c r="F14" s="5" t="str">
        <f>IF($B14="N/A","N/A",IF(E14&gt;100,"No",IF(E14&lt;95,"No","Yes")))</f>
        <v>Yes</v>
      </c>
      <c r="G14" s="5">
        <v>99.903194579000001</v>
      </c>
      <c r="H14" s="5" t="str">
        <f>IF($B14="N/A","N/A",IF(G14&gt;100,"No",IF(G14&lt;95,"No","Yes")))</f>
        <v>Yes</v>
      </c>
      <c r="I14" s="6">
        <v>0</v>
      </c>
      <c r="J14" s="6">
        <v>-9.7000000000000003E-2</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7.5406032483000001</v>
      </c>
      <c r="D16" s="5" t="str">
        <f>IF($B16="N/A","N/A",IF(C16&gt;30,"No",IF(C16&lt;5,"No","Yes")))</f>
        <v>Yes</v>
      </c>
      <c r="E16" s="5">
        <v>5.1020408162999997</v>
      </c>
      <c r="F16" s="5" t="str">
        <f>IF($B16="N/A","N/A",IF(E16&gt;30,"No",IF(E16&lt;5,"No","Yes")))</f>
        <v>Yes</v>
      </c>
      <c r="G16" s="5">
        <v>3.3881897385999999</v>
      </c>
      <c r="H16" s="5" t="str">
        <f>IF($B16="N/A","N/A",IF(G16&gt;30,"No",IF(G16&lt;5,"No","Yes")))</f>
        <v>No</v>
      </c>
      <c r="I16" s="6">
        <v>-32.299999999999997</v>
      </c>
      <c r="J16" s="6">
        <v>-33.6</v>
      </c>
      <c r="K16" s="85" t="str">
        <f t="shared" si="0"/>
        <v>No</v>
      </c>
    </row>
    <row r="17" spans="1:11" x14ac:dyDescent="0.25">
      <c r="A17" s="104" t="s">
        <v>847</v>
      </c>
      <c r="B17" s="21" t="s">
        <v>227</v>
      </c>
      <c r="C17" s="5">
        <v>34.222737819000002</v>
      </c>
      <c r="D17" s="5" t="str">
        <f>IF($B17="N/A","N/A",IF(C17&gt;75,"No",IF(C17&lt;15,"No","Yes")))</f>
        <v>Yes</v>
      </c>
      <c r="E17" s="5">
        <v>25.510204082000001</v>
      </c>
      <c r="F17" s="5" t="str">
        <f>IF($B17="N/A","N/A",IF(E17&gt;75,"No",IF(E17&lt;15,"No","Yes")))</f>
        <v>Yes</v>
      </c>
      <c r="G17" s="5">
        <v>22.071636011999999</v>
      </c>
      <c r="H17" s="5" t="str">
        <f>IF($B17="N/A","N/A",IF(G17&gt;75,"No",IF(G17&lt;15,"No","Yes")))</f>
        <v>Yes</v>
      </c>
      <c r="I17" s="6">
        <v>-25.5</v>
      </c>
      <c r="J17" s="6">
        <v>-13.5</v>
      </c>
      <c r="K17" s="85" t="str">
        <f t="shared" si="0"/>
        <v>Yes</v>
      </c>
    </row>
    <row r="18" spans="1:11" x14ac:dyDescent="0.25">
      <c r="A18" s="104" t="s">
        <v>848</v>
      </c>
      <c r="B18" s="21" t="s">
        <v>228</v>
      </c>
      <c r="C18" s="5">
        <v>58.236658933000001</v>
      </c>
      <c r="D18" s="5" t="str">
        <f>IF($B18="N/A","N/A",IF(C18&gt;70,"No",IF(C18&lt;25,"No","Yes")))</f>
        <v>Yes</v>
      </c>
      <c r="E18" s="5">
        <v>69.387755102</v>
      </c>
      <c r="F18" s="5" t="str">
        <f>IF($B18="N/A","N/A",IF(E18&gt;70,"No",IF(E18&lt;25,"No","Yes")))</f>
        <v>Yes</v>
      </c>
      <c r="G18" s="5">
        <v>74.540174250000007</v>
      </c>
      <c r="H18" s="5" t="str">
        <f>IF($B18="N/A","N/A",IF(G18&gt;70,"No",IF(G18&lt;25,"No","Yes")))</f>
        <v>No</v>
      </c>
      <c r="I18" s="6">
        <v>19.149999999999999</v>
      </c>
      <c r="J18" s="6">
        <v>7.4260000000000002</v>
      </c>
      <c r="K18" s="85" t="str">
        <f t="shared" si="0"/>
        <v>Yes</v>
      </c>
    </row>
    <row r="19" spans="1:11" x14ac:dyDescent="0.25">
      <c r="A19" s="104" t="s">
        <v>160</v>
      </c>
      <c r="B19" s="21" t="s">
        <v>214</v>
      </c>
      <c r="C19" s="5">
        <v>99.883990718999996</v>
      </c>
      <c r="D19" s="5" t="str">
        <f>IF($B19="N/A","N/A",IF(C19&gt;100,"No",IF(C19&lt;95,"No","Yes")))</f>
        <v>Yes</v>
      </c>
      <c r="E19" s="5">
        <v>99.897959184000001</v>
      </c>
      <c r="F19" s="5" t="str">
        <f>IF($B19="N/A","N/A",IF(E19&gt;100,"No",IF(E19&lt;95,"No","Yes")))</f>
        <v>Yes</v>
      </c>
      <c r="G19" s="5">
        <v>99.709583737000003</v>
      </c>
      <c r="H19" s="5" t="str">
        <f>IF($B19="N/A","N/A",IF(G19&gt;100,"No",IF(G19&lt;95,"No","Yes")))</f>
        <v>Yes</v>
      </c>
      <c r="I19" s="6">
        <v>1.4E-2</v>
      </c>
      <c r="J19" s="6">
        <v>-0.189</v>
      </c>
      <c r="K19" s="85" t="str">
        <f t="shared" si="0"/>
        <v>Yes</v>
      </c>
    </row>
    <row r="20" spans="1:11" x14ac:dyDescent="0.25">
      <c r="A20" s="83" t="s">
        <v>372</v>
      </c>
      <c r="B20" s="21" t="s">
        <v>241</v>
      </c>
      <c r="C20" s="5">
        <v>8.2366589326999993</v>
      </c>
      <c r="D20" s="5" t="str">
        <f>IF($B20="N/A","N/A",IF(C20&gt;5,"No",IF(C20&lt;1,"No","Yes")))</f>
        <v>No</v>
      </c>
      <c r="E20" s="5">
        <v>8.0612244898000007</v>
      </c>
      <c r="F20" s="5" t="str">
        <f>IF($B20="N/A","N/A",IF(E20&gt;5,"No",IF(E20&lt;1,"No","Yes")))</f>
        <v>No</v>
      </c>
      <c r="G20" s="5">
        <v>9.2933204258999993</v>
      </c>
      <c r="H20" s="5" t="str">
        <f>IF($B20="N/A","N/A",IF(G20&gt;5,"No",IF(G20&lt;1,"No","Yes")))</f>
        <v>No</v>
      </c>
      <c r="I20" s="6">
        <v>-2.13</v>
      </c>
      <c r="J20" s="6">
        <v>15.28</v>
      </c>
      <c r="K20" s="85" t="str">
        <f t="shared" si="0"/>
        <v>Yes</v>
      </c>
    </row>
    <row r="21" spans="1:11" x14ac:dyDescent="0.25">
      <c r="A21" s="83" t="s">
        <v>374</v>
      </c>
      <c r="B21" s="21" t="s">
        <v>242</v>
      </c>
      <c r="C21" s="5">
        <v>85.034802783999993</v>
      </c>
      <c r="D21" s="5" t="str">
        <f>IF($B21="N/A","N/A",IF(C21&gt;98,"No",IF(C21&lt;8,"No","Yes")))</f>
        <v>Yes</v>
      </c>
      <c r="E21" s="5">
        <v>80.714285713999999</v>
      </c>
      <c r="F21" s="5" t="str">
        <f>IF($B21="N/A","N/A",IF(E21&gt;98,"No",IF(E21&lt;8,"No","Yes")))</f>
        <v>Yes</v>
      </c>
      <c r="G21" s="5">
        <v>78.702807356999998</v>
      </c>
      <c r="H21" s="5" t="str">
        <f>IF($B21="N/A","N/A",IF(G21&gt;98,"No",IF(G21&lt;8,"No","Yes")))</f>
        <v>Yes</v>
      </c>
      <c r="I21" s="6">
        <v>-5.08</v>
      </c>
      <c r="J21" s="6">
        <v>-2.4900000000000002</v>
      </c>
      <c r="K21" s="85" t="str">
        <f t="shared" si="0"/>
        <v>Yes</v>
      </c>
    </row>
    <row r="22" spans="1:11" x14ac:dyDescent="0.25">
      <c r="A22" s="100" t="s">
        <v>375</v>
      </c>
      <c r="B22" s="106" t="s">
        <v>224</v>
      </c>
      <c r="C22" s="94">
        <v>0.464037123</v>
      </c>
      <c r="D22" s="94" t="str">
        <f>IF($B22="N/A","N/A",IF(C22&gt;5,"No",IF(C22&lt;=0,"No","Yes")))</f>
        <v>Yes</v>
      </c>
      <c r="E22" s="94">
        <v>1.1224489795999999</v>
      </c>
      <c r="F22" s="94" t="str">
        <f>IF($B22="N/A","N/A",IF(E22&gt;5,"No",IF(E22&lt;=0,"No","Yes")))</f>
        <v>Yes</v>
      </c>
      <c r="G22" s="94">
        <v>9.6805421099999997E-2</v>
      </c>
      <c r="H22" s="94" t="str">
        <f>IF($B22="N/A","N/A",IF(G22&gt;5,"No",IF(G22&lt;=0,"No","Yes")))</f>
        <v>Yes</v>
      </c>
      <c r="I22" s="95">
        <v>141.9</v>
      </c>
      <c r="J22" s="95">
        <v>-91.4</v>
      </c>
      <c r="K22" s="96" t="str">
        <f t="shared" si="0"/>
        <v>No</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2025-04-11T11:35:24Z</dcterms:modified>
  <dc:language>English</dc:language>
</cp:coreProperties>
</file>