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EE724779-E4D1-4EDE-92DC-0092E0533A9A}"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<sst xmlns="http://schemas.openxmlformats.org/spreadsheetml/2006/main" count="6914" uniqueCount="1753">
  <si>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</si>
  <si>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</si>
  <si>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</si>
  <si>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</si>
  <si>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</si>
  <si>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</si>
  <si>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</si>
  <si>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</si>
  <si>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</si>
  <si>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</si>
  <si>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</si>
  <si>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</si>
  <si>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</si>
  <si>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</si>
  <si>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</si>
  <si>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</si>
  <si>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</si>
  <si>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</si>
  <si>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</si>
  <si>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</si>
  <si>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</si>
  <si>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</si>
  <si>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</si>
  <si>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</si>
  <si>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</si>
  <si>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</si>
  <si>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</si>
  <si>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</si>
  <si>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</si>
  <si>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</si>
  <si>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</si>
  <si>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</si>
  <si>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</si>
  <si>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</si>
  <si>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</si>
  <si>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</si>
  <si>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</si>
  <si>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</si>
  <si>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</si>
  <si>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</si>
  <si>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</si>
  <si>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</si>
  <si>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</si>
  <si>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</si>
  <si>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</si>
  <si>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</si>
  <si>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</si>
  <si>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</si>
  <si>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</si>
  <si>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</si>
  <si>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</si>
  <si>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</si>
  <si>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</si>
  <si>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</si>
  <si>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</si>
  <si>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</si>
  <si>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</si>
  <si>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</si>
  <si>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</si>
  <si>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</si>
  <si>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</si>
  <si>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</si>
  <si>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</si>
  <si>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</si>
  <si>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</si>
  <si>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</si>
  <si>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</si>
  <si>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</si>
  <si>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</si>
  <si>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</si>
  <si>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</si>
  <si>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</si>
  <si>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</si>
  <si>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</si>
  <si>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</si>
  <si>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</si>
  <si>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</si>
  <si>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</si>
  <si>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</si>
  <si>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</si>
  <si>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</si>
  <si>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</si>
  <si>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</si>
  <si>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</si>
  <si>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</si>
  <si>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</si>
  <si>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</si>
  <si>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</si>
  <si>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</si>
  <si>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</si>
  <si>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</si>
  <si>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</si>
  <si>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</si>
  <si>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</si>
  <si>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</si>
  <si>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</si>
  <si>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</si>
  <si>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</si>
  <si>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</si>
  <si>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</si>
  <si>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</si>
  <si>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</si>
  <si>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</si>
  <si>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</si>
  <si>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</si>
  <si>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</si>
  <si>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</si>
  <si>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</si>
  <si>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</si>
  <si>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</si>
  <si>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</si>
  <si>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</si>
  <si>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</si>
  <si>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</si>
  <si>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</si>
  <si>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</si>
  <si>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</si>
  <si>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</si>
  <si>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</si>
  <si>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</si>
  <si>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</si>
  <si>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</si>
  <si>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</si>
  <si>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</si>
  <si>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</si>
  <si>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</si>
  <si>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</si>
  <si>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</si>
  <si>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</si>
  <si>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</si>
  <si>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</si>
  <si>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</si>
  <si>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</si>
  <si>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</si>
  <si>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</si>
  <si>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</si>
  <si>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</si>
  <si>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</si>
  <si>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</si>
  <si>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</si>
  <si>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</si>
  <si>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</si>
  <si>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</si>
  <si>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</si>
  <si>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</si>
  <si>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</si>
  <si>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</si>
  <si>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</si>
  <si>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</si>
  <si>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</si>
  <si>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</si>
  <si>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</si>
  <si>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</si>
  <si>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</si>
  <si>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</si>
  <si>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</si>
  <si>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</si>
  <si>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</si>
  <si>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</si>
  <si>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</si>
  <si>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</si>
  <si>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</si>
  <si>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</si>
  <si>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</si>
  <si>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</si>
  <si>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</si>
  <si>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</si>
  <si>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</si>
  <si>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</si>
  <si>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</si>
  <si>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</si>
  <si>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</si>
  <si>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</si>
  <si>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</si>
  <si>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</si>
  <si>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</si>
  <si>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</si>
  <si>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</si>
  <si>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</si>
  <si>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</si>
  <si>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</si>
  <si>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</si>
  <si>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</si>
  <si>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</si>
  <si>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</si>
  <si>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</si>
  <si>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</si>
  <si>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</si>
  <si>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</si>
  <si>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</si>
  <si>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</si>
  <si>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</si>
  <si>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</si>
  <si>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</si>
  <si>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</si>
  <si>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</si>
  <si>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</si>
  <si>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</si>
  <si>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</si>
  <si>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</si>
  <si>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</si>
  <si>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</si>
  <si>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</si>
  <si>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</si>
  <si>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</si>
  <si>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</si>
  <si>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</si>
  <si>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</si>
  <si>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</si>
  <si>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</si>
  <si>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</si>
  <si>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</si>
  <si>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</si>
  <si>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</si>
  <si>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</si>
  <si>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</si>
  <si>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</si>
  <si>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</si>
  <si>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</si>
  <si>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</si>
  <si>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</si>
  <si>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</si>
  <si>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</si>
  <si>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</si>
  <si>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</si>
  <si>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</si>
  <si>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</si>
  <si>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</si>
  <si>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</si>
  <si>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</si>
  <si>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</si>
  <si>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</si>
  <si>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</si>
  <si>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</si>
  <si>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</si>
  <si>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</si>
  <si>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</si>
  <si>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</si>
  <si>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</si>
  <si>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</si>
  <si>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</si>
  <si>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</si>
  <si>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</si>
  <si>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</si>
  <si>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</si>
  <si>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</si>
  <si>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</si>
  <si>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</si>
  <si>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</si>
  <si>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</si>
  <si>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</si>
  <si>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</si>
  <si>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</si>
  <si>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</si>
  <si>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</si>
  <si>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</si>
  <si>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</si>
  <si>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</si>
  <si>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</si>
  <si>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</si>
  <si>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</si>
  <si>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</si>
  <si>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</si>
  <si>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</si>
  <si>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</si>
  <si>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</si>
  <si>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</si>
  <si>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</si>
  <si>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</si>
  <si>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</si>
  <si>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</si>
  <si>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</si>
  <si>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</si>
  <si>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</si>
  <si>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</si>
  <si>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</si>
  <si>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</si>
  <si>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</si>
  <si>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</si>
  <si>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</si>
  <si>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</si>
  <si>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</si>
  <si>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</si>
  <si>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</si>
  <si>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</si>
  <si>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</si>
  <si>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</si>
  <si>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</si>
  <si>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</si>
  <si>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</si>
  <si>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</si>
  <si>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</si>
  <si>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</si>
  <si>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</si>
  <si>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</si>
  <si>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</si>
  <si>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</si>
  <si>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</si>
  <si>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</si>
  <si>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</si>
  <si>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</si>
  <si>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</si>
  <si>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</si>
  <si>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</si>
  <si>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</si>
  <si>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</si>
  <si>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</si>
  <si>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</si>
  <si>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</si>
  <si>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</si>
  <si>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</si>
  <si>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</si>
  <si>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</si>
  <si>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</si>
  <si>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</si>
  <si>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</si>
  <si>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</si>
  <si>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</si>
  <si>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</si>
  <si>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</si>
  <si>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</si>
  <si>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</si>
  <si>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</si>
  <si>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</si>
  <si>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</si>
  <si>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</si>
  <si>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</si>
  <si>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</si>
  <si>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</si>
  <si>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</si>
  <si>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</si>
  <si>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</si>
  <si>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</si>
  <si>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</si>
  <si>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</si>
  <si>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</si>
  <si>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</si>
  <si>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</si>
  <si>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</si>
  <si>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</si>
  <si>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</si>
  <si>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</si>
  <si>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</si>
  <si>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</si>
  <si>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</si>
  <si>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</si>
  <si>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</si>
  <si>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</si>
  <si>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</si>
  <si>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</si>
  <si>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</si>
  <si>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</si>
  <si>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</si>
  <si>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</si>
  <si>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</si>
  <si>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</si>
  <si>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</si>
  <si>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</si>
  <si>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</si>
  <si>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</si>
  <si>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</si>
  <si>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</si>
  <si>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</si>
  <si>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</si>
  <si>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</si>
  <si>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</si>
  <si>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</si>
  <si>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</si>
  <si>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</si>
  <si>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</si>
  <si>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</si>
  <si>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</si>
  <si>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</si>
  <si>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</si>
  <si>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</si>
  <si>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</si>
  <si>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</si>
  <si>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</si>
  <si>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</si>
  <si>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</si>
  <si>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</si>
  <si>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</si>
  <si>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</si>
  <si>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</si>
  <si>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</si>
  <si>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</si>
  <si>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</si>
  <si>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</si>
  <si>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</si>
  <si>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</si>
  <si>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</si>
  <si>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</si>
  <si>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</si>
  <si>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</si>
  <si>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</si>
  <si>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</si>
  <si>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</si>
  <si>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</si>
  <si>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</si>
  <si>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</si>
  <si>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</si>
  <si>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</si>
  <si>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</si>
  <si>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</si>
  <si>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</si>
  <si>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</si>
  <si>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</si>
  <si>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</si>
  <si>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</si>
  <si>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</si>
  <si>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</si>
  <si>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</si>
  <si>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</si>
  <si>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</si>
  <si>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</si>
  <si>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</si>
  <si>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</si>
  <si>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</si>
  <si>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</si>
  <si>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</si>
  <si>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</si>
  <si>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</si>
  <si>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</si>
  <si>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</si>
  <si>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</si>
  <si>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</si>
  <si>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</si>
  <si>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</si>
  <si>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</si>
  <si>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</si>
  <si>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</si>
  <si>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</si>
  <si>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</si>
  <si>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</si>
  <si>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</si>
  <si>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</si>
  <si>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</si>
  <si>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</si>
  <si>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</si>
  <si>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</si>
  <si>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</si>
  <si>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</si>
  <si>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</si>
  <si>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</si>
  <si>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</si>
  <si>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</si>
  <si>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</si>
  <si>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</si>
  <si>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</si>
  <si>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</si>
  <si>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</si>
  <si>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</si>
  <si>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</si>
  <si>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</si>
  <si>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</si>
  <si>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</si>
  <si>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</si>
  <si>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</si>
  <si>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</si>
  <si>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</si>
  <si>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</si>
  <si>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</si>
  <si>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</si>
  <si>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</si>
  <si>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</si>
  <si>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</si>
  <si>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</si>
  <si>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</si>
  <si>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</si>
  <si>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</si>
  <si>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</si>
  <si>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</si>
  <si>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</si>
  <si>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</si>
  <si>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</si>
  <si>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</si>
  <si>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</si>
  <si>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</si>
  <si>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</si>
  <si>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</si>
  <si>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</si>
  <si>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</si>
  <si>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</si>
  <si>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</si>
  <si>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</si>
  <si>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</si>
  <si>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</si>
  <si>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</si>
  <si>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</si>
  <si>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</si>
  <si>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</si>
  <si>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</si>
  <si>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</si>
  <si>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</si>
  <si>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</si>
  <si>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</si>
  <si>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</si>
  <si>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</si>
  <si>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</si>
  <si>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</si>
  <si>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</si>
  <si>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</si>
  <si>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</si>
  <si>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</si>
  <si>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</si>
  <si>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</si>
  <si>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</si>
  <si>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</si>
  <si>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</si>
  <si>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</si>
  <si>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</si>
  <si>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</si>
  <si>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</si>
  <si>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</si>
  <si>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</si>
  <si>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</si>
  <si>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</si>
  <si>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</si>
  <si>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</si>
  <si>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</si>
  <si>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</si>
  <si>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</si>
  <si>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</si>
  <si>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</si>
  <si>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</si>
  <si>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</si>
  <si>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</si>
  <si>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</si>
  <si>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</si>
  <si>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</si>
  <si>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</si>
  <si>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</si>
  <si>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</si>
  <si>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</si>
  <si>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</si>
  <si>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</si>
  <si>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</si>
  <si>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</si>
  <si>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</si>
  <si>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</si>
  <si>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</si>
  <si>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</si>
  <si>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</si>
  <si>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</si>
  <si>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</si>
  <si>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</si>
  <si>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</si>
  <si>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</si>
  <si>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</si>
  <si>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</si>
  <si>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</si>
  <si>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</si>
  <si>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</si>
  <si>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</si>
  <si>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</si>
  <si>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</si>
  <si>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</si>
  <si>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</si>
  <si>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</si>
  <si>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</si>
  <si>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</si>
  <si>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</si>
  <si>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</si>
  <si>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</si>
  <si>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</si>
  <si>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</si>
  <si>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</si>
  <si>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</si>
  <si>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</si>
  <si>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</si>
  <si>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</si>
  <si>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</si>
  <si>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</si>
  <si>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</si>
  <si>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</si>
  <si>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</si>
  <si>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</si>
  <si>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</si>
  <si>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</si>
  <si>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</si>
  <si>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</si>
  <si>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</si>
  <si>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</si>
  <si>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</si>
  <si>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</si>
  <si>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</si>
  <si>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</si>
  <si>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</si>
  <si>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</si>
  <si>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</si>
  <si>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</si>
  <si>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</si>
  <si>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</si>
  <si>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</si>
  <si>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</si>
  <si>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</si>
  <si>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</si>
  <si>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</si>
  <si>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</si>
  <si>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</si>
  <si>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</si>
  <si>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</si>
  <si>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</si>
  <si>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</si>
  <si>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</si>
  <si>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</si>
  <si>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</si>
  <si>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</si>
  <si>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</si>
  <si>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</si>
  <si>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</si>
  <si>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</si>
  <si>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</si>
  <si>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</si>
  <si>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</si>
  <si>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</si>
  <si>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</si>
  <si>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</si>
  <si>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</si>
  <si>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</si>
  <si>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</si>
  <si>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</si>
  <si>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</si>
  <si>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</si>
  <si>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</si>
  <si>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</si>
  <si>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</si>
  <si>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</si>
  <si>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</si>
  <si>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</si>
  <si>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</si>
  <si>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</si>
  <si>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</si>
  <si>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</si>
  <si>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</si>
  <si>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</si>
  <si>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</si>
  <si>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</si>
  <si>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</si>
  <si>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</si>
  <si>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</si>
  <si>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</si>
  <si>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</si>
  <si>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</si>
  <si>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</si>
  <si>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</si>
  <si>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</si>
  <si>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</si>
  <si>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</si>
  <si>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</si>
  <si>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</si>
  <si>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</si>
  <si>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</si>
  <si>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</si>
  <si>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</si>
  <si>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</si>
  <si>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</si>
  <si>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</si>
  <si>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</si>
  <si>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</si>
  <si>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</si>
  <si>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</si>
  <si>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</si>
  <si>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</si>
  <si>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</si>
  <si>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</si>
  <si>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</si>
  <si>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</si>
  <si>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</si>
  <si>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</si>
  <si>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</si>
  <si>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</si>
  <si>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</si>
  <si>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</si>
  <si>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</si>
  <si>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</si>
  <si>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</si>
  <si>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</si>
  <si>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</si>
  <si>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</si>
  <si>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</si>
  <si>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</si>
  <si>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</si>
  <si>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</si>
  <si>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</si>
  <si>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</si>
  <si>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</si>
  <si>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</si>
  <si>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</si>
  <si>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</si>
  <si>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</si>
  <si>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</si>
  <si>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</si>
  <si>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</si>
  <si>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</si>
  <si>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</si>
  <si>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</si>
  <si>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</si>
  <si>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</si>
  <si>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</si>
  <si>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</si>
  <si>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</si>
  <si>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</si>
  <si>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</si>
  <si>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</si>
  <si>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</si>
  <si>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</si>
  <si>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</si>
  <si>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</si>
  <si>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</si>
  <si>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</si>
  <si>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</si>
  <si>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</si>
  <si>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</si>
  <si>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</si>
  <si>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</si>
  <si>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</si>
  <si>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</si>
  <si>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</si>
  <si>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</si>
  <si>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</si>
  <si>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</si>
  <si>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</si>
  <si>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</si>
  <si>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</si>
  <si>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</si>
  <si>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</si>
  <si>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</si>
  <si>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</si>
  <si>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</si>
  <si>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</si>
  <si>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</si>
  <si>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</si>
  <si>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</si>
  <si>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</si>
  <si>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</si>
  <si>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</si>
  <si>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</si>
  <si>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</si>
  <si>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</si>
  <si>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</si>
  <si>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</si>
  <si>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</si>
  <si>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</si>
  <si>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</si>
  <si>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</si>
  <si>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</si>
  <si>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</si>
  <si>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</si>
  <si>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</si>
  <si>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</si>
  <si>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</si>
  <si>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</si>
  <si>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</si>
  <si>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</si>
  <si>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</si>
  <si>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</si>
  <si>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</si>
  <si>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</si>
  <si>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</si>
  <si>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</si>
  <si>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</si>
  <si>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</si>
  <si>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</si>
  <si>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</si>
  <si>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</si>
  <si>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</si>
  <si>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</si>
  <si>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</si>
  <si>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</si>
  <si>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</si>
  <si>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</si>
  <si>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</si>
  <si>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</si>
  <si>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</si>
  <si>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</si>
  <si>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</si>
  <si>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</si>
  <si>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</si>
  <si>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</si>
  <si>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</si>
  <si>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</si>
  <si>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</si>
  <si>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</si>
  <si>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</si>
  <si>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</si>
  <si>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</si>
  <si>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</si>
  <si>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</si>
  <si>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</si>
  <si>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</si>
  <si>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</si>
  <si>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</si>
  <si>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</si>
  <si>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</si>
  <si>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</si>
  <si>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</si>
  <si>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</si>
  <si>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</si>
  <si>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</si>
  <si>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</si>
  <si>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</si>
  <si>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</si>
  <si>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</si>
  <si>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</si>
  <si>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</si>
  <si>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</si>
  <si>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</si>
  <si>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</si>
  <si>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</si>
  <si>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</si>
  <si>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</si>
  <si>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</si>
  <si>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</si>
  <si>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</si>
  <si>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</si>
  <si>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</si>
  <si>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</si>
  <si>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</si>
  <si>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</si>
  <si>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</si>
  <si>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</si>
  <si>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</si>
  <si>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</si>
  <si>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</si>
  <si>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</si>
  <si>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</si>
  <si>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</si>
  <si>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</si>
  <si>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</si>
  <si>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</si>
  <si>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</si>
  <si>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</si>
  <si>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</si>
  <si>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</si>
  <si>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</si>
  <si>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</si>
  <si>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</si>
  <si>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</si>
  <si>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</si>
  <si>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</si>
  <si>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</si>
  <si>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</si>
  <si>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</si>
  <si>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</si>
  <si>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</si>
  <si>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</si>
  <si>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</si>
  <si>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</si>
  <si>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</si>
  <si>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</si>
  <si>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</si>
  <si>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</si>
  <si>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</si>
  <si>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</si>
  <si>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</si>
  <si>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</si>
  <si>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</si>
  <si>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</si>
  <si>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</si>
  <si>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</si>
  <si>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</si>
  <si>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</si>
  <si>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</si>
  <si>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</si>
  <si>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</si>
  <si>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</si>
  <si>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</si>
  <si>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</si>
  <si>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</si>
  <si>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</si>
  <si>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</si>
  <si>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</si>
  <si>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</si>
  <si>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</si>
  <si>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</si>
  <si>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</si>
  <si>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</si>
  <si>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</si>
  <si>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</si>
  <si>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</si>
  <si>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</si>
  <si>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</si>
  <si>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</si>
  <si>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</si>
  <si>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</si>
  <si>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</si>
  <si>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</si>
  <si>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</si>
  <si>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</si>
  <si>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</si>
  <si>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</si>
  <si>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</si>
  <si>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</si>
  <si>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</si>
  <si>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</si>
  <si>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</si>
  <si>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</si>
  <si>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</si>
  <si>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</si>
  <si>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</si>
  <si>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</si>
  <si>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</si>
  <si>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</si>
  <si>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</si>
  <si>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</si>
  <si>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</si>
  <si>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</si>
  <si>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</si>
  <si>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</si>
  <si>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</si>
  <si>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</si>
  <si>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</si>
  <si>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</si>
  <si>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</si>
  <si>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</si>
  <si>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</si>
  <si>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</si>
  <si>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</si>
  <si>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</si>
  <si>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</si>
  <si>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</si>
  <si>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</si>
  <si>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</si>
  <si>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</si>
  <si>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</si>
  <si>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</si>
  <si>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</si>
  <si>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</si>
  <si>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</si>
  <si>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</si>
  <si>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</si>
  <si>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</si>
  <si>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</si>
  <si>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</si>
  <si>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</si>
  <si>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</si>
  <si>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</si>
  <si>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</si>
  <si>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</si>
  <si>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</si>
  <si>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</si>
  <si>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</si>
  <si>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</si>
  <si>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</si>
  <si>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</si>
  <si>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</si>
  <si>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</si>
  <si>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</si>
  <si>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</si>
  <si>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</si>
  <si>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</si>
  <si>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</si>
  <si>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</si>
  <si>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</si>
  <si>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</si>
  <si>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</si>
  <si>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</si>
  <si>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</si>
  <si>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</si>
  <si>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</si>
  <si>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</si>
  <si>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</si>
  <si>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</si>
  <si>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</si>
  <si>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</si>
  <si>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</si>
  <si>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</si>
  <si>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</si>
  <si>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</si>
  <si>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</si>
  <si>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</si>
  <si>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</si>
  <si>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</si>
  <si>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</si>
  <si>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</si>
  <si>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</si>
  <si>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</si>
  <si>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</si>
  <si>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</si>
  <si>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</si>
  <si>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</si>
  <si>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</si>
  <si>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</si>
  <si>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</si>
  <si>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</si>
  <si>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</si>
  <si>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</si>
  <si>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</si>
  <si>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</si>
  <si>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</si>
  <si>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</si>
  <si>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</si>
  <si>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</si>
  <si>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</si>
  <si>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</si>
  <si>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</si>
  <si>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</si>
  <si>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</si>
  <si>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</si>
  <si>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</si>
  <si>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</si>
  <si>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</si>
  <si>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</si>
  <si>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</si>
  <si>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</si>
  <si>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</si>
  <si>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</si>
  <si>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</si>
  <si>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</si>
  <si>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</si>
  <si>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</si>
  <si>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</si>
  <si>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</si>
  <si>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</si>
  <si>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</si>
  <si>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</si>
  <si>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</si>
  <si>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</si>
  <si>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</si>
  <si>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</si>
  <si>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</si>
  <si>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</si>
  <si>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</si>
  <si>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</si>
  <si>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</si>
  <si>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</si>
  <si>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</si>
  <si>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</si>
  <si>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</si>
  <si>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</si>
  <si>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</si>
  <si>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</si>
  <si>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</si>
  <si>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</si>
  <si>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</si>
  <si>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</si>
  <si>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</si>
  <si>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</si>
  <si>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</si>
  <si>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</si>
  <si>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</si>
  <si>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</si>
  <si>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</si>
  <si>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</si>
  <si>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</si>
  <si>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</si>
  <si>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</si>
  <si>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</si>
  <si>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</si>
  <si>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</si>
  <si>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</si>
  <si>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</si>
  <si>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</si>
  <si>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</si>
  <si>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</si>
  <si>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</si>
  <si>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</si>
  <si>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</si>
  <si>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</si>
  <si>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</si>
  <si>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</si>
  <si>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</si>
  <si>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</si>
  <si>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</si>
  <si>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</si>
  <si>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</si>
  <si>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</si>
  <si>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</si>
  <si>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</si>
  <si>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</si>
  <si>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</si>
  <si>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</si>
  <si>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</si>
  <si>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</si>
  <si>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</si>
  <si>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</si>
  <si>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</si>
  <si>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</si>
  <si>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</si>
  <si>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</si>
  <si>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</si>
  <si>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</si>
  <si>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</si>
  <si>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</si>
  <si>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</si>
  <si>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</si>
  <si>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</si>
  <si>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</si>
  <si>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</si>
  <si>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</si>
  <si>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</si>
  <si>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</si>
  <si>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</si>
  <si>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</si>
  <si>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</si>
  <si>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</si>
  <si>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</si>
  <si>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</si>
  <si>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</si>
  <si>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</si>
  <si>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</si>
  <si>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</si>
  <si>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</si>
  <si>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</si>
  <si>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</si>
  <si>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</si>
  <si>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</si>
  <si>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</si>
  <si>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</si>
  <si>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</si>
  <si>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</si>
  <si>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</si>
  <si>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</si>
  <si>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</si>
  <si>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</si>
  <si>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</si>
  <si>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</si>
  <si>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</si>
  <si>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</si>
  <si>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</si>
  <si>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</si>
  <si>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</si>
  <si>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</si>
  <si>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</si>
  <si>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</si>
  <si>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</si>
  <si>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</si>
  <si>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</si>
  <si>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</si>
  <si>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</si>
  <si>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</si>
  <si>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</si>
  <si>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</si>
  <si>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</si>
  <si>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</si>
  <si>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</si>
  <si>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</si>
  <si>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</si>
  <si>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</si>
  <si>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</si>
  <si>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</si>
  <si>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</si>
  <si>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</si>
  <si>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</si>
  <si>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</si>
  <si>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</si>
  <si>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</si>
  <si>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</si>
  <si>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</si>
  <si>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</si>
  <si>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</si>
  <si>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</si>
  <si>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</si>
  <si>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</si>
  <si>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</si>
  <si>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</si>
  <si>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</si>
  <si>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</si>
  <si>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</si>
  <si>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</si>
  <si>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</si>
  <si>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</si>
  <si>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</si>
  <si>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</si>
  <si>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</si>
  <si>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</si>
  <si>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</si>
  <si>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</si>
  <si>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</si>
  <si>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</si>
  <si>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</si>
  <si>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</si>
  <si>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</si>
  <si>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</si>
  <si>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</si>
  <si>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</si>
  <si>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</si>
  <si>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</si>
  <si>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</si>
  <si>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</si>
  <si>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</si>
  <si>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</si>
  <si>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</si>
  <si>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</si>
  <si>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</si>
  <si>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</si>
  <si>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</si>
  <si>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</si>
  <si>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</si>
  <si>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</si>
  <si>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</si>
  <si>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</si>
  <si>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</si>
  <si>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</si>
  <si>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</si>
  <si>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</si>
  <si>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</si>
  <si>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</si>
  <si>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</si>
  <si>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</si>
  <si>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</si>
  <si>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</si>
  <si>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</si>
  <si>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</si>
  <si>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</si>
  <si>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</si>
  <si>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</si>
  <si>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</si>
  <si>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</si>
  <si>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</si>
  <si>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</si>
  <si>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</si>
  <si>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</si>
  <si>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</si>
  <si>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</si>
  <si>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</si>
  <si>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</si>
  <si>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</si>
  <si>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</si>
  <si>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</si>
  <si>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</si>
  <si>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</si>
  <si>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</si>
  <si>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</si>
  <si>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</si>
  <si>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</si>
  <si>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</si>
  <si>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</si>
  <si>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</si>
  <si>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</si>
  <si>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</si>
  <si>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</si>
  <si>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</si>
  <si>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</si>
  <si>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</si>
  <si>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</si>
  <si>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</si>
  <si>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</si>
  <si>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</si>
  <si>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</si>
  <si>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</si>
  <si>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</si>
  <si>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</si>
  <si>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</si>
  <si>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</si>
  <si>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</si>
  <si>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</si>
  <si>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</si>
  <si>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</si>
  <si>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</si>
  <si>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</si>
  <si>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</si>
  <si>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</si>
  <si>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</si>
  <si>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</si>
  <si>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</si>
  <si>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</si>
  <si>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</si>
  <si>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</si>
  <si>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</si>
  <si>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</si>
  <si>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</si>
  <si>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</si>
  <si>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</si>
  <si>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</si>
  <si>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</si>
  <si>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</si>
  <si>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</si>
  <si>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</si>
  <si>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</si>
  <si>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</si>
  <si>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</si>
  <si>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</si>
  <si>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</si>
  <si>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</si>
  <si>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</si>
  <si>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</si>
  <si>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</si>
  <si>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</si>
  <si>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</si>
  <si>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</si>
  <si>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</si>
  <si>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</si>
  <si>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</si>
  <si>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</si>
  <si>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</si>
  <si>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</si>
  <si>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</si>
  <si>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</si>
  <si>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</si>
  <si>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</si>
  <si>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</si>
  <si>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</si>
  <si>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</si>
  <si>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</si>
  <si>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</si>
  <si>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</si>
  <si>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</si>
  <si>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</si>
  <si>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</si>
  <si>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</si>
  <si>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</si>
  <si>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</si>
  <si>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</si>
  <si>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</si>
  <si>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</si>
  <si>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</si>
  <si>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</si>
  <si>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</si>
  <si>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</si>
  <si>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</si>
  <si>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</si>
  <si>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</si>
  <si>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</si>
  <si>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</si>
  <si>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</si>
  <si>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</si>
  <si>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</si>
  <si>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</si>
  <si>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</si>
  <si>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</si>
  <si>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</si>
  <si>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</si>
  <si>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</si>
  <si>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</si>
  <si>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</si>
  <si>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</si>
  <si>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</si>
  <si>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</si>
  <si>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</si>
  <si>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</si>
  <si>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</si>
  <si>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</si>
  <si>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</si>
  <si>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</si>
  <si>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</si>
  <si>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</si>
  <si>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</si>
  <si>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</si>
  <si>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</si>
  <si>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</si>
  <si>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</si>
  <si>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</si>
  <si>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</si>
  <si>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</si>
  <si>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</si>
  <si>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</si>
  <si>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</si>
  <si>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</si>
  <si>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</si>
  <si>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</si>
  <si>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</si>
  <si>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</si>
  <si>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</si>
  <si>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</si>
  <si>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</si>
  <si>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</si>
  <si>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</si>
  <si>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</si>
  <si>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</si>
  <si>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</si>
  <si>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</si>
  <si>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</si>
  <si>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</si>
  <si>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</si>
  <si>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</si>
  <si>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</si>
  <si>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</si>
  <si>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</si>
  <si>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</si>
  <si>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</si>
  <si>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</si>
  <si>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</si>
  <si>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</si>
  <si>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</si>
  <si>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</si>
  <si>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</si>
  <si>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</si>
  <si>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</si>
  <si>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</si>
  <si>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</si>
  <si>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</si>
  <si>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</si>
  <si>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</si>
  <si>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</si>
  <si>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</si>
  <si>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</si>
  <si>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</si>
  <si>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</si>
  <si>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</si>
  <si>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</si>
  <si>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</si>
  <si>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</si>
  <si>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</si>
  <si>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</si>
  <si>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</si>
  <si>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</si>
  <si>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</si>
  <si>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</si>
  <si>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</si>
  <si>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</si>
  <si>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</si>
  <si>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</si>
  <si>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</si>
  <si>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</si>
  <si>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</si>
  <si>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</si>
  <si>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</si>
  <si>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</si>
  <si>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</si>
  <si>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</si>
  <si>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</si>
  <si>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</si>
  <si>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</si>
  <si>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</si>
  <si>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</si>
  <si>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</si>
  <si>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</si>
  <si>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</si>
  <si>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</si>
  <si>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</si>
  <si>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</si>
  <si>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</si>
  <si>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</si>
  <si>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</si>
  <si>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</si>
  <si>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</si>
  <si>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</si>
  <si>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</si>
  <si>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</si>
  <si>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</si>
  <si>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</si>
  <si>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</si>
  <si>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</si>
  <si>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</si>
  <si>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</si>
  <si>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</si>
  <si>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</si>
  <si>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</si>
  <si>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</si>
  <si>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</si>
  <si>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</si>
  <si>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</si>
  <si>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</si>
  <si>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</si>
  <si>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</si>
  <si>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</si>
  <si>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</si>
  <si>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</si>
  <si>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</si>
  <si>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</si>
  <si>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</si>
  <si>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</si>
  <si>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</si>
  <si>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</si>
  <si>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</si>
  <si>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</si>
  <si>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</si>
  <si>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</si>
  <si>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</si>
  <si>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</si>
  <si>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</si>
  <si>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</si>
  <si>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</si>
  <si>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</si>
  <si>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</si>
  <si>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</si>
  <si>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</si>
  <si>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</si>
  <si>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</si>
  <si>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</si>
  <si>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</si>
  <si>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</si>
  <si>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</si>
  <si>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</si>
  <si>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</si>
  <si>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</si>
  <si>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</si>
  <si>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</si>
  <si>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</si>
  <si>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</si>
  <si>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</si>
  <si>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</si>
  <si>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</si>
  <si>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</si>
  <si>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</si>
  <si>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</si>
  <si>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</si>
  <si>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</si>
  <si>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</si>
  <si>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</si>
  <si>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</si>
  <si>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</si>
  <si>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</si>
  <si>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</si>
  <si>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</si>
  <si>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</si>
  <si>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</si>
  <si>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</si>
  <si>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</si>
  <si>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</si>
  <si>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</si>
  <si>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</si>
  <si>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</si>
  <si>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</si>
  <si>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</si>
  <si>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</si>
  <si>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</si>
  <si>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</si>
  <si>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</si>
  <si>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</si>
  <si>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</si>
  <si>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</si>
  <si>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</si>
  <si>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</si>
  <si>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</si>
  <si>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</si>
  <si>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</si>
  <si>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</si>
  <si>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</si>
  <si>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</si>
  <si>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</si>
  <si>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</si>
  <si>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</si>
  <si>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</si>
  <si>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</si>
  <si>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</si>
  <si>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</si>
  <si>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</si>
  <si>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</si>
  <si>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</si>
  <si>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</si>
  <si>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</si>
  <si>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</si>
  <si>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</si>
  <si>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</si>
  <si>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</si>
  <si>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</si>
  <si>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</si>
  <si>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</si>
  <si>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</si>
  <si>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</si>
  <si>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</si>
  <si>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</si>
  <si>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</si>
  <si>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</si>
  <si>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</si>
  <si>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</si>
  <si>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</si>
  <si>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</si>
  <si>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</si>
  <si>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</si>
  <si>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</si>
  <si>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</si>
  <si>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</si>
  <si>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</si>
  <si>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</si>
  <si>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</si>
  <si>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</si>
  <si>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</si>
  <si>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</si>
  <si>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</si>
  <si>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</si>
  <si>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</si>
  <si>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</si>
  <si>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</si>
  <si>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</si>
  <si>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</si>
  <si>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</si>
  <si>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</si>
  <si>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</si>
  <si>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</si>
  <si>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</si>
  <si>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</si>
  <si>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</si>
  <si>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</si>
  <si>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</si>
  <si>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</si>
  <si>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</si>
  <si>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</si>
  <si>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</si>
  <si>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</si>
  <si>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</si>
  <si>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</si>
  <si>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</si>
  <si>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</si>
  <si>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</si>
  <si>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</si>
  <si>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</si>
  <si>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</si>
  <si>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</si>
  <si>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</si>
  <si>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</si>
  <si>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</si>
  <si>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</si>
  <si>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</si>
  <si>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</si>
  <si>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</si>
  <si>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</si>
  <si>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</si>
  <si>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</si>
  <si>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</si>
  <si>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</si>
  <si>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</si>
  <si>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</si>
  <si>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</si>
  <si>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</si>
  <si>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</si>
  <si>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</si>
  <si>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</si>
  <si>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</si>
  <si>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</si>
  <si>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</si>
  <si>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</si>
  <si>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</si>
  <si>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</si>
  <si>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</si>
  <si>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</si>
  <si>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</si>
  <si>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</si>
  <si>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</si>
  <si>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</si>
  <si>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</si>
  <si>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</si>
  <si>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</si>
  <si>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</si>
  <si>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</si>
  <si>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</si>
  <si>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</si>
  <si>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</si>
  <si>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</si>
  <si>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</si>
  <si>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</si>
  <si>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</si>
  <si>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</si>
  <si>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</si>
  <si>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</si>
  <si>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</si>
  <si>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</si>
  <si>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</si>
  <si>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</si>
  <si>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</si>
  <si>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</si>
  <si>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</si>
  <si>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</si>
  <si>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</si>
  <si>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</si>
  <si>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</si>
  <si>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</si>
  <si>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</si>
  <si>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</si>
  <si>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</si>
  <si>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</si>
  <si>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</si>
  <si>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</si>
  <si>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</si>
  <si>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</si>
  <si>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</si>
  <si>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</si>
  <si>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</si>
  <si>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</si>
  <si>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</si>
  <si>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</si>
  <si>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</si>
  <si>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</si>
  <si>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</si>
  <si>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</si>
  <si>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</si>
  <si>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</si>
  <si>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</si>
  <si>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</si>
  <si>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</si>
  <si>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</si>
  <si>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</si>
  <si>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</si>
  <si>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</si>
  <si>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</si>
  <si>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</si>
  <si>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</si>
  <si>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</si>
  <si>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</si>
  <si>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</si>
  <si>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</si>
  <si>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</si>
  <si>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</si>
  <si>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</si>
  <si>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</si>
  <si>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</si>
  <si>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</si>
  <si>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</si>
  <si>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</si>
  <si>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</si>
  <si>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</si>
  <si>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</si>
  <si>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</si>
  <si>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</si>
  <si>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</si>
  <si>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</si>
  <si>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</si>
  <si>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</si>
  <si>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</si>
  <si>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</si>
  <si>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</si>
  <si>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</si>
  <si>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</si>
  <si>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</si>
  <si>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</si>
  <si>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</si>
  <si>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</si>
  <si>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</si>
  <si>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</si>
  <si>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</si>
  <si>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</si>
  <si>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</si>
  <si>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</si>
  <si>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</si>
  <si>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</si>
  <si>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</si>
  <si>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Mathematica Policy Research
1100 1st Street, NE
12th Floor
Washington, DC 20002-4221
Project Director: Susan Williams
Reference Number: 50160.210
Contract Number: HHSM-500-2014-00034I
Task Order: HHSM-500-T0007</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</si>
  <si>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</si>
  <si>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</si>
  <si>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</si>
  <si>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</si>
  <si>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</si>
  <si>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</si>
  <si>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</si>
  <si>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</si>
  <si>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</si>
  <si>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</si>
  <si>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</si>
  <si>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</si>
  <si>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</si>
  <si>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</si>
  <si>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</si>
  <si>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</si>
  <si>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2013-2015 MAX PS Validation Table</t>
  </si>
  <si>
    <t>2013-2015 MAX IP Validation Table</t>
  </si>
  <si>
    <t>2013-2015 MAX LT Validation Table</t>
  </si>
  <si>
    <t>2013-2015 MAX OT Validation Table</t>
  </si>
  <si>
    <t>2013-2015 MAX RX Validation Table</t>
  </si>
  <si>
    <t>2015
Value</t>
  </si>
  <si>
    <t>2015
 Value Within Range</t>
  </si>
  <si>
    <t>Medicaid Analytic Extract 
State Specific Validation Tables, 2015</t>
  </si>
  <si>
    <t>% Change 2014 - 
2015</t>
  </si>
  <si>
    <t>% Change 2013 -
 2014</t>
  </si>
  <si>
    <t>2014
Value Within Range</t>
  </si>
  <si>
    <t>2013 
Value Within Range</t>
  </si>
  <si>
    <t>State: MN</t>
  </si>
  <si>
    <t>Div by 0</t>
  </si>
  <si>
    <t>June % Private Health Insurance (Private Insurance Code = 2, 3, 4 or 5)</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</si>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</sst>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9">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0" fontId="1" fillId="2" borderId="1" xfId="0" applyFont="1"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3_x000a_Value"/>
    <tableColumn id="4" xr3:uid="{00000000-0010-0000-0000-000004000000}" name="2013 _x000a_Value Within Range" dataDxfId="323"/>
    <tableColumn id="5" xr3:uid="{00000000-0010-0000-0000-000005000000}" name="2014_x000a_Value"/>
    <tableColumn id="6" xr3:uid="{00000000-0010-0000-0000-000006000000}" name="2014_x000a_Value Within Range" dataDxfId="322"/>
    <tableColumn id="7" xr3:uid="{00000000-0010-0000-0000-000007000000}" name="2015_x000a_Value"/>
    <tableColumn id="8" xr3:uid="{00000000-0010-0000-0000-000008000000}" name="2015_x000a_ Value Within Range" dataDxfId="321"/>
    <tableColumn id="9" xr3:uid="{00000000-0010-0000-0000-000009000000}" name="% Change 2013 -_x000a_ 2014" dataDxfId="320"/>
    <tableColumn id="10" xr3:uid="{00000000-0010-0000-0000-00000A000000}" name="% Change 2014 - _x000a_2015"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3_x000a_Value" dataDxfId="189"/>
    <tableColumn id="4" xr3:uid="{00000000-0010-0000-0900-000004000000}" name="2013 _x000a_Value Within Range" dataDxfId="188">
      <calculatedColumnFormula>IF($B6="N/A","N/A",IF(C6&gt;15,"No",IF(C6&lt;-15,"No","Yes")))</calculatedColumnFormula>
    </tableColumn>
    <tableColumn id="5" xr3:uid="{00000000-0010-0000-0900-000005000000}" name="2014_x000a_Value" dataDxfId="187"/>
    <tableColumn id="6" xr3:uid="{00000000-0010-0000-0900-000006000000}" name="2014_x000a_Value Within Range" dataDxfId="186">
      <calculatedColumnFormula>IF($B6="N/A","N/A",IF(E6&gt;15,"No",IF(E6&lt;-15,"No","Yes")))</calculatedColumnFormula>
    </tableColumn>
    <tableColumn id="7" xr3:uid="{00000000-0010-0000-0900-000007000000}" name="2015_x000a_Value" dataDxfId="185"/>
    <tableColumn id="8" xr3:uid="{00000000-0010-0000-0900-000008000000}" name="2015_x000a_ Value Within Range" dataDxfId="184">
      <calculatedColumnFormula>IF($B6="N/A","N/A",IF(G6&gt;15,"No",IF(G6&lt;-15,"No","Yes")))</calculatedColumnFormula>
    </tableColumn>
    <tableColumn id="9" xr3:uid="{00000000-0010-0000-0900-000009000000}" name="% Change 2013 -_x000a_ 2014" dataDxfId="183"/>
    <tableColumn id="10" xr3:uid="{00000000-0010-0000-0900-00000A000000}" name="% Change 2014 - _x000a_2015"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3_x000a_Value" dataDxfId="173"/>
    <tableColumn id="4" xr3:uid="{00000000-0010-0000-0A00-000004000000}" name="2013 _x000a_Value Within Range" dataDxfId="172">
      <calculatedColumnFormula>IF($B6="N/A","N/A",IF(C6&gt;15,"No",IF(C6&lt;-15,"No","Yes")))</calculatedColumnFormula>
    </tableColumn>
    <tableColumn id="5" xr3:uid="{00000000-0010-0000-0A00-000005000000}" name="2014_x000a_Value" dataDxfId="171"/>
    <tableColumn id="6" xr3:uid="{00000000-0010-0000-0A00-000006000000}" name="2014_x000a_Value Within Range" dataDxfId="170">
      <calculatedColumnFormula>IF($B6="N/A","N/A",IF(E6&gt;15,"No",IF(E6&lt;-15,"No","Yes")))</calculatedColumnFormula>
    </tableColumn>
    <tableColumn id="7" xr3:uid="{00000000-0010-0000-0A00-000007000000}" name="2015_x000a_Value" dataDxfId="169"/>
    <tableColumn id="8" xr3:uid="{00000000-0010-0000-0A00-000008000000}" name="2015_x000a_ Value Within Range" dataDxfId="168">
      <calculatedColumnFormula>IF($B6="N/A","N/A",IF(G6&gt;15,"No",IF(G6&lt;-15,"No","Yes")))</calculatedColumnFormula>
    </tableColumn>
    <tableColumn id="9" xr3:uid="{00000000-0010-0000-0A00-000009000000}" name="% Change 2013 -_x000a_ 2014" dataDxfId="167"/>
    <tableColumn id="10" xr3:uid="{00000000-0010-0000-0A00-00000A000000}" name="% Change 2014 - _x000a_2015"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3_x000a_Value" dataDxfId="157"/>
    <tableColumn id="4" xr3:uid="{00000000-0010-0000-0B00-000004000000}" name="2013 _x000a_Value Within Range" dataDxfId="156">
      <calculatedColumnFormula>IF($B6="N/A","N/A",IF(C6&lt;0,"No","Yes"))</calculatedColumnFormula>
    </tableColumn>
    <tableColumn id="5" xr3:uid="{00000000-0010-0000-0B00-000005000000}" name="2014_x000a_Value" dataDxfId="155"/>
    <tableColumn id="6" xr3:uid="{00000000-0010-0000-0B00-000006000000}" name="2014_x000a_Value Within Range" dataDxfId="154">
      <calculatedColumnFormula>IF($B6="N/A","N/A",IF(E6&lt;0,"No","Yes"))</calculatedColumnFormula>
    </tableColumn>
    <tableColumn id="7" xr3:uid="{00000000-0010-0000-0B00-000007000000}" name="2015_x000a_Value" dataDxfId="153"/>
    <tableColumn id="8" xr3:uid="{00000000-0010-0000-0B00-000008000000}" name="2015_x000a_ Value Within Range" dataDxfId="152">
      <calculatedColumnFormula>IF($B6="N/A","N/A",IF(G6&lt;0,"No","Yes"))</calculatedColumnFormula>
    </tableColumn>
    <tableColumn id="9" xr3:uid="{00000000-0010-0000-0B00-000009000000}" name="% Change 2013 -_x000a_ 2014" dataDxfId="151"/>
    <tableColumn id="10" xr3:uid="{00000000-0010-0000-0B00-00000A000000}" name="% Change 2014 - _x000a_2015"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3_x000a_Value"/>
    <tableColumn id="4" xr3:uid="{00000000-0010-0000-0C00-000004000000}" name="2013 _x000a_Value Within Range" dataDxfId="142"/>
    <tableColumn id="5" xr3:uid="{00000000-0010-0000-0C00-000005000000}" name="2014_x000a_Value"/>
    <tableColumn id="6" xr3:uid="{00000000-0010-0000-0C00-000006000000}" name="2014_x000a_Value Within Range" dataDxfId="141"/>
    <tableColumn id="7" xr3:uid="{00000000-0010-0000-0C00-000007000000}" name="2015_x000a_Value"/>
    <tableColumn id="8" xr3:uid="{00000000-0010-0000-0C00-000008000000}" name="2015_x000a_ Value Within Range" dataDxfId="140"/>
    <tableColumn id="9" xr3:uid="{00000000-0010-0000-0C00-000009000000}" name="% Change 2013 -_x000a_ 2014" dataDxfId="139"/>
    <tableColumn id="10" xr3:uid="{00000000-0010-0000-0C00-00000A000000}" name="% Change 2014 - _x000a_2015"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3_x000a_Value" dataDxfId="129"/>
    <tableColumn id="4" xr3:uid="{00000000-0010-0000-0D00-000004000000}" name="2013 _x000a_Value Within Range" dataDxfId="128">
      <calculatedColumnFormula>IF($B6="N/A","N/A",IF(C6&gt;15,"No",IF(C6&lt;-15,"No","Yes")))</calculatedColumnFormula>
    </tableColumn>
    <tableColumn id="5" xr3:uid="{00000000-0010-0000-0D00-000005000000}" name="2014_x000a_Value" dataDxfId="127"/>
    <tableColumn id="6" xr3:uid="{00000000-0010-0000-0D00-000006000000}" name="2014_x000a_Value Within Range" dataDxfId="126">
      <calculatedColumnFormula>IF($B6="N/A","N/A",IF(E6&gt;15,"No",IF(E6&lt;-15,"No","Yes")))</calculatedColumnFormula>
    </tableColumn>
    <tableColumn id="7" xr3:uid="{00000000-0010-0000-0D00-000007000000}" name="2015_x000a_Value" dataDxfId="125"/>
    <tableColumn id="8" xr3:uid="{00000000-0010-0000-0D00-000008000000}" name="2015_x000a_ Value Within Range" dataDxfId="124">
      <calculatedColumnFormula>IF($B6="N/A","N/A",IF(G6&gt;15,"No",IF(G6&lt;-15,"No","Yes")))</calculatedColumnFormula>
    </tableColumn>
    <tableColumn id="9" xr3:uid="{00000000-0010-0000-0D00-000009000000}" name="% Change 2013 -_x000a_ 2014" dataDxfId="123"/>
    <tableColumn id="10" xr3:uid="{00000000-0010-0000-0D00-00000A000000}" name="% Change 2014 - _x000a_2015"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3_x000a_Value" dataDxfId="114"/>
    <tableColumn id="4" xr3:uid="{00000000-0010-0000-0E00-000004000000}" name="2013 _x000a_Value Within Range" dataDxfId="113">
      <calculatedColumnFormula>IF($B6="N/A","N/A",IF(C6&lt;0,"No","Yes"))</calculatedColumnFormula>
    </tableColumn>
    <tableColumn id="5" xr3:uid="{00000000-0010-0000-0E00-000005000000}" name="2014_x000a_Value" dataDxfId="112"/>
    <tableColumn id="6" xr3:uid="{00000000-0010-0000-0E00-000006000000}" name="2014_x000a_Value Within Range" dataDxfId="111">
      <calculatedColumnFormula>IF($B6="N/A","N/A",IF(E6&lt;0,"No","Yes"))</calculatedColumnFormula>
    </tableColumn>
    <tableColumn id="7" xr3:uid="{00000000-0010-0000-0E00-000007000000}" name="2015_x000a_Value" dataDxfId="110"/>
    <tableColumn id="8" xr3:uid="{00000000-0010-0000-0E00-000008000000}" name="2015_x000a_ Value Within Range" dataDxfId="109">
      <calculatedColumnFormula>IF($B6="N/A","N/A",IF(G6&lt;0,"No","Yes"))</calculatedColumnFormula>
    </tableColumn>
    <tableColumn id="9" xr3:uid="{00000000-0010-0000-0E00-000009000000}" name="% Change 2013 -_x000a_ 2014" dataDxfId="108"/>
    <tableColumn id="10" xr3:uid="{00000000-0010-0000-0E00-00000A000000}" name="% Change 2014 - _x000a_2015"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3_x000a_Value" dataDxfId="100"/>
    <tableColumn id="4" xr3:uid="{00000000-0010-0000-0F00-000004000000}" name="2013 _x000a_Value Within Range" dataDxfId="99">
      <calculatedColumnFormula>IF($B6="N/A","N/A",IF(C6&gt;10,"No",IF(C6&lt;-10,"No","Yes")))</calculatedColumnFormula>
    </tableColumn>
    <tableColumn id="5" xr3:uid="{00000000-0010-0000-0F00-000005000000}" name="2014_x000a_Value" dataDxfId="98"/>
    <tableColumn id="6" xr3:uid="{00000000-0010-0000-0F00-000006000000}" name="2014_x000a_Value Within Range" dataDxfId="97">
      <calculatedColumnFormula>IF($B6="N/A","N/A",IF(E6&gt;10,"No",IF(E6&lt;-10,"No","Yes")))</calculatedColumnFormula>
    </tableColumn>
    <tableColumn id="7" xr3:uid="{00000000-0010-0000-0F00-000007000000}" name="2015_x000a_Value" dataDxfId="96"/>
    <tableColumn id="8" xr3:uid="{00000000-0010-0000-0F00-000008000000}" name="2015_x000a_ Value Within Range" dataDxfId="95">
      <calculatedColumnFormula>IF($B6="N/A","N/A",IF(G6&gt;10,"No",IF(G6&lt;-10,"No","Yes")))</calculatedColumnFormula>
    </tableColumn>
    <tableColumn id="9" xr3:uid="{00000000-0010-0000-0F00-000009000000}" name="% Change 2013 -_x000a_ 2014" dataDxfId="94"/>
    <tableColumn id="10" xr3:uid="{00000000-0010-0000-0F00-00000A000000}" name="% Change 2014 - _x000a_2015"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3_x000a_Value" dataDxfId="84"/>
    <tableColumn id="4" xr3:uid="{00000000-0010-0000-1000-000004000000}" name="2013 _x000a_Value Within Range" dataDxfId="83">
      <calculatedColumnFormula>IF($B6="N/A","N/A",IF(C6&gt;10,"No",IF(C6&lt;-10,"No","Yes")))</calculatedColumnFormula>
    </tableColumn>
    <tableColumn id="5" xr3:uid="{00000000-0010-0000-1000-000005000000}" name="2014_x000a_Value" dataDxfId="82"/>
    <tableColumn id="6" xr3:uid="{00000000-0010-0000-1000-000006000000}" name="2014_x000a_Value Within Range" dataDxfId="81">
      <calculatedColumnFormula>IF($B6="N/A","N/A",IF(E6&gt;10,"No",IF(E6&lt;-10,"No","Yes")))</calculatedColumnFormula>
    </tableColumn>
    <tableColumn id="7" xr3:uid="{00000000-0010-0000-1000-000007000000}" name="2015_x000a_Value" dataDxfId="80"/>
    <tableColumn id="8" xr3:uid="{00000000-0010-0000-1000-000008000000}" name="2015_x000a_ Value Within Range" dataDxfId="79">
      <calculatedColumnFormula>IF($B6="N/A","N/A",IF(G6&gt;10,"No",IF(G6&lt;-10,"No","Yes")))</calculatedColumnFormula>
    </tableColumn>
    <tableColumn id="9" xr3:uid="{00000000-0010-0000-1000-000009000000}" name="% Change 2013 -_x000a_ 2014" dataDxfId="78"/>
    <tableColumn id="10" xr3:uid="{00000000-0010-0000-1000-00000A000000}" name="% Change 2014 - _x000a_2015"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3_x000a_Value"/>
    <tableColumn id="4" xr3:uid="{00000000-0010-0000-1100-000004000000}" name="2013 _x000a_Value Within Range" dataDxfId="69">
      <calculatedColumnFormula>IF($B6="N/A","N/A",IF(C6&gt;10,"No",IF(C6&lt;-10,"No","Yes")))</calculatedColumnFormula>
    </tableColumn>
    <tableColumn id="5" xr3:uid="{00000000-0010-0000-1100-000005000000}" name="2014_x000a_Value"/>
    <tableColumn id="6" xr3:uid="{00000000-0010-0000-1100-000006000000}" name="2014_x000a_Value Within Range" dataDxfId="68">
      <calculatedColumnFormula>IF($B6="N/A","N/A",IF(E6&gt;10,"No",IF(E6&lt;-10,"No","Yes")))</calculatedColumnFormula>
    </tableColumn>
    <tableColumn id="7" xr3:uid="{00000000-0010-0000-1100-000007000000}" name="2015_x000a_Value"/>
    <tableColumn id="8" xr3:uid="{00000000-0010-0000-1100-000008000000}" name="2015_x000a_ Value Within Range" dataDxfId="67">
      <calculatedColumnFormula>IF($B6="N/A","N/A",IF(G6&gt;10,"No",IF(G6&lt;-10,"No","Yes")))</calculatedColumnFormula>
    </tableColumn>
    <tableColumn id="9" xr3:uid="{00000000-0010-0000-1100-000009000000}" name="% Change 2013 -_x000a_ 2014" dataDxfId="66"/>
    <tableColumn id="10" xr3:uid="{00000000-0010-0000-1100-00000A000000}" name="% Change 2014 - _x000a_2015"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3_x000a_Value" dataDxfId="57"/>
    <tableColumn id="4" xr3:uid="{00000000-0010-0000-1200-000004000000}" name="2013 _x000a_Value Within Range" dataDxfId="56">
      <calculatedColumnFormula>IF($B6="N/A","N/A",IF(C6&gt;10,"No",IF(C6&lt;-10,"No","Yes")))</calculatedColumnFormula>
    </tableColumn>
    <tableColumn id="5" xr3:uid="{00000000-0010-0000-1200-000005000000}" name="2014_x000a_Value" dataDxfId="55"/>
    <tableColumn id="6" xr3:uid="{00000000-0010-0000-1200-000006000000}" name="2014_x000a_Value Within Range" dataDxfId="54">
      <calculatedColumnFormula>IF($B6="N/A","N/A",IF(E6&gt;10,"No",IF(E6&lt;-10,"No","Yes")))</calculatedColumnFormula>
    </tableColumn>
    <tableColumn id="7" xr3:uid="{00000000-0010-0000-1200-000007000000}" name="2015_x000a_Value" dataDxfId="53"/>
    <tableColumn id="8" xr3:uid="{00000000-0010-0000-1200-000008000000}" name="2015_x000a_ Value Within Range" dataDxfId="52">
      <calculatedColumnFormula>IF($B6="N/A","N/A",IF(G6&gt;10,"No",IF(G6&lt;-10,"No","Yes")))</calculatedColumnFormula>
    </tableColumn>
    <tableColumn id="9" xr3:uid="{00000000-0010-0000-1200-000009000000}" name="% Change 2013 -_x000a_ 2014" dataDxfId="51"/>
    <tableColumn id="10" xr3:uid="{00000000-0010-0000-1200-00000A000000}" name="% Change 2014 - _x000a_2015"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3_x000a_Value" dataDxfId="310"/>
    <tableColumn id="4" xr3:uid="{00000000-0010-0000-0100-000004000000}" name="2013 _x000a_Value Within Range" dataDxfId="309"/>
    <tableColumn id="5" xr3:uid="{00000000-0010-0000-0100-000005000000}" name="2014_x000a_Value" dataDxfId="308"/>
    <tableColumn id="6" xr3:uid="{00000000-0010-0000-0100-000006000000}" name="2014_x000a_Value Within Range" dataDxfId="307"/>
    <tableColumn id="7" xr3:uid="{00000000-0010-0000-0100-000007000000}" name="2015_x000a_Value" dataDxfId="306"/>
    <tableColumn id="8" xr3:uid="{00000000-0010-0000-0100-000008000000}" name="2015_x000a_ Value Within Range" dataDxfId="305"/>
    <tableColumn id="9" xr3:uid="{00000000-0010-0000-0100-000009000000}" name="% Change 2013 -_x000a_ 2014" dataDxfId="304"/>
    <tableColumn id="10" xr3:uid="{00000000-0010-0000-0100-00000A000000}" name="% Change 2014 - _x000a_2015"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3_x000a_Value" dataDxfId="41"/>
    <tableColumn id="4" xr3:uid="{00000000-0010-0000-1300-000004000000}" name="2013 _x000a_Value Within Range" dataDxfId="40">
      <calculatedColumnFormula>IF($B6="N/A","N/A",IF(C6&gt;10,"No",IF(C6&lt;-10,"No","Yes")))</calculatedColumnFormula>
    </tableColumn>
    <tableColumn id="5" xr3:uid="{00000000-0010-0000-1300-000005000000}" name="2014_x000a_Value" dataDxfId="39"/>
    <tableColumn id="6" xr3:uid="{00000000-0010-0000-1300-000006000000}" name="2014_x000a_Value Within Range" dataDxfId="38">
      <calculatedColumnFormula>IF($B6="N/A","N/A",IF(E6&gt;10,"No",IF(E6&lt;-10,"No","Yes")))</calculatedColumnFormula>
    </tableColumn>
    <tableColumn id="7" xr3:uid="{00000000-0010-0000-1300-000007000000}" name="2015_x000a_Value" dataDxfId="37"/>
    <tableColumn id="8" xr3:uid="{00000000-0010-0000-1300-000008000000}" name="2015_x000a_ Value Within Range" dataDxfId="36">
      <calculatedColumnFormula>IF($B6="N/A","N/A",IF(G6&gt;10,"No",IF(G6&lt;-10,"No","Yes")))</calculatedColumnFormula>
    </tableColumn>
    <tableColumn id="9" xr3:uid="{00000000-0010-0000-1300-000009000000}" name="% Change 2013 -_x000a_ 2014" dataDxfId="35"/>
    <tableColumn id="10" xr3:uid="{00000000-0010-0000-1300-00000A000000}" name="% Change 2014 - _x000a_2015"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3_x000a_Value" dataDxfId="25"/>
    <tableColumn id="4" xr3:uid="{00000000-0010-0000-1400-000004000000}" name="2013 _x000a_Value Within Range" dataDxfId="24">
      <calculatedColumnFormula>IF($B6="N/A","N/A",IF(C6&gt;10,"No",IF(C6&lt;-10,"No","Yes")))</calculatedColumnFormula>
    </tableColumn>
    <tableColumn id="5" xr3:uid="{00000000-0010-0000-1400-000005000000}" name="2014_x000a_Value" dataDxfId="23"/>
    <tableColumn id="6" xr3:uid="{00000000-0010-0000-1400-000006000000}" name="2014_x000a_Value Within Range" dataDxfId="22">
      <calculatedColumnFormula>IF($B6="N/A","N/A",IF(E6&gt;10,"No",IF(E6&lt;-10,"No","Yes")))</calculatedColumnFormula>
    </tableColumn>
    <tableColumn id="7" xr3:uid="{00000000-0010-0000-1400-000007000000}" name="2015_x000a_Value" dataDxfId="21"/>
    <tableColumn id="8" xr3:uid="{00000000-0010-0000-1400-000008000000}" name="2015_x000a_ Value Within Range" dataDxfId="20">
      <calculatedColumnFormula>IF($B6="N/A","N/A",IF(G6&gt;10,"No",IF(G6&lt;-10,"No","Yes")))</calculatedColumnFormula>
    </tableColumn>
    <tableColumn id="9" xr3:uid="{00000000-0010-0000-1400-000009000000}" name="% Change 2013 -_x000a_ 2014" dataDxfId="19"/>
    <tableColumn id="10" xr3:uid="{00000000-0010-0000-1400-00000A000000}" name="% Change 2014 - _x000a_2015"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3_x000a_Value" dataDxfId="9"/>
    <tableColumn id="4" xr3:uid="{00000000-0010-0000-1500-000004000000}" name="2013 _x000a_Value Within Range" dataDxfId="8">
      <calculatedColumnFormula>IF($B6="N/A","N/A",IF(C6&gt;10,"No",IF(C6&lt;-10,"No","Yes")))</calculatedColumnFormula>
    </tableColumn>
    <tableColumn id="5" xr3:uid="{00000000-0010-0000-1500-000005000000}" name="2014_x000a_Value" dataDxfId="7"/>
    <tableColumn id="6" xr3:uid="{00000000-0010-0000-1500-000006000000}" name="2014_x000a_Value Within Range" dataDxfId="6">
      <calculatedColumnFormula>IF($B6="N/A","N/A",IF(E6&gt;10,"No",IF(E6&lt;-10,"No","Yes")))</calculatedColumnFormula>
    </tableColumn>
    <tableColumn id="7" xr3:uid="{00000000-0010-0000-1500-000007000000}" name="2015_x000a_Value" dataDxfId="5"/>
    <tableColumn id="8" xr3:uid="{00000000-0010-0000-1500-000008000000}" name="2015_x000a_ Value Within Range" dataDxfId="4">
      <calculatedColumnFormula>IF($B6="N/A","N/A",IF(G6&gt;10,"No",IF(G6&lt;-10,"No","Yes")))</calculatedColumnFormula>
    </tableColumn>
    <tableColumn id="9" xr3:uid="{00000000-0010-0000-1500-000009000000}" name="% Change 2013 -_x000a_ 2014" dataDxfId="3"/>
    <tableColumn id="10" xr3:uid="{00000000-0010-0000-1500-00000A000000}" name="% Change 2014 - _x000a_2015"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3_x000a_Value" dataDxfId="294"/>
    <tableColumn id="4" xr3:uid="{00000000-0010-0000-0200-000004000000}" name="2013 _x000a_Value Within Range" dataDxfId="293"/>
    <tableColumn id="5" xr3:uid="{00000000-0010-0000-0200-000005000000}" name="2014_x000a_Value" dataDxfId="292"/>
    <tableColumn id="6" xr3:uid="{00000000-0010-0000-0200-000006000000}" name="2014_x000a_Value Within Range" dataDxfId="291"/>
    <tableColumn id="7" xr3:uid="{00000000-0010-0000-0200-000007000000}" name="2015_x000a_Value" dataDxfId="290"/>
    <tableColumn id="8" xr3:uid="{00000000-0010-0000-0200-000008000000}" name="2015_x000a_ Value Within Range" dataDxfId="289"/>
    <tableColumn id="9" xr3:uid="{00000000-0010-0000-0200-000009000000}" name="% Change 2013 -_x000a_ 2014" dataDxfId="288"/>
    <tableColumn id="10" xr3:uid="{00000000-0010-0000-0200-00000A000000}" name="% Change 2014 - _x000a_2015"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3_x000a_Value" dataDxfId="279"/>
    <tableColumn id="4" xr3:uid="{00000000-0010-0000-0300-000004000000}" name="2013 _x000a_Value Within Range" dataDxfId="278">
      <calculatedColumnFormula>IF($B6="N/A","N/A",IF(C6&lt;0,"No","Yes"))</calculatedColumnFormula>
    </tableColumn>
    <tableColumn id="5" xr3:uid="{00000000-0010-0000-0300-000005000000}" name="2014_x000a_Value" dataDxfId="277"/>
    <tableColumn id="6" xr3:uid="{00000000-0010-0000-0300-000006000000}" name="2014_x000a_Value Within Range" dataDxfId="276">
      <calculatedColumnFormula>IF($B6="N/A","N/A",IF(E6&lt;0,"No","Yes"))</calculatedColumnFormula>
    </tableColumn>
    <tableColumn id="7" xr3:uid="{00000000-0010-0000-0300-000007000000}" name="2015_x000a_Value" dataDxfId="275"/>
    <tableColumn id="8" xr3:uid="{00000000-0010-0000-0300-000008000000}" name="2015_x000a_ Value Within Range" dataDxfId="274">
      <calculatedColumnFormula>IF($B6="N/A","N/A",IF(G6&lt;0,"No","Yes"))</calculatedColumnFormula>
    </tableColumn>
    <tableColumn id="9" xr3:uid="{00000000-0010-0000-0300-000009000000}" name="% Change 2013 -_x000a_ 2014" dataDxfId="273"/>
    <tableColumn id="10" xr3:uid="{00000000-0010-0000-0300-00000A000000}" name="% Change 2014 - _x000a_2015"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3_x000a_Value"/>
    <tableColumn id="4" xr3:uid="{00000000-0010-0000-0400-000004000000}" name="2013 _x000a_Value Within Range" dataDxfId="264"/>
    <tableColumn id="5" xr3:uid="{00000000-0010-0000-0400-000005000000}" name="2014_x000a_Value"/>
    <tableColumn id="6" xr3:uid="{00000000-0010-0000-0400-000006000000}" name="2014_x000a_Value Within Range" dataDxfId="263"/>
    <tableColumn id="7" xr3:uid="{00000000-0010-0000-0400-000007000000}" name="2015_x000a_Value"/>
    <tableColumn id="8" xr3:uid="{00000000-0010-0000-0400-000008000000}" name="2015_x000a_ Value Within Range" dataDxfId="262"/>
    <tableColumn id="9" xr3:uid="{00000000-0010-0000-0400-000009000000}" name="% Change 2013 -_x000a_ 2014" dataDxfId="261"/>
    <tableColumn id="10" xr3:uid="{00000000-0010-0000-0400-00000A000000}" name="% Change 2014 - _x000a_2015"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3_x000a_Value" dataDxfId="251"/>
    <tableColumn id="4" xr3:uid="{00000000-0010-0000-0500-000004000000}" name="2013 _x000a_Value Within Range" dataDxfId="250"/>
    <tableColumn id="5" xr3:uid="{00000000-0010-0000-0500-000005000000}" name="2014_x000a_Value" dataDxfId="249"/>
    <tableColumn id="6" xr3:uid="{00000000-0010-0000-0500-000006000000}" name="2014_x000a_Value Within Range" dataDxfId="248"/>
    <tableColumn id="7" xr3:uid="{00000000-0010-0000-0500-000007000000}" name="2015_x000a_Value" dataDxfId="247"/>
    <tableColumn id="8" xr3:uid="{00000000-0010-0000-0500-000008000000}" name="2014_x000a_ Value Within Range" dataDxfId="246"/>
    <tableColumn id="9" xr3:uid="{00000000-0010-0000-0500-000009000000}" name="% Change 2013 -_x000a_ 2014" dataDxfId="245"/>
    <tableColumn id="10" xr3:uid="{00000000-0010-0000-0500-00000A000000}" name="% Change 2014 - _x000a_2015"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3_x000a_Value" dataDxfId="235"/>
    <tableColumn id="4" xr3:uid="{00000000-0010-0000-0600-000004000000}" name="2013 _x000a_Value Within Range" dataDxfId="234"/>
    <tableColumn id="5" xr3:uid="{00000000-0010-0000-0600-000005000000}" name="2014_x000a_Value" dataDxfId="233"/>
    <tableColumn id="6" xr3:uid="{00000000-0010-0000-0600-000006000000}" name="2014_x000a_Value Within Range" dataDxfId="232"/>
    <tableColumn id="7" xr3:uid="{00000000-0010-0000-0600-000007000000}" name="2015_x000a_Value" dataDxfId="231"/>
    <tableColumn id="8" xr3:uid="{00000000-0010-0000-0600-000008000000}" name="2015_x000a_ Value Within Range" dataDxfId="230"/>
    <tableColumn id="9" xr3:uid="{00000000-0010-0000-0600-000009000000}" name="% Change 2013 -_x000a_ 2014" dataDxfId="229"/>
    <tableColumn id="10" xr3:uid="{00000000-0010-0000-0600-00000A000000}" name="% Change 2014 - _x000a_2015"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3_x000a_Value" dataDxfId="220"/>
    <tableColumn id="4" xr3:uid="{00000000-0010-0000-0700-000004000000}" name="2013 _x000a_Value Within Range" dataDxfId="219">
      <calculatedColumnFormula>IF($B6="N/A","N/A",IF(C6&lt;0,"No","Yes"))</calculatedColumnFormula>
    </tableColumn>
    <tableColumn id="5" xr3:uid="{00000000-0010-0000-0700-000005000000}" name="2014_x000a_Value" dataDxfId="218"/>
    <tableColumn id="6" xr3:uid="{00000000-0010-0000-0700-000006000000}" name="2014_x000a_Value Within Range" dataDxfId="217">
      <calculatedColumnFormula>IF($B6="N/A","N/A",IF(E6&lt;0,"No","Yes"))</calculatedColumnFormula>
    </tableColumn>
    <tableColumn id="7" xr3:uid="{00000000-0010-0000-0700-000007000000}" name="2015_x000a_Value" dataDxfId="216"/>
    <tableColumn id="8" xr3:uid="{00000000-0010-0000-0700-000008000000}" name="2015_x000a_ Value Within Range" dataDxfId="215">
      <calculatedColumnFormula>IF($B6="N/A","N/A",IF(G6&lt;0,"No","Yes"))</calculatedColumnFormula>
    </tableColumn>
    <tableColumn id="9" xr3:uid="{00000000-0010-0000-0700-000009000000}" name="% Change 2013 -_x000a_ 2014" dataDxfId="214"/>
    <tableColumn id="10" xr3:uid="{00000000-0010-0000-0700-00000A000000}" name="% Change 2014 - _x000a_2015"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3_x000a_Value" dataDxfId="205"/>
    <tableColumn id="4" xr3:uid="{00000000-0010-0000-0800-000004000000}" name="2013 _x000a_Value Within Range" dataDxfId="204"/>
    <tableColumn id="5" xr3:uid="{00000000-0010-0000-0800-000005000000}" name="2014_x000a_Value" dataDxfId="203"/>
    <tableColumn id="6" xr3:uid="{00000000-0010-0000-0800-000006000000}" name="2014_x000a_Value Within Range" dataDxfId="202"/>
    <tableColumn id="7" xr3:uid="{00000000-0010-0000-0800-000007000000}" name="2015_x000a_Value" dataDxfId="201"/>
    <tableColumn id="8" xr3:uid="{00000000-0010-0000-0800-000008000000}" name="2015_x000a_ Value Within Range" dataDxfId="200"/>
    <tableColumn id="9" xr3:uid="{00000000-0010-0000-0800-000009000000}" name="% Change 2013 -_x000a_ 2014" dataDxfId="199"/>
    <tableColumn id="10" xr3:uid="{00000000-0010-0000-0800-00000A000000}" name="% Change 2014 - _x000a_2015"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heetViews>
  <sheetFormatPr defaultRowHeight="12.5" x14ac:dyDescent="0.25"/>
  <cols>
    <col min="1" max="1" width="104.54296875" customWidth="1"/>
  </cols>
  <sheetData>
    <row r="1" spans="1:1" ht="65.25" customHeight="1" x14ac:dyDescent="0.35">
      <c r="A1" s="68" t="s">
        <v>1620</v>
      </c>
    </row>
    <row r="2" spans="1:1" ht="14.5" x14ac:dyDescent="0.35">
      <c r="A2" s="68" t="s">
        <v>647</v>
      </c>
    </row>
    <row r="3" spans="1:1" ht="56" x14ac:dyDescent="0.6">
      <c r="A3" s="149" t="s">
        <v>1743</v>
      </c>
    </row>
    <row r="4" spans="1:1" x14ac:dyDescent="0.25">
      <c r="A4" s="150" t="s">
        <v>647</v>
      </c>
    </row>
    <row r="5" spans="1:1" ht="15.5" x14ac:dyDescent="0.35">
      <c r="A5" s="151" t="s">
        <v>1751</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1719</v>
      </c>
    </row>
    <row r="12" spans="1:1" x14ac:dyDescent="0.25">
      <c r="A12" s="69" t="s">
        <v>1735</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1568</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60" t="s">
        <v>213</v>
      </c>
      <c r="C6" s="22">
        <v>51070</v>
      </c>
      <c r="D6" s="5" t="str">
        <f>IF($B6="N/A","N/A",IF(C6&lt;0,"No","Yes"))</f>
        <v>N/A</v>
      </c>
      <c r="E6" s="22">
        <v>86208</v>
      </c>
      <c r="F6" s="5" t="str">
        <f>IF($B6="N/A","N/A",IF(E6&lt;0,"No","Yes"))</f>
        <v>N/A</v>
      </c>
      <c r="G6" s="22">
        <v>59103</v>
      </c>
      <c r="H6" s="5" t="str">
        <f>IF($B6="N/A","N/A",IF(G6&lt;0,"No","Yes"))</f>
        <v>N/A</v>
      </c>
      <c r="I6" s="6">
        <v>68.8</v>
      </c>
      <c r="J6" s="6">
        <v>-31.4</v>
      </c>
      <c r="K6" s="85" t="str">
        <f t="shared" ref="K6:K11" si="0">IF(J6="Div by 0", "N/A", IF(J6="N/A","N/A", IF(J6&gt;30, "No", IF(J6&lt;-30, "No", "Yes"))))</f>
        <v>No</v>
      </c>
    </row>
    <row r="7" spans="1:11" x14ac:dyDescent="0.25">
      <c r="A7" s="105" t="s">
        <v>442</v>
      </c>
      <c r="B7" s="60" t="s">
        <v>213</v>
      </c>
      <c r="C7" s="5">
        <v>82.968474642999993</v>
      </c>
      <c r="D7" s="5" t="str">
        <f t="shared" ref="D7:D11" si="1">IF($B7="N/A","N/A",IF(C7&lt;0,"No","Yes"))</f>
        <v>N/A</v>
      </c>
      <c r="E7" s="5">
        <v>86.371334446999995</v>
      </c>
      <c r="F7" s="5" t="str">
        <f t="shared" ref="F7:F11" si="2">IF($B7="N/A","N/A",IF(E7&lt;0,"No","Yes"))</f>
        <v>N/A</v>
      </c>
      <c r="G7" s="5">
        <v>81.923083430999995</v>
      </c>
      <c r="H7" s="5" t="str">
        <f t="shared" ref="H7:H11" si="3">IF($B7="N/A","N/A",IF(G7&lt;0,"No","Yes"))</f>
        <v>N/A</v>
      </c>
      <c r="I7" s="6">
        <v>4.101</v>
      </c>
      <c r="J7" s="6">
        <v>-5.15</v>
      </c>
      <c r="K7" s="85" t="str">
        <f t="shared" si="0"/>
        <v>Yes</v>
      </c>
    </row>
    <row r="8" spans="1:11" x14ac:dyDescent="0.25">
      <c r="A8" s="105" t="s">
        <v>443</v>
      </c>
      <c r="B8" s="60" t="s">
        <v>213</v>
      </c>
      <c r="C8" s="5">
        <v>14.487957704999999</v>
      </c>
      <c r="D8" s="5" t="str">
        <f t="shared" si="1"/>
        <v>N/A</v>
      </c>
      <c r="E8" s="5">
        <v>10.93518003</v>
      </c>
      <c r="F8" s="5" t="str">
        <f t="shared" si="2"/>
        <v>N/A</v>
      </c>
      <c r="G8" s="5">
        <v>10.143309137999999</v>
      </c>
      <c r="H8" s="5" t="str">
        <f t="shared" si="3"/>
        <v>N/A</v>
      </c>
      <c r="I8" s="6">
        <v>-24.5</v>
      </c>
      <c r="J8" s="6">
        <v>-7.24</v>
      </c>
      <c r="K8" s="85" t="str">
        <f t="shared" si="0"/>
        <v>Yes</v>
      </c>
    </row>
    <row r="9" spans="1:11" x14ac:dyDescent="0.25">
      <c r="A9" s="105" t="s">
        <v>444</v>
      </c>
      <c r="B9" s="60" t="s">
        <v>213</v>
      </c>
      <c r="C9" s="5">
        <v>1.9385157627</v>
      </c>
      <c r="D9" s="5" t="str">
        <f t="shared" si="1"/>
        <v>N/A</v>
      </c>
      <c r="E9" s="5">
        <v>2.3234502598</v>
      </c>
      <c r="F9" s="5" t="str">
        <f t="shared" si="2"/>
        <v>N/A</v>
      </c>
      <c r="G9" s="5">
        <v>4.4583185286999996</v>
      </c>
      <c r="H9" s="5" t="str">
        <f t="shared" si="3"/>
        <v>N/A</v>
      </c>
      <c r="I9" s="6">
        <v>19.86</v>
      </c>
      <c r="J9" s="6">
        <v>91.88</v>
      </c>
      <c r="K9" s="85" t="str">
        <f t="shared" si="0"/>
        <v>No</v>
      </c>
    </row>
    <row r="10" spans="1:11" x14ac:dyDescent="0.25">
      <c r="A10" s="105" t="s">
        <v>445</v>
      </c>
      <c r="B10" s="60" t="s">
        <v>213</v>
      </c>
      <c r="C10" s="5">
        <v>0.59134521250000005</v>
      </c>
      <c r="D10" s="5" t="str">
        <f t="shared" si="1"/>
        <v>N/A</v>
      </c>
      <c r="E10" s="5">
        <v>0.34799554570000002</v>
      </c>
      <c r="F10" s="5" t="str">
        <f t="shared" si="2"/>
        <v>N/A</v>
      </c>
      <c r="G10" s="5">
        <v>0.61756594419999999</v>
      </c>
      <c r="H10" s="5" t="str">
        <f t="shared" si="3"/>
        <v>N/A</v>
      </c>
      <c r="I10" s="6">
        <v>-41.2</v>
      </c>
      <c r="J10" s="6">
        <v>77.459999999999994</v>
      </c>
      <c r="K10" s="85" t="str">
        <f t="shared" si="0"/>
        <v>No</v>
      </c>
    </row>
    <row r="11" spans="1:11" x14ac:dyDescent="0.25">
      <c r="A11" s="105" t="s">
        <v>204</v>
      </c>
      <c r="B11" s="60" t="s">
        <v>213</v>
      </c>
      <c r="C11" s="5">
        <v>0</v>
      </c>
      <c r="D11" s="5" t="str">
        <f t="shared" si="1"/>
        <v>N/A</v>
      </c>
      <c r="E11" s="5">
        <v>0</v>
      </c>
      <c r="F11" s="5" t="str">
        <f t="shared" si="2"/>
        <v>N/A</v>
      </c>
      <c r="G11" s="5">
        <v>25.316819789</v>
      </c>
      <c r="H11" s="5" t="str">
        <f t="shared" si="3"/>
        <v>N/A</v>
      </c>
      <c r="I11" s="6" t="s">
        <v>1749</v>
      </c>
      <c r="J11" s="6" t="s">
        <v>1749</v>
      </c>
      <c r="K11" s="85" t="str">
        <f t="shared" si="0"/>
        <v>N/A</v>
      </c>
    </row>
    <row r="12" spans="1:11" x14ac:dyDescent="0.25">
      <c r="A12" s="105" t="s">
        <v>650</v>
      </c>
      <c r="B12" s="60" t="s">
        <v>213</v>
      </c>
      <c r="C12" s="5">
        <v>97.411396123000003</v>
      </c>
      <c r="D12" s="5" t="str">
        <f t="shared" ref="D12:D23" si="4">IF($B12="N/A","N/A",IF(C12&lt;0,"No","Yes"))</f>
        <v>N/A</v>
      </c>
      <c r="E12" s="5">
        <v>97.178916110000003</v>
      </c>
      <c r="F12" s="5" t="str">
        <f t="shared" ref="F12:F23" si="5">IF($B12="N/A","N/A",IF(E12&lt;0,"No","Yes"))</f>
        <v>N/A</v>
      </c>
      <c r="G12" s="5">
        <v>94.739691725</v>
      </c>
      <c r="H12" s="5" t="str">
        <f t="shared" ref="H12:H23" si="6">IF($B12="N/A","N/A",IF(G12&lt;0,"No","Yes"))</f>
        <v>N/A</v>
      </c>
      <c r="I12" s="6">
        <v>-0.23899999999999999</v>
      </c>
      <c r="J12" s="6">
        <v>-2.5099999999999998</v>
      </c>
      <c r="K12" s="85" t="str">
        <f t="shared" ref="K12:K23" si="7">IF(J12="Div by 0", "N/A", IF(J12="N/A","N/A", IF(J12&gt;30, "No", IF(J12&lt;-30, "No", "Yes"))))</f>
        <v>Yes</v>
      </c>
    </row>
    <row r="13" spans="1:11" x14ac:dyDescent="0.25">
      <c r="A13" s="105" t="s">
        <v>649</v>
      </c>
      <c r="B13" s="60" t="s">
        <v>213</v>
      </c>
      <c r="C13" s="5">
        <v>19.381683685999999</v>
      </c>
      <c r="D13" s="5" t="str">
        <f t="shared" si="4"/>
        <v>N/A</v>
      </c>
      <c r="E13" s="5">
        <v>14.445664628999999</v>
      </c>
      <c r="F13" s="5" t="str">
        <f t="shared" si="5"/>
        <v>N/A</v>
      </c>
      <c r="G13" s="5">
        <v>7.9365646318999996</v>
      </c>
      <c r="H13" s="5" t="str">
        <f t="shared" si="6"/>
        <v>N/A</v>
      </c>
      <c r="I13" s="6">
        <v>-25.5</v>
      </c>
      <c r="J13" s="6">
        <v>-45.1</v>
      </c>
      <c r="K13" s="85" t="str">
        <f t="shared" si="7"/>
        <v>No</v>
      </c>
    </row>
    <row r="14" spans="1:11" x14ac:dyDescent="0.25">
      <c r="A14" s="105" t="s">
        <v>850</v>
      </c>
      <c r="B14" s="60" t="s">
        <v>213</v>
      </c>
      <c r="C14" s="6">
        <v>13.565753993</v>
      </c>
      <c r="D14" s="5" t="str">
        <f t="shared" si="4"/>
        <v>N/A</v>
      </c>
      <c r="E14" s="6">
        <v>13.935217318999999</v>
      </c>
      <c r="F14" s="5" t="str">
        <f t="shared" si="5"/>
        <v>N/A</v>
      </c>
      <c r="G14" s="6">
        <v>13.25090009</v>
      </c>
      <c r="H14" s="5" t="str">
        <f t="shared" si="6"/>
        <v>N/A</v>
      </c>
      <c r="I14" s="6">
        <v>2.7240000000000002</v>
      </c>
      <c r="J14" s="6">
        <v>-4.91</v>
      </c>
      <c r="K14" s="85" t="str">
        <f t="shared" si="7"/>
        <v>Yes</v>
      </c>
    </row>
    <row r="15" spans="1:11" x14ac:dyDescent="0.25">
      <c r="A15" s="105" t="s">
        <v>651</v>
      </c>
      <c r="B15" s="60" t="s">
        <v>213</v>
      </c>
      <c r="C15" s="5">
        <v>0.55805756799999995</v>
      </c>
      <c r="D15" s="5" t="str">
        <f t="shared" si="4"/>
        <v>N/A</v>
      </c>
      <c r="E15" s="5">
        <v>0.38975501109999999</v>
      </c>
      <c r="F15" s="5" t="str">
        <f t="shared" si="5"/>
        <v>N/A</v>
      </c>
      <c r="G15" s="5">
        <v>0.50082060129999995</v>
      </c>
      <c r="H15" s="5" t="str">
        <f t="shared" si="6"/>
        <v>N/A</v>
      </c>
      <c r="I15" s="6">
        <v>-30.2</v>
      </c>
      <c r="J15" s="6">
        <v>28.5</v>
      </c>
      <c r="K15" s="85" t="str">
        <f t="shared" si="7"/>
        <v>Yes</v>
      </c>
    </row>
    <row r="16" spans="1:11" x14ac:dyDescent="0.25">
      <c r="A16" s="105" t="s">
        <v>370</v>
      </c>
      <c r="B16" s="60" t="s">
        <v>213</v>
      </c>
      <c r="C16" s="5">
        <v>93.684210526000001</v>
      </c>
      <c r="D16" s="5" t="str">
        <f t="shared" si="4"/>
        <v>N/A</v>
      </c>
      <c r="E16" s="5">
        <v>85.416666667000001</v>
      </c>
      <c r="F16" s="5" t="str">
        <f t="shared" si="5"/>
        <v>N/A</v>
      </c>
      <c r="G16" s="5">
        <v>55.405405405000003</v>
      </c>
      <c r="H16" s="5" t="str">
        <f t="shared" si="6"/>
        <v>N/A</v>
      </c>
      <c r="I16" s="6">
        <v>-8.82</v>
      </c>
      <c r="J16" s="6">
        <v>-35.1</v>
      </c>
      <c r="K16" s="85" t="str">
        <f t="shared" si="7"/>
        <v>No</v>
      </c>
    </row>
    <row r="17" spans="1:11" x14ac:dyDescent="0.25">
      <c r="A17" s="105" t="s">
        <v>851</v>
      </c>
      <c r="B17" s="60" t="s">
        <v>213</v>
      </c>
      <c r="C17" s="6">
        <v>17.033707865</v>
      </c>
      <c r="D17" s="5" t="str">
        <f t="shared" si="4"/>
        <v>N/A</v>
      </c>
      <c r="E17" s="6">
        <v>26.972125435999999</v>
      </c>
      <c r="F17" s="5" t="str">
        <f t="shared" si="5"/>
        <v>N/A</v>
      </c>
      <c r="G17" s="6">
        <v>18.158536585</v>
      </c>
      <c r="H17" s="5" t="str">
        <f t="shared" si="6"/>
        <v>N/A</v>
      </c>
      <c r="I17" s="6">
        <v>58.35</v>
      </c>
      <c r="J17" s="6">
        <v>-32.700000000000003</v>
      </c>
      <c r="K17" s="85" t="str">
        <f t="shared" si="7"/>
        <v>No</v>
      </c>
    </row>
    <row r="18" spans="1:11" x14ac:dyDescent="0.25">
      <c r="A18" s="105" t="s">
        <v>652</v>
      </c>
      <c r="B18" s="60" t="s">
        <v>213</v>
      </c>
      <c r="C18" s="5">
        <v>5.2868611699999998E-2</v>
      </c>
      <c r="D18" s="5" t="str">
        <f t="shared" si="4"/>
        <v>N/A</v>
      </c>
      <c r="E18" s="5">
        <v>5.5679287299999998E-2</v>
      </c>
      <c r="F18" s="5" t="str">
        <f t="shared" si="5"/>
        <v>N/A</v>
      </c>
      <c r="G18" s="5">
        <v>6.2602575199999996E-2</v>
      </c>
      <c r="H18" s="5" t="str">
        <f t="shared" si="6"/>
        <v>N/A</v>
      </c>
      <c r="I18" s="6">
        <v>5.3159999999999998</v>
      </c>
      <c r="J18" s="6">
        <v>12.43</v>
      </c>
      <c r="K18" s="85" t="str">
        <f t="shared" si="7"/>
        <v>Yes</v>
      </c>
    </row>
    <row r="19" spans="1:11" x14ac:dyDescent="0.25">
      <c r="A19" s="105" t="s">
        <v>205</v>
      </c>
      <c r="B19" s="60" t="s">
        <v>213</v>
      </c>
      <c r="C19" s="5">
        <v>44.444444443999998</v>
      </c>
      <c r="D19" s="5" t="str">
        <f t="shared" si="4"/>
        <v>N/A</v>
      </c>
      <c r="E19" s="5">
        <v>62.5</v>
      </c>
      <c r="F19" s="5" t="str">
        <f t="shared" si="5"/>
        <v>N/A</v>
      </c>
      <c r="G19" s="5">
        <v>91.891891892000004</v>
      </c>
      <c r="H19" s="5" t="str">
        <f t="shared" si="6"/>
        <v>N/A</v>
      </c>
      <c r="I19" s="6">
        <v>40.630000000000003</v>
      </c>
      <c r="J19" s="6">
        <v>47.03</v>
      </c>
      <c r="K19" s="85" t="str">
        <f t="shared" si="7"/>
        <v>No</v>
      </c>
    </row>
    <row r="20" spans="1:11" x14ac:dyDescent="0.25">
      <c r="A20" s="105" t="s">
        <v>852</v>
      </c>
      <c r="B20" s="60" t="s">
        <v>213</v>
      </c>
      <c r="C20" s="6">
        <v>18.75</v>
      </c>
      <c r="D20" s="5" t="str">
        <f t="shared" si="4"/>
        <v>N/A</v>
      </c>
      <c r="E20" s="6">
        <v>34.333333332999999</v>
      </c>
      <c r="F20" s="5" t="str">
        <f t="shared" si="5"/>
        <v>N/A</v>
      </c>
      <c r="G20" s="6">
        <v>22.647058823999998</v>
      </c>
      <c r="H20" s="5" t="str">
        <f t="shared" si="6"/>
        <v>N/A</v>
      </c>
      <c r="I20" s="6">
        <v>83.11</v>
      </c>
      <c r="J20" s="6">
        <v>-34</v>
      </c>
      <c r="K20" s="85" t="str">
        <f t="shared" si="7"/>
        <v>No</v>
      </c>
    </row>
    <row r="21" spans="1:11" x14ac:dyDescent="0.25">
      <c r="A21" s="105" t="s">
        <v>653</v>
      </c>
      <c r="B21" s="60" t="s">
        <v>213</v>
      </c>
      <c r="C21" s="5">
        <v>1.9776776973000001</v>
      </c>
      <c r="D21" s="5" t="str">
        <f t="shared" si="4"/>
        <v>N/A</v>
      </c>
      <c r="E21" s="5">
        <v>2.3756495916999998</v>
      </c>
      <c r="F21" s="5" t="str">
        <f t="shared" si="5"/>
        <v>N/A</v>
      </c>
      <c r="G21" s="5">
        <v>4.5259969883000002</v>
      </c>
      <c r="H21" s="5" t="str">
        <f t="shared" si="6"/>
        <v>N/A</v>
      </c>
      <c r="I21" s="6">
        <v>20.12</v>
      </c>
      <c r="J21" s="6">
        <v>90.52</v>
      </c>
      <c r="K21" s="85" t="str">
        <f t="shared" si="7"/>
        <v>No</v>
      </c>
    </row>
    <row r="22" spans="1:11" x14ac:dyDescent="0.25">
      <c r="A22" s="105" t="s">
        <v>1682</v>
      </c>
      <c r="B22" s="60" t="s">
        <v>213</v>
      </c>
      <c r="C22" s="5">
        <v>13.267326733000001</v>
      </c>
      <c r="D22" s="5" t="str">
        <f t="shared" si="4"/>
        <v>N/A</v>
      </c>
      <c r="E22" s="5">
        <v>16.50390625</v>
      </c>
      <c r="F22" s="5" t="str">
        <f t="shared" si="5"/>
        <v>N/A</v>
      </c>
      <c r="G22" s="5">
        <v>24.971962616999999</v>
      </c>
      <c r="H22" s="5" t="str">
        <f t="shared" si="6"/>
        <v>N/A</v>
      </c>
      <c r="I22" s="6">
        <v>24.4</v>
      </c>
      <c r="J22" s="6">
        <v>51.31</v>
      </c>
      <c r="K22" s="85" t="str">
        <f t="shared" si="7"/>
        <v>No</v>
      </c>
    </row>
    <row r="23" spans="1:11" x14ac:dyDescent="0.25">
      <c r="A23" s="105" t="s">
        <v>853</v>
      </c>
      <c r="B23" s="60" t="s">
        <v>213</v>
      </c>
      <c r="C23" s="6">
        <v>11.141791045</v>
      </c>
      <c r="D23" s="5" t="str">
        <f t="shared" si="4"/>
        <v>N/A</v>
      </c>
      <c r="E23" s="6">
        <v>11.189349112</v>
      </c>
      <c r="F23" s="5" t="str">
        <f t="shared" si="5"/>
        <v>N/A</v>
      </c>
      <c r="G23" s="6">
        <v>5.8023952096000002</v>
      </c>
      <c r="H23" s="5" t="str">
        <f t="shared" si="6"/>
        <v>N/A</v>
      </c>
      <c r="I23" s="6">
        <v>0.42680000000000001</v>
      </c>
      <c r="J23" s="6">
        <v>-48.1</v>
      </c>
      <c r="K23" s="85" t="str">
        <f t="shared" si="7"/>
        <v>No</v>
      </c>
    </row>
    <row r="24" spans="1:11" x14ac:dyDescent="0.25">
      <c r="A24" s="105" t="s">
        <v>15</v>
      </c>
      <c r="B24" s="60" t="s">
        <v>213</v>
      </c>
      <c r="C24" s="5">
        <v>0.15077344819999999</v>
      </c>
      <c r="D24" s="5" t="str">
        <f>IF($B24="N/A","N/A",IF(C24&lt;0,"No","Yes"))</f>
        <v>N/A</v>
      </c>
      <c r="E24" s="5">
        <v>9.2798812199999997E-2</v>
      </c>
      <c r="F24" s="5" t="str">
        <f>IF($B24="N/A","N/A",IF(E24&lt;0,"No","Yes"))</f>
        <v>N/A</v>
      </c>
      <c r="G24" s="5">
        <v>4.39909988E-2</v>
      </c>
      <c r="H24" s="5" t="str">
        <f>IF($B24="N/A","N/A",IF(G24&lt;0,"No","Yes"))</f>
        <v>N/A</v>
      </c>
      <c r="I24" s="6">
        <v>-38.5</v>
      </c>
      <c r="J24" s="6">
        <v>-52.6</v>
      </c>
      <c r="K24" s="85" t="str">
        <f t="shared" ref="K24:K30" si="8">IF(J24="Div by 0", "N/A", IF(J24="N/A","N/A", IF(J24&gt;30, "No", IF(J24&lt;-30, "No", "Yes"))))</f>
        <v>No</v>
      </c>
    </row>
    <row r="25" spans="1:11" x14ac:dyDescent="0.25">
      <c r="A25" s="105" t="s">
        <v>159</v>
      </c>
      <c r="B25" s="60" t="s">
        <v>213</v>
      </c>
      <c r="C25" s="5">
        <v>99.283336597000002</v>
      </c>
      <c r="D25" s="5" t="str">
        <f>IF($B25="N/A","N/A",IF(C25&lt;0,"No","Yes"))</f>
        <v>N/A</v>
      </c>
      <c r="E25" s="5">
        <v>99.121891239999997</v>
      </c>
      <c r="F25" s="5" t="str">
        <f>IF($B25="N/A","N/A",IF(E25&lt;0,"No","Yes"))</f>
        <v>N/A</v>
      </c>
      <c r="G25" s="5">
        <v>99.778353045000003</v>
      </c>
      <c r="H25" s="5" t="str">
        <f>IF($B25="N/A","N/A",IF(G25&lt;0,"No","Yes"))</f>
        <v>N/A</v>
      </c>
      <c r="I25" s="6">
        <v>-0.16300000000000001</v>
      </c>
      <c r="J25" s="6">
        <v>0.6623</v>
      </c>
      <c r="K25" s="85" t="str">
        <f t="shared" si="8"/>
        <v>Yes</v>
      </c>
    </row>
    <row r="26" spans="1:11" x14ac:dyDescent="0.25">
      <c r="A26" s="105" t="s">
        <v>32</v>
      </c>
      <c r="B26" s="60" t="s">
        <v>213</v>
      </c>
      <c r="C26" s="5">
        <v>100</v>
      </c>
      <c r="D26" s="5" t="str">
        <f>IF($B26="N/A","N/A",IF(C26&lt;0,"No","Yes"))</f>
        <v>N/A</v>
      </c>
      <c r="E26" s="5">
        <v>100</v>
      </c>
      <c r="F26" s="5" t="str">
        <f>IF($B26="N/A","N/A",IF(E26&lt;0,"No","Yes"))</f>
        <v>N/A</v>
      </c>
      <c r="G26" s="5">
        <v>100</v>
      </c>
      <c r="H26" s="5" t="str">
        <f>IF($B26="N/A","N/A",IF(G26&lt;0,"No","Yes"))</f>
        <v>N/A</v>
      </c>
      <c r="I26" s="6">
        <v>0</v>
      </c>
      <c r="J26" s="6">
        <v>0</v>
      </c>
      <c r="K26" s="85" t="str">
        <f t="shared" si="8"/>
        <v>Yes</v>
      </c>
    </row>
    <row r="27" spans="1:11" x14ac:dyDescent="0.25">
      <c r="A27" s="105" t="s">
        <v>160</v>
      </c>
      <c r="B27" s="60" t="s">
        <v>213</v>
      </c>
      <c r="C27" s="5">
        <v>99.829645584000005</v>
      </c>
      <c r="D27" s="5" t="str">
        <f t="shared" ref="D27:D30" si="9">IF($B27="N/A","N/A",IF(C27&lt;0,"No","Yes"))</f>
        <v>N/A</v>
      </c>
      <c r="E27" s="5">
        <v>99.866601707000001</v>
      </c>
      <c r="F27" s="5" t="str">
        <f t="shared" ref="F27:F30" si="10">IF($B27="N/A","N/A",IF(E27&lt;0,"No","Yes"))</f>
        <v>N/A</v>
      </c>
      <c r="G27" s="5">
        <v>99.773277160000006</v>
      </c>
      <c r="H27" s="5" t="str">
        <f t="shared" ref="H27:H30" si="11">IF($B27="N/A","N/A",IF(G27&lt;0,"No","Yes"))</f>
        <v>N/A</v>
      </c>
      <c r="I27" s="6">
        <v>3.6999999999999998E-2</v>
      </c>
      <c r="J27" s="6">
        <v>-9.2999999999999999E-2</v>
      </c>
      <c r="K27" s="85" t="str">
        <f t="shared" si="8"/>
        <v>Yes</v>
      </c>
    </row>
    <row r="28" spans="1:11" x14ac:dyDescent="0.25">
      <c r="A28" s="83" t="s">
        <v>372</v>
      </c>
      <c r="B28" s="60" t="s">
        <v>213</v>
      </c>
      <c r="C28" s="5">
        <v>13.477579792</v>
      </c>
      <c r="D28" s="5" t="str">
        <f t="shared" si="9"/>
        <v>N/A</v>
      </c>
      <c r="E28" s="5">
        <v>13.149591685000001</v>
      </c>
      <c r="F28" s="5" t="str">
        <f t="shared" si="10"/>
        <v>N/A</v>
      </c>
      <c r="G28" s="5">
        <v>13.57291508</v>
      </c>
      <c r="H28" s="5" t="str">
        <f t="shared" si="11"/>
        <v>N/A</v>
      </c>
      <c r="I28" s="6">
        <v>-2.4300000000000002</v>
      </c>
      <c r="J28" s="6">
        <v>3.2189999999999999</v>
      </c>
      <c r="K28" s="85" t="str">
        <f t="shared" si="8"/>
        <v>Yes</v>
      </c>
    </row>
    <row r="29" spans="1:11" x14ac:dyDescent="0.25">
      <c r="A29" s="83" t="s">
        <v>374</v>
      </c>
      <c r="B29" s="60" t="s">
        <v>213</v>
      </c>
      <c r="C29" s="5">
        <v>72.408458977999999</v>
      </c>
      <c r="D29" s="5" t="str">
        <f t="shared" si="9"/>
        <v>N/A</v>
      </c>
      <c r="E29" s="5">
        <v>74.319088715999996</v>
      </c>
      <c r="F29" s="5" t="str">
        <f t="shared" si="10"/>
        <v>N/A</v>
      </c>
      <c r="G29" s="5">
        <v>74.177283724999995</v>
      </c>
      <c r="H29" s="5" t="str">
        <f t="shared" si="11"/>
        <v>N/A</v>
      </c>
      <c r="I29" s="6">
        <v>2.6389999999999998</v>
      </c>
      <c r="J29" s="6">
        <v>-0.191</v>
      </c>
      <c r="K29" s="85" t="str">
        <f t="shared" si="8"/>
        <v>Yes</v>
      </c>
    </row>
    <row r="30" spans="1:11" x14ac:dyDescent="0.25">
      <c r="A30" s="100" t="s">
        <v>375</v>
      </c>
      <c r="B30" s="107" t="s">
        <v>213</v>
      </c>
      <c r="C30" s="94">
        <v>1.4117877423</v>
      </c>
      <c r="D30" s="94" t="str">
        <f t="shared" si="9"/>
        <v>N/A</v>
      </c>
      <c r="E30" s="94">
        <v>1.3560226429</v>
      </c>
      <c r="F30" s="94" t="str">
        <f t="shared" si="10"/>
        <v>N/A</v>
      </c>
      <c r="G30" s="94">
        <v>1.1369981219</v>
      </c>
      <c r="H30" s="94" t="str">
        <f t="shared" si="11"/>
        <v>N/A</v>
      </c>
      <c r="I30" s="95">
        <v>-3.95</v>
      </c>
      <c r="J30" s="95">
        <v>-16.2</v>
      </c>
      <c r="K30" s="96" t="str">
        <f t="shared" si="8"/>
        <v>Yes</v>
      </c>
    </row>
    <row r="31" spans="1:11" ht="12" customHeight="1" x14ac:dyDescent="0.25">
      <c r="A31" s="175" t="s">
        <v>1619</v>
      </c>
      <c r="B31" s="176"/>
      <c r="C31" s="176"/>
      <c r="D31" s="176"/>
      <c r="E31" s="176"/>
      <c r="F31" s="176"/>
      <c r="G31" s="176"/>
      <c r="H31" s="176"/>
      <c r="I31" s="176"/>
      <c r="J31" s="176"/>
      <c r="K31" s="177"/>
    </row>
    <row r="32" spans="1:11" x14ac:dyDescent="0.25">
      <c r="A32" s="167" t="s">
        <v>1617</v>
      </c>
      <c r="B32" s="168"/>
      <c r="C32" s="168"/>
      <c r="D32" s="168"/>
      <c r="E32" s="168"/>
      <c r="F32" s="168"/>
      <c r="G32" s="168"/>
      <c r="H32" s="168"/>
      <c r="I32" s="168"/>
      <c r="J32" s="168"/>
      <c r="K32" s="169"/>
    </row>
    <row r="33" spans="1:11" x14ac:dyDescent="0.25">
      <c r="A33" s="170" t="s">
        <v>1705</v>
      </c>
      <c r="B33" s="170"/>
      <c r="C33" s="170"/>
      <c r="D33" s="170"/>
      <c r="E33" s="170"/>
      <c r="F33" s="170"/>
      <c r="G33" s="170"/>
      <c r="H33" s="170"/>
      <c r="I33" s="170"/>
      <c r="J33" s="170"/>
      <c r="K33" s="171"/>
    </row>
  </sheetData>
  <mergeCells count="7">
    <mergeCell ref="A33:K33"/>
    <mergeCell ref="A1:K1"/>
    <mergeCell ref="A2:K2"/>
    <mergeCell ref="A4:K4"/>
    <mergeCell ref="A31:K31"/>
    <mergeCell ref="A32:K32"/>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1569</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64598452</v>
      </c>
      <c r="D7" s="18" t="str">
        <f>IF($B7="N/A","N/A",IF(C7&gt;15,"No",IF(C7&lt;-15,"No","Yes")))</f>
        <v>N/A</v>
      </c>
      <c r="E7" s="17">
        <v>74040049</v>
      </c>
      <c r="F7" s="18" t="str">
        <f>IF($B7="N/A","N/A",IF(E7&gt;15,"No",IF(E7&lt;-15,"No","Yes")))</f>
        <v>N/A</v>
      </c>
      <c r="G7" s="17">
        <v>74952677</v>
      </c>
      <c r="H7" s="18" t="str">
        <f>IF($B7="N/A","N/A",IF(G7&gt;15,"No",IF(G7&lt;-15,"No","Yes")))</f>
        <v>N/A</v>
      </c>
      <c r="I7" s="19">
        <v>14.62</v>
      </c>
      <c r="J7" s="19">
        <v>1.2330000000000001</v>
      </c>
      <c r="K7" s="86" t="str">
        <f t="shared" ref="K7:K54" si="0">IF(J7="Div by 0", "N/A", IF(J7="N/A","N/A", IF(J7&gt;30, "No", IF(J7&lt;-30, "No", "Yes"))))</f>
        <v>Yes</v>
      </c>
    </row>
    <row r="8" spans="1:11" x14ac:dyDescent="0.25">
      <c r="A8" s="104" t="s">
        <v>362</v>
      </c>
      <c r="B8" s="16" t="s">
        <v>213</v>
      </c>
      <c r="C8" s="80">
        <v>37.402342087000001</v>
      </c>
      <c r="D8" s="18" t="str">
        <f>IF($B8="N/A","N/A",IF(C8&gt;15,"No",IF(C8&lt;-15,"No","Yes")))</f>
        <v>N/A</v>
      </c>
      <c r="E8" s="20">
        <v>34.950234838</v>
      </c>
      <c r="F8" s="18" t="str">
        <f>IF($B8="N/A","N/A",IF(E8&gt;15,"No",IF(E8&lt;-15,"No","Yes")))</f>
        <v>N/A</v>
      </c>
      <c r="G8" s="20">
        <v>35.304924466000003</v>
      </c>
      <c r="H8" s="18" t="str">
        <f>IF($B8="N/A","N/A",IF(G8&gt;15,"No",IF(G8&lt;-15,"No","Yes")))</f>
        <v>N/A</v>
      </c>
      <c r="I8" s="19">
        <v>-6.56</v>
      </c>
      <c r="J8" s="19">
        <v>1.0149999999999999</v>
      </c>
      <c r="K8" s="86" t="str">
        <f t="shared" si="0"/>
        <v>Yes</v>
      </c>
    </row>
    <row r="9" spans="1:11" x14ac:dyDescent="0.25">
      <c r="A9" s="104" t="s">
        <v>119</v>
      </c>
      <c r="B9" s="21" t="s">
        <v>213</v>
      </c>
      <c r="C9" s="53">
        <v>50.864731247999998</v>
      </c>
      <c r="D9" s="5" t="str">
        <f>IF($B9="N/A","N/A",IF(C9&gt;15,"No",IF(C9&lt;-15,"No","Yes")))</f>
        <v>N/A</v>
      </c>
      <c r="E9" s="5">
        <v>52.575413611999998</v>
      </c>
      <c r="F9" s="5" t="str">
        <f>IF($B9="N/A","N/A",IF(E9&gt;15,"No",IF(E9&lt;-15,"No","Yes")))</f>
        <v>N/A</v>
      </c>
      <c r="G9" s="5">
        <v>55.866879845</v>
      </c>
      <c r="H9" s="5" t="str">
        <f>IF($B9="N/A","N/A",IF(G9&gt;15,"No",IF(G9&lt;-15,"No","Yes")))</f>
        <v>N/A</v>
      </c>
      <c r="I9" s="6">
        <v>3.363</v>
      </c>
      <c r="J9" s="6">
        <v>6.26</v>
      </c>
      <c r="K9" s="85" t="str">
        <f t="shared" si="0"/>
        <v>Yes</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1749</v>
      </c>
      <c r="J10" s="6" t="s">
        <v>1749</v>
      </c>
      <c r="K10" s="85" t="str">
        <f t="shared" si="0"/>
        <v>N/A</v>
      </c>
    </row>
    <row r="11" spans="1:11" x14ac:dyDescent="0.25">
      <c r="A11" s="104" t="s">
        <v>854</v>
      </c>
      <c r="B11" s="21" t="s">
        <v>213</v>
      </c>
      <c r="C11" s="53">
        <v>11.732926665000001</v>
      </c>
      <c r="D11" s="5" t="str">
        <f>IF($B11="N/A","N/A",IF(C11&gt;15,"No",IF(C11&lt;-15,"No","Yes")))</f>
        <v>N/A</v>
      </c>
      <c r="E11" s="5">
        <v>12.47435155</v>
      </c>
      <c r="F11" s="5" t="str">
        <f>IF($B11="N/A","N/A",IF(E11&gt;15,"No",IF(E11&lt;-15,"No","Yes")))</f>
        <v>N/A</v>
      </c>
      <c r="G11" s="5">
        <v>8.8281956893999993</v>
      </c>
      <c r="H11" s="5" t="str">
        <f>IF($B11="N/A","N/A",IF(G11&gt;15,"No",IF(G11&lt;-15,"No","Yes")))</f>
        <v>N/A</v>
      </c>
      <c r="I11" s="6">
        <v>6.319</v>
      </c>
      <c r="J11" s="6">
        <v>-29.2</v>
      </c>
      <c r="K11" s="85" t="str">
        <f t="shared" si="0"/>
        <v>Yes</v>
      </c>
    </row>
    <row r="12" spans="1:11" x14ac:dyDescent="0.25">
      <c r="A12" s="104" t="s">
        <v>855</v>
      </c>
      <c r="B12" s="55" t="s">
        <v>214</v>
      </c>
      <c r="C12" s="53">
        <v>99.939341446</v>
      </c>
      <c r="D12" s="5" t="str">
        <f>IF(OR($B12="N/A",$C12="N/A"),"N/A",IF(C12&gt;100,"No",IF(C12&lt;95,"No","Yes")))</f>
        <v>Yes</v>
      </c>
      <c r="E12" s="53">
        <v>99.999970680999994</v>
      </c>
      <c r="F12" s="5" t="str">
        <f>IF(OR($B12="N/A",$E12="N/A"),"N/A",IF(E12&gt;100,"No",IF(E12&lt;95,"No","Yes")))</f>
        <v>Yes</v>
      </c>
      <c r="G12" s="53">
        <v>99.988465766999994</v>
      </c>
      <c r="H12" s="5" t="str">
        <f>IF($B12="N/A","N/A",IF(G12&gt;100,"No",IF(G12&lt;95,"No","Yes")))</f>
        <v>Yes</v>
      </c>
      <c r="I12" s="56">
        <v>6.0699999999999997E-2</v>
      </c>
      <c r="J12" s="56">
        <v>-1.2E-2</v>
      </c>
      <c r="K12" s="85" t="str">
        <f t="shared" si="0"/>
        <v>Yes</v>
      </c>
    </row>
    <row r="13" spans="1:11" x14ac:dyDescent="0.25">
      <c r="A13" s="104"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1749</v>
      </c>
      <c r="J13" s="56" t="s">
        <v>1749</v>
      </c>
      <c r="K13" s="85" t="str">
        <f t="shared" si="0"/>
        <v>N/A</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1749</v>
      </c>
      <c r="J14" s="56" t="s">
        <v>1749</v>
      </c>
      <c r="K14" s="85" t="str">
        <f t="shared" si="0"/>
        <v>N/A</v>
      </c>
    </row>
    <row r="15" spans="1:11" x14ac:dyDescent="0.25">
      <c r="A15" s="104" t="s">
        <v>856</v>
      </c>
      <c r="B15" s="55" t="s">
        <v>214</v>
      </c>
      <c r="C15" s="53">
        <v>100</v>
      </c>
      <c r="D15" s="5" t="str">
        <f>IF(OR($B15="N/A",$C15="N/A"),"N/A",IF(C15&gt;100,"No",IF(C15&lt;95,"No","Yes")))</f>
        <v>Yes</v>
      </c>
      <c r="E15" s="53">
        <v>100</v>
      </c>
      <c r="F15" s="5" t="str">
        <f>IF(OR($B15="N/A",$E15="N/A"),"N/A",IF(E15&gt;100,"No",IF(E15&lt;95,"No","Yes")))</f>
        <v>Yes</v>
      </c>
      <c r="G15" s="53">
        <v>62.680818350000003</v>
      </c>
      <c r="H15" s="5" t="str">
        <f>IF($B15="N/A","N/A",IF(G15&gt;100,"No",IF(G15&lt;95,"No","Yes")))</f>
        <v>No</v>
      </c>
      <c r="I15" s="56">
        <v>0</v>
      </c>
      <c r="J15" s="56">
        <v>-37.299999999999997</v>
      </c>
      <c r="K15" s="85" t="str">
        <f t="shared" si="0"/>
        <v>No</v>
      </c>
    </row>
    <row r="16" spans="1:11" x14ac:dyDescent="0.25">
      <c r="A16" s="104" t="s">
        <v>331</v>
      </c>
      <c r="B16" s="21" t="s">
        <v>213</v>
      </c>
      <c r="C16" s="43">
        <v>24161334</v>
      </c>
      <c r="D16" s="5" t="str">
        <f>IF($B16="N/A","N/A",IF(C16&gt;15,"No",IF(C16&lt;-15,"No","Yes")))</f>
        <v>N/A</v>
      </c>
      <c r="E16" s="22">
        <v>25877171</v>
      </c>
      <c r="F16" s="5" t="str">
        <f>IF($B16="N/A","N/A",IF(E16&gt;15,"No",IF(E16&lt;-15,"No","Yes")))</f>
        <v>N/A</v>
      </c>
      <c r="G16" s="22">
        <v>26461986</v>
      </c>
      <c r="H16" s="5" t="str">
        <f>IF($B16="N/A","N/A",IF(G16&gt;15,"No",IF(G16&lt;-15,"No","Yes")))</f>
        <v>N/A</v>
      </c>
      <c r="I16" s="6">
        <v>7.1020000000000003</v>
      </c>
      <c r="J16" s="6">
        <v>2.2599999999999998</v>
      </c>
      <c r="K16" s="85" t="str">
        <f t="shared" si="0"/>
        <v>Yes</v>
      </c>
    </row>
    <row r="17" spans="1:11" x14ac:dyDescent="0.25">
      <c r="A17" s="104" t="s">
        <v>439</v>
      </c>
      <c r="B17" s="21" t="s">
        <v>215</v>
      </c>
      <c r="C17" s="53">
        <v>6.4858215196</v>
      </c>
      <c r="D17" s="5" t="str">
        <f>IF($B17="N/A","N/A",IF(C17&gt;20,"No",IF(C17&lt;5,"No","Yes")))</f>
        <v>Yes</v>
      </c>
      <c r="E17" s="5">
        <v>5.9714448693</v>
      </c>
      <c r="F17" s="5" t="str">
        <f>IF($B17="N/A","N/A",IF(E17&gt;20,"No",IF(E17&lt;5,"No","Yes")))</f>
        <v>Yes</v>
      </c>
      <c r="G17" s="5">
        <v>4.2886841524000001</v>
      </c>
      <c r="H17" s="5" t="str">
        <f>IF($B17="N/A","N/A",IF(G17&gt;20,"No",IF(G17&lt;5,"No","Yes")))</f>
        <v>No</v>
      </c>
      <c r="I17" s="6">
        <v>-7.93</v>
      </c>
      <c r="J17" s="6">
        <v>-28.2</v>
      </c>
      <c r="K17" s="85" t="str">
        <f t="shared" si="0"/>
        <v>Yes</v>
      </c>
    </row>
    <row r="18" spans="1:11" x14ac:dyDescent="0.25">
      <c r="A18" s="104" t="s">
        <v>440</v>
      </c>
      <c r="B18" s="16" t="s">
        <v>213</v>
      </c>
      <c r="C18" s="53">
        <v>93.514178479999998</v>
      </c>
      <c r="D18" s="5" t="str">
        <f>IF($B18="N/A","N/A",IF(C18&gt;15,"No",IF(C18&lt;-15,"No","Yes")))</f>
        <v>N/A</v>
      </c>
      <c r="E18" s="5">
        <v>94.028555131000005</v>
      </c>
      <c r="F18" s="5" t="str">
        <f>IF($B18="N/A","N/A",IF(E18&gt;15,"No",IF(E18&lt;-15,"No","Yes")))</f>
        <v>N/A</v>
      </c>
      <c r="G18" s="5">
        <v>95.711315847999998</v>
      </c>
      <c r="H18" s="5" t="str">
        <f>IF($B18="N/A","N/A",IF(G18&gt;15,"No",IF(G18&lt;-15,"No","Yes")))</f>
        <v>N/A</v>
      </c>
      <c r="I18" s="6">
        <v>0.55010000000000003</v>
      </c>
      <c r="J18" s="6">
        <v>1.79</v>
      </c>
      <c r="K18" s="85" t="str">
        <f t="shared" si="0"/>
        <v>Yes</v>
      </c>
    </row>
    <row r="19" spans="1:11" x14ac:dyDescent="0.25">
      <c r="A19" s="104" t="s">
        <v>441</v>
      </c>
      <c r="B19" s="21" t="s">
        <v>216</v>
      </c>
      <c r="C19" s="53">
        <v>12.917283458</v>
      </c>
      <c r="D19" s="5" t="str">
        <f>IF($B19="N/A","N/A",IF(C19&gt;1,"Yes","No"))</f>
        <v>Yes</v>
      </c>
      <c r="E19" s="5">
        <v>8.2848971396</v>
      </c>
      <c r="F19" s="5" t="str">
        <f>IF($B19="N/A","N/A",IF(E19&gt;1,"Yes","No"))</f>
        <v>Yes</v>
      </c>
      <c r="G19" s="5">
        <v>5.8724088206999996</v>
      </c>
      <c r="H19" s="5" t="str">
        <f>IF($B19="N/A","N/A",IF(G19&gt;1,"Yes","No"))</f>
        <v>Yes</v>
      </c>
      <c r="I19" s="6">
        <v>-35.9</v>
      </c>
      <c r="J19" s="6">
        <v>-29.1</v>
      </c>
      <c r="K19" s="85" t="str">
        <f t="shared" si="0"/>
        <v>Yes</v>
      </c>
    </row>
    <row r="20" spans="1:11" x14ac:dyDescent="0.25">
      <c r="A20" s="104" t="s">
        <v>857</v>
      </c>
      <c r="B20" s="21" t="s">
        <v>213</v>
      </c>
      <c r="C20" s="46">
        <v>149.96768811999999</v>
      </c>
      <c r="D20" s="5" t="str">
        <f>IF($B20="N/A","N/A",IF(C20&gt;15,"No",IF(C20&lt;-15,"No","Yes")))</f>
        <v>N/A</v>
      </c>
      <c r="E20" s="23">
        <v>160.04873135</v>
      </c>
      <c r="F20" s="5" t="str">
        <f>IF($B20="N/A","N/A",IF(E20&gt;15,"No",IF(E20&lt;-15,"No","Yes")))</f>
        <v>N/A</v>
      </c>
      <c r="G20" s="23">
        <v>177.60407373000001</v>
      </c>
      <c r="H20" s="5" t="str">
        <f>IF($B20="N/A","N/A",IF(G20&gt;15,"No",IF(G20&lt;-15,"No","Yes")))</f>
        <v>N/A</v>
      </c>
      <c r="I20" s="6">
        <v>6.7220000000000004</v>
      </c>
      <c r="J20" s="6">
        <v>10.97</v>
      </c>
      <c r="K20" s="85" t="str">
        <f t="shared" si="0"/>
        <v>Yes</v>
      </c>
    </row>
    <row r="21" spans="1:11" x14ac:dyDescent="0.25">
      <c r="A21" s="104" t="s">
        <v>34</v>
      </c>
      <c r="B21" s="21" t="s">
        <v>213</v>
      </c>
      <c r="C21" s="57">
        <v>23.878828717000001</v>
      </c>
      <c r="D21" s="5" t="str">
        <f>IF($B21="N/A","N/A",IF(C21&gt;15,"No",IF(C21&lt;-15,"No","Yes")))</f>
        <v>N/A</v>
      </c>
      <c r="E21" s="58">
        <v>26.303553704999999</v>
      </c>
      <c r="F21" s="5" t="str">
        <f>IF($B21="N/A","N/A",IF(E21&gt;15,"No",IF(E21&lt;-15,"No","Yes")))</f>
        <v>N/A</v>
      </c>
      <c r="G21" s="58">
        <v>20.003561177000002</v>
      </c>
      <c r="H21" s="5" t="str">
        <f>IF($B21="N/A","N/A",IF(G21&gt;15,"No",IF(G21&lt;-15,"No","Yes")))</f>
        <v>N/A</v>
      </c>
      <c r="I21" s="6">
        <v>10.15</v>
      </c>
      <c r="J21" s="6">
        <v>-24</v>
      </c>
      <c r="K21" s="85" t="str">
        <f t="shared" si="0"/>
        <v>Yes</v>
      </c>
    </row>
    <row r="22" spans="1:11" x14ac:dyDescent="0.25">
      <c r="A22" s="104" t="s">
        <v>1683</v>
      </c>
      <c r="B22" s="21" t="s">
        <v>213</v>
      </c>
      <c r="C22" s="57">
        <v>0</v>
      </c>
      <c r="D22" s="5" t="str">
        <f>IF($B22="N/A","N/A",IF(C22&gt;15,"No",IF(C22&lt;-15,"No","Yes")))</f>
        <v>N/A</v>
      </c>
      <c r="E22" s="58">
        <v>0</v>
      </c>
      <c r="F22" s="5" t="str">
        <f>IF($B22="N/A","N/A",IF(E22&gt;15,"No",IF(E22&lt;-15,"No","Yes")))</f>
        <v>N/A</v>
      </c>
      <c r="G22" s="58">
        <v>0</v>
      </c>
      <c r="H22" s="5" t="str">
        <f>IF($B22="N/A","N/A",IF(G22&gt;15,"No",IF(G22&lt;-15,"No","Yes")))</f>
        <v>N/A</v>
      </c>
      <c r="I22" s="6" t="s">
        <v>1749</v>
      </c>
      <c r="J22" s="6" t="s">
        <v>1749</v>
      </c>
      <c r="K22" s="85" t="str">
        <f t="shared" si="0"/>
        <v>N/A</v>
      </c>
    </row>
    <row r="23" spans="1:11" x14ac:dyDescent="0.25">
      <c r="A23" s="104" t="s">
        <v>35</v>
      </c>
      <c r="B23" s="21" t="s">
        <v>213</v>
      </c>
      <c r="C23" s="57">
        <v>0</v>
      </c>
      <c r="D23" s="5" t="str">
        <f>IF($B23="N/A","N/A",IF(C23&gt;15,"No",IF(C23&lt;-15,"No","Yes")))</f>
        <v>N/A</v>
      </c>
      <c r="E23" s="58">
        <v>0</v>
      </c>
      <c r="F23" s="5" t="str">
        <f>IF($B23="N/A","N/A",IF(E23&gt;15,"No",IF(E23&lt;-15,"No","Yes")))</f>
        <v>N/A</v>
      </c>
      <c r="G23" s="58">
        <v>0</v>
      </c>
      <c r="H23" s="5" t="str">
        <f>IF($B23="N/A","N/A",IF(G23&gt;15,"No",IF(G23&lt;-15,"No","Yes")))</f>
        <v>N/A</v>
      </c>
      <c r="I23" s="6" t="s">
        <v>1749</v>
      </c>
      <c r="J23" s="6" t="s">
        <v>1749</v>
      </c>
      <c r="K23" s="85" t="str">
        <f t="shared" si="0"/>
        <v>N/A</v>
      </c>
    </row>
    <row r="24" spans="1:11" x14ac:dyDescent="0.25">
      <c r="A24" s="104" t="s">
        <v>858</v>
      </c>
      <c r="B24" s="21" t="s">
        <v>243</v>
      </c>
      <c r="C24" s="46">
        <v>514.51442186999998</v>
      </c>
      <c r="D24" s="5" t="str">
        <f>IF($B24="N/A","N/A",IF(C24&gt;300,"No",IF(C24&lt;75,"No","Yes")))</f>
        <v>No</v>
      </c>
      <c r="E24" s="23">
        <v>511.66087348000002</v>
      </c>
      <c r="F24" s="5" t="str">
        <f>IF($B24="N/A","N/A",IF(E24&gt;300,"No",IF(E24&lt;75,"No","Yes")))</f>
        <v>No</v>
      </c>
      <c r="G24" s="23">
        <v>566.22450188000005</v>
      </c>
      <c r="H24" s="5" t="str">
        <f>IF($B24="N/A","N/A",IF(G24&gt;300,"No",IF(G24&lt;75,"No","Yes")))</f>
        <v>No</v>
      </c>
      <c r="I24" s="6">
        <v>-0.55500000000000005</v>
      </c>
      <c r="J24" s="6">
        <v>10.66</v>
      </c>
      <c r="K24" s="85" t="str">
        <f t="shared" si="0"/>
        <v>Yes</v>
      </c>
    </row>
    <row r="25" spans="1:11" x14ac:dyDescent="0.25">
      <c r="A25" s="104" t="s">
        <v>859</v>
      </c>
      <c r="B25" s="21" t="s">
        <v>244</v>
      </c>
      <c r="C25" s="46" t="s">
        <v>1749</v>
      </c>
      <c r="D25" s="5" t="str">
        <f>IF($B25="N/A","N/A",IF(C25&gt;250,"No",IF(C25&lt;20,"No","Yes")))</f>
        <v>No</v>
      </c>
      <c r="E25" s="23" t="s">
        <v>1749</v>
      </c>
      <c r="F25" s="5" t="str">
        <f>IF($B25="N/A","N/A",IF(E25&gt;250,"No",IF(E25&lt;20,"No","Yes")))</f>
        <v>No</v>
      </c>
      <c r="G25" s="23" t="s">
        <v>1749</v>
      </c>
      <c r="H25" s="5" t="str">
        <f>IF($B25="N/A","N/A",IF(G25&gt;250,"No",IF(G25&lt;20,"No","Yes")))</f>
        <v>No</v>
      </c>
      <c r="I25" s="6" t="s">
        <v>1749</v>
      </c>
      <c r="J25" s="6" t="s">
        <v>1749</v>
      </c>
      <c r="K25" s="85" t="str">
        <f t="shared" si="0"/>
        <v>N/A</v>
      </c>
    </row>
    <row r="26" spans="1:11" x14ac:dyDescent="0.25">
      <c r="A26" s="104" t="s">
        <v>860</v>
      </c>
      <c r="B26" s="21" t="s">
        <v>245</v>
      </c>
      <c r="C26" s="46" t="s">
        <v>1749</v>
      </c>
      <c r="D26" s="5" t="str">
        <f>IF($B26="N/A","N/A",IF(C26&gt;5,"No",IF(C26&lt;3,"No","Yes")))</f>
        <v>No</v>
      </c>
      <c r="E26" s="23" t="s">
        <v>1749</v>
      </c>
      <c r="F26" s="5" t="str">
        <f>IF($B26="N/A","N/A",IF(E26&gt;5,"No",IF(E26&lt;3,"No","Yes")))</f>
        <v>No</v>
      </c>
      <c r="G26" s="23" t="s">
        <v>1749</v>
      </c>
      <c r="H26" s="5" t="str">
        <f>IF($B26="N/A","N/A",IF(G26&gt;5,"No",IF(G26&lt;3,"No","Yes")))</f>
        <v>No</v>
      </c>
      <c r="I26" s="6" t="s">
        <v>1749</v>
      </c>
      <c r="J26" s="6" t="s">
        <v>1749</v>
      </c>
      <c r="K26" s="85" t="str">
        <f t="shared" si="0"/>
        <v>N/A</v>
      </c>
    </row>
    <row r="27" spans="1:11" x14ac:dyDescent="0.25">
      <c r="A27" s="104" t="s">
        <v>131</v>
      </c>
      <c r="B27" s="21" t="s">
        <v>213</v>
      </c>
      <c r="C27" s="43">
        <v>11257</v>
      </c>
      <c r="D27" s="21" t="s">
        <v>213</v>
      </c>
      <c r="E27" s="22">
        <v>26450</v>
      </c>
      <c r="F27" s="21" t="s">
        <v>213</v>
      </c>
      <c r="G27" s="22">
        <v>189889</v>
      </c>
      <c r="H27" s="5" t="str">
        <f>IF($B27="N/A","N/A",IF(G27&gt;15,"No",IF(G27&lt;-15,"No","Yes")))</f>
        <v>N/A</v>
      </c>
      <c r="I27" s="6">
        <v>135</v>
      </c>
      <c r="J27" s="6">
        <v>617.9</v>
      </c>
      <c r="K27" s="85" t="str">
        <f t="shared" si="0"/>
        <v>No</v>
      </c>
    </row>
    <row r="28" spans="1:11" x14ac:dyDescent="0.25">
      <c r="A28" s="104" t="s">
        <v>346</v>
      </c>
      <c r="B28" s="21" t="s">
        <v>213</v>
      </c>
      <c r="C28" s="44">
        <v>1.7426114199999999E-2</v>
      </c>
      <c r="D28" s="21" t="s">
        <v>213</v>
      </c>
      <c r="E28" s="4">
        <v>3.5723909399999997E-2</v>
      </c>
      <c r="F28" s="21" t="s">
        <v>213</v>
      </c>
      <c r="G28" s="4">
        <v>0.2533451874</v>
      </c>
      <c r="H28" s="5" t="str">
        <f>IF($B28="N/A","N/A",IF(G28&gt;15,"No",IF(G28&lt;-15,"No","Yes")))</f>
        <v>N/A</v>
      </c>
      <c r="I28" s="6">
        <v>105</v>
      </c>
      <c r="J28" s="6">
        <v>609.20000000000005</v>
      </c>
      <c r="K28" s="85" t="str">
        <f t="shared" si="0"/>
        <v>No</v>
      </c>
    </row>
    <row r="29" spans="1:11" ht="25" x14ac:dyDescent="0.25">
      <c r="A29" s="104" t="s">
        <v>836</v>
      </c>
      <c r="B29" s="21" t="s">
        <v>213</v>
      </c>
      <c r="C29" s="23">
        <v>224.58416984999999</v>
      </c>
      <c r="D29" s="21" t="s">
        <v>213</v>
      </c>
      <c r="E29" s="23">
        <v>138.19939509</v>
      </c>
      <c r="F29" s="21" t="s">
        <v>213</v>
      </c>
      <c r="G29" s="23">
        <v>166.05070330999999</v>
      </c>
      <c r="H29" s="21" t="s">
        <v>213</v>
      </c>
      <c r="I29" s="6">
        <v>-38.5</v>
      </c>
      <c r="J29" s="6">
        <v>20.149999999999999</v>
      </c>
      <c r="K29" s="85" t="str">
        <f t="shared" si="0"/>
        <v>Yes</v>
      </c>
    </row>
    <row r="30" spans="1:11" x14ac:dyDescent="0.25">
      <c r="A30" s="104" t="s">
        <v>27</v>
      </c>
      <c r="B30" s="21" t="s">
        <v>217</v>
      </c>
      <c r="C30" s="22">
        <v>0</v>
      </c>
      <c r="D30" s="5" t="str">
        <f>IF($B30="N/A","N/A",IF(C30="N/A","N/A",IF(C30=0,"Yes","No")))</f>
        <v>Yes</v>
      </c>
      <c r="E30" s="22">
        <v>0</v>
      </c>
      <c r="F30" s="5" t="str">
        <f>IF($B30="N/A","N/A",IF(E30="N/A","N/A",IF(E30=0,"Yes","No")))</f>
        <v>Yes</v>
      </c>
      <c r="G30" s="22">
        <v>0</v>
      </c>
      <c r="H30" s="5" t="str">
        <f>IF($B30="N/A","N/A",IF(G30=0,"Yes","No"))</f>
        <v>Yes</v>
      </c>
      <c r="I30" s="6" t="s">
        <v>1749</v>
      </c>
      <c r="J30" s="6" t="s">
        <v>1749</v>
      </c>
      <c r="K30" s="85" t="str">
        <f t="shared" si="0"/>
        <v>N/A</v>
      </c>
    </row>
    <row r="31" spans="1:11" x14ac:dyDescent="0.25">
      <c r="A31" s="104" t="s">
        <v>206</v>
      </c>
      <c r="B31" s="59" t="s">
        <v>213</v>
      </c>
      <c r="C31" s="43">
        <v>7579289</v>
      </c>
      <c r="D31" s="5" t="str">
        <f t="shared" ref="D31:F50" si="4">IF($B31="N/A","N/A",IF(C31&lt;0,"No","Yes"))</f>
        <v>N/A</v>
      </c>
      <c r="E31" s="43">
        <v>9236016</v>
      </c>
      <c r="F31" s="5" t="str">
        <f t="shared" si="4"/>
        <v>N/A</v>
      </c>
      <c r="G31" s="43">
        <v>6616969</v>
      </c>
      <c r="H31" s="5" t="str">
        <f t="shared" ref="H31:H50" si="5">IF($B31="N/A","N/A",IF(G31&lt;0,"No","Yes"))</f>
        <v>N/A</v>
      </c>
      <c r="I31" s="6">
        <v>21.86</v>
      </c>
      <c r="J31" s="6">
        <v>-28.4</v>
      </c>
      <c r="K31" s="85" t="str">
        <f t="shared" si="0"/>
        <v>Yes</v>
      </c>
    </row>
    <row r="32" spans="1:11" x14ac:dyDescent="0.25">
      <c r="A32" s="108" t="s">
        <v>654</v>
      </c>
      <c r="B32" s="59" t="s">
        <v>213</v>
      </c>
      <c r="C32" s="44">
        <v>99.934848770000002</v>
      </c>
      <c r="D32" s="5" t="str">
        <f t="shared" si="4"/>
        <v>N/A</v>
      </c>
      <c r="E32" s="44">
        <v>99.933293749000001</v>
      </c>
      <c r="F32" s="5" t="str">
        <f t="shared" si="4"/>
        <v>N/A</v>
      </c>
      <c r="G32" s="44">
        <v>99.794226026999993</v>
      </c>
      <c r="H32" s="5" t="str">
        <f t="shared" si="5"/>
        <v>N/A</v>
      </c>
      <c r="I32" s="6">
        <v>-2E-3</v>
      </c>
      <c r="J32" s="6">
        <v>-0.13900000000000001</v>
      </c>
      <c r="K32" s="85" t="str">
        <f t="shared" si="0"/>
        <v>Yes</v>
      </c>
    </row>
    <row r="33" spans="1:11" x14ac:dyDescent="0.25">
      <c r="A33" s="108" t="s">
        <v>655</v>
      </c>
      <c r="B33" s="59" t="s">
        <v>213</v>
      </c>
      <c r="C33" s="44">
        <v>0</v>
      </c>
      <c r="D33" s="5" t="str">
        <f t="shared" si="4"/>
        <v>N/A</v>
      </c>
      <c r="E33" s="44">
        <v>0</v>
      </c>
      <c r="F33" s="5" t="str">
        <f t="shared" si="4"/>
        <v>N/A</v>
      </c>
      <c r="G33" s="44">
        <v>0</v>
      </c>
      <c r="H33" s="5" t="str">
        <f t="shared" si="5"/>
        <v>N/A</v>
      </c>
      <c r="I33" s="6" t="s">
        <v>1749</v>
      </c>
      <c r="J33" s="6" t="s">
        <v>1749</v>
      </c>
      <c r="K33" s="85" t="str">
        <f t="shared" si="0"/>
        <v>N/A</v>
      </c>
    </row>
    <row r="34" spans="1:11" x14ac:dyDescent="0.25">
      <c r="A34" s="108" t="s">
        <v>656</v>
      </c>
      <c r="B34" s="59" t="s">
        <v>213</v>
      </c>
      <c r="C34" s="44">
        <v>0</v>
      </c>
      <c r="D34" s="5" t="str">
        <f t="shared" si="4"/>
        <v>N/A</v>
      </c>
      <c r="E34" s="44">
        <v>0</v>
      </c>
      <c r="F34" s="5" t="str">
        <f t="shared" si="4"/>
        <v>N/A</v>
      </c>
      <c r="G34" s="44">
        <v>0</v>
      </c>
      <c r="H34" s="5" t="str">
        <f t="shared" si="5"/>
        <v>N/A</v>
      </c>
      <c r="I34" s="6" t="s">
        <v>1749</v>
      </c>
      <c r="J34" s="6" t="s">
        <v>1749</v>
      </c>
      <c r="K34" s="85" t="str">
        <f t="shared" si="0"/>
        <v>N/A</v>
      </c>
    </row>
    <row r="35" spans="1:11" x14ac:dyDescent="0.25">
      <c r="A35" s="108" t="s">
        <v>657</v>
      </c>
      <c r="B35" s="59" t="s">
        <v>213</v>
      </c>
      <c r="C35" s="44">
        <v>6.5151229899999996E-2</v>
      </c>
      <c r="D35" s="5" t="str">
        <f t="shared" si="4"/>
        <v>N/A</v>
      </c>
      <c r="E35" s="44">
        <v>6.6706250800000005E-2</v>
      </c>
      <c r="F35" s="5" t="str">
        <f t="shared" si="4"/>
        <v>N/A</v>
      </c>
      <c r="G35" s="44">
        <v>0.20577397289999999</v>
      </c>
      <c r="H35" s="5" t="str">
        <f t="shared" si="5"/>
        <v>N/A</v>
      </c>
      <c r="I35" s="6">
        <v>2.387</v>
      </c>
      <c r="J35" s="6">
        <v>208.5</v>
      </c>
      <c r="K35" s="85" t="str">
        <f t="shared" si="0"/>
        <v>No</v>
      </c>
    </row>
    <row r="36" spans="1:11" x14ac:dyDescent="0.25">
      <c r="A36" s="108" t="s">
        <v>349</v>
      </c>
      <c r="B36" s="59" t="s">
        <v>213</v>
      </c>
      <c r="C36" s="43">
        <v>0</v>
      </c>
      <c r="D36" s="5" t="str">
        <f t="shared" si="4"/>
        <v>N/A</v>
      </c>
      <c r="E36" s="43">
        <v>0</v>
      </c>
      <c r="F36" s="5" t="str">
        <f t="shared" si="4"/>
        <v>N/A</v>
      </c>
      <c r="G36" s="43">
        <v>0</v>
      </c>
      <c r="H36" s="5" t="str">
        <f t="shared" si="5"/>
        <v>N/A</v>
      </c>
      <c r="I36" s="6" t="s">
        <v>1749</v>
      </c>
      <c r="J36" s="6" t="s">
        <v>1749</v>
      </c>
      <c r="K36" s="85" t="str">
        <f t="shared" si="0"/>
        <v>N/A</v>
      </c>
    </row>
    <row r="37" spans="1:11" x14ac:dyDescent="0.25">
      <c r="A37" s="108" t="s">
        <v>658</v>
      </c>
      <c r="B37" s="59" t="s">
        <v>213</v>
      </c>
      <c r="C37" s="44" t="s">
        <v>1749</v>
      </c>
      <c r="D37" s="5" t="str">
        <f t="shared" si="4"/>
        <v>N/A</v>
      </c>
      <c r="E37" s="44" t="s">
        <v>1749</v>
      </c>
      <c r="F37" s="5" t="str">
        <f t="shared" si="4"/>
        <v>N/A</v>
      </c>
      <c r="G37" s="44" t="s">
        <v>1749</v>
      </c>
      <c r="H37" s="5" t="str">
        <f t="shared" si="5"/>
        <v>N/A</v>
      </c>
      <c r="I37" s="6" t="s">
        <v>1749</v>
      </c>
      <c r="J37" s="6" t="s">
        <v>1749</v>
      </c>
      <c r="K37" s="85" t="str">
        <f t="shared" si="0"/>
        <v>N/A</v>
      </c>
    </row>
    <row r="38" spans="1:11" x14ac:dyDescent="0.25">
      <c r="A38" s="108" t="s">
        <v>659</v>
      </c>
      <c r="B38" s="59" t="s">
        <v>213</v>
      </c>
      <c r="C38" s="44" t="s">
        <v>1749</v>
      </c>
      <c r="D38" s="5" t="str">
        <f t="shared" si="4"/>
        <v>N/A</v>
      </c>
      <c r="E38" s="44" t="s">
        <v>1749</v>
      </c>
      <c r="F38" s="5" t="str">
        <f t="shared" si="4"/>
        <v>N/A</v>
      </c>
      <c r="G38" s="44" t="s">
        <v>1749</v>
      </c>
      <c r="H38" s="5" t="str">
        <f t="shared" si="5"/>
        <v>N/A</v>
      </c>
      <c r="I38" s="6" t="s">
        <v>1749</v>
      </c>
      <c r="J38" s="6" t="s">
        <v>1749</v>
      </c>
      <c r="K38" s="85" t="str">
        <f t="shared" si="0"/>
        <v>N/A</v>
      </c>
    </row>
    <row r="39" spans="1:11" x14ac:dyDescent="0.25">
      <c r="A39" s="108" t="s">
        <v>660</v>
      </c>
      <c r="B39" s="59" t="s">
        <v>213</v>
      </c>
      <c r="C39" s="44" t="s">
        <v>1749</v>
      </c>
      <c r="D39" s="5" t="str">
        <f t="shared" si="4"/>
        <v>N/A</v>
      </c>
      <c r="E39" s="44" t="s">
        <v>1749</v>
      </c>
      <c r="F39" s="5" t="str">
        <f t="shared" si="4"/>
        <v>N/A</v>
      </c>
      <c r="G39" s="44" t="s">
        <v>1749</v>
      </c>
      <c r="H39" s="5" t="str">
        <f t="shared" si="5"/>
        <v>N/A</v>
      </c>
      <c r="I39" s="6" t="s">
        <v>1749</v>
      </c>
      <c r="J39" s="6" t="s">
        <v>1749</v>
      </c>
      <c r="K39" s="85" t="str">
        <f t="shared" si="0"/>
        <v>N/A</v>
      </c>
    </row>
    <row r="40" spans="1:11" x14ac:dyDescent="0.25">
      <c r="A40" s="108" t="s">
        <v>661</v>
      </c>
      <c r="B40" s="59" t="s">
        <v>213</v>
      </c>
      <c r="C40" s="44" t="s">
        <v>1749</v>
      </c>
      <c r="D40" s="5" t="str">
        <f t="shared" si="4"/>
        <v>N/A</v>
      </c>
      <c r="E40" s="44" t="s">
        <v>1749</v>
      </c>
      <c r="F40" s="5" t="str">
        <f t="shared" si="4"/>
        <v>N/A</v>
      </c>
      <c r="G40" s="44" t="s">
        <v>1749</v>
      </c>
      <c r="H40" s="5" t="str">
        <f t="shared" si="5"/>
        <v>N/A</v>
      </c>
      <c r="I40" s="6" t="s">
        <v>1749</v>
      </c>
      <c r="J40" s="6" t="s">
        <v>1749</v>
      </c>
      <c r="K40" s="85" t="str">
        <f t="shared" si="0"/>
        <v>N/A</v>
      </c>
    </row>
    <row r="41" spans="1:11" x14ac:dyDescent="0.25">
      <c r="A41" s="108" t="s">
        <v>662</v>
      </c>
      <c r="B41" s="59" t="s">
        <v>213</v>
      </c>
      <c r="C41" s="44" t="s">
        <v>1749</v>
      </c>
      <c r="D41" s="5" t="str">
        <f t="shared" si="4"/>
        <v>N/A</v>
      </c>
      <c r="E41" s="44" t="s">
        <v>1749</v>
      </c>
      <c r="F41" s="5" t="str">
        <f t="shared" si="4"/>
        <v>N/A</v>
      </c>
      <c r="G41" s="44" t="s">
        <v>1749</v>
      </c>
      <c r="H41" s="5" t="str">
        <f t="shared" si="5"/>
        <v>N/A</v>
      </c>
      <c r="I41" s="6" t="s">
        <v>1749</v>
      </c>
      <c r="J41" s="6" t="s">
        <v>1749</v>
      </c>
      <c r="K41" s="85" t="str">
        <f t="shared" si="0"/>
        <v>N/A</v>
      </c>
    </row>
    <row r="42" spans="1:11" x14ac:dyDescent="0.25">
      <c r="A42" s="108" t="s">
        <v>663</v>
      </c>
      <c r="B42" s="59" t="s">
        <v>213</v>
      </c>
      <c r="C42" s="44" t="s">
        <v>1749</v>
      </c>
      <c r="D42" s="5" t="str">
        <f t="shared" si="4"/>
        <v>N/A</v>
      </c>
      <c r="E42" s="44" t="s">
        <v>1749</v>
      </c>
      <c r="F42" s="5" t="str">
        <f t="shared" si="4"/>
        <v>N/A</v>
      </c>
      <c r="G42" s="44" t="s">
        <v>1749</v>
      </c>
      <c r="H42" s="5" t="str">
        <f t="shared" si="5"/>
        <v>N/A</v>
      </c>
      <c r="I42" s="6" t="s">
        <v>1749</v>
      </c>
      <c r="J42" s="6" t="s">
        <v>1749</v>
      </c>
      <c r="K42" s="85" t="str">
        <f t="shared" si="0"/>
        <v>N/A</v>
      </c>
    </row>
    <row r="43" spans="1:11" x14ac:dyDescent="0.25">
      <c r="A43" s="108" t="s">
        <v>664</v>
      </c>
      <c r="B43" s="59" t="s">
        <v>213</v>
      </c>
      <c r="C43" s="44" t="s">
        <v>1749</v>
      </c>
      <c r="D43" s="5" t="str">
        <f t="shared" si="4"/>
        <v>N/A</v>
      </c>
      <c r="E43" s="44" t="s">
        <v>1749</v>
      </c>
      <c r="F43" s="5" t="str">
        <f t="shared" si="4"/>
        <v>N/A</v>
      </c>
      <c r="G43" s="44" t="s">
        <v>1749</v>
      </c>
      <c r="H43" s="5" t="str">
        <f t="shared" si="5"/>
        <v>N/A</v>
      </c>
      <c r="I43" s="6" t="s">
        <v>1749</v>
      </c>
      <c r="J43" s="6" t="s">
        <v>1749</v>
      </c>
      <c r="K43" s="85" t="str">
        <f t="shared" si="0"/>
        <v>N/A</v>
      </c>
    </row>
    <row r="44" spans="1:11" x14ac:dyDescent="0.25">
      <c r="A44" s="108" t="s">
        <v>665</v>
      </c>
      <c r="B44" s="59" t="s">
        <v>213</v>
      </c>
      <c r="C44" s="44" t="s">
        <v>1749</v>
      </c>
      <c r="D44" s="5" t="str">
        <f t="shared" si="4"/>
        <v>N/A</v>
      </c>
      <c r="E44" s="44" t="s">
        <v>1749</v>
      </c>
      <c r="F44" s="5" t="str">
        <f t="shared" si="4"/>
        <v>N/A</v>
      </c>
      <c r="G44" s="44" t="s">
        <v>1749</v>
      </c>
      <c r="H44" s="5" t="str">
        <f t="shared" si="5"/>
        <v>N/A</v>
      </c>
      <c r="I44" s="6" t="s">
        <v>1749</v>
      </c>
      <c r="J44" s="6" t="s">
        <v>1749</v>
      </c>
      <c r="K44" s="85" t="str">
        <f t="shared" si="0"/>
        <v>N/A</v>
      </c>
    </row>
    <row r="45" spans="1:11" x14ac:dyDescent="0.25">
      <c r="A45" s="108" t="s">
        <v>666</v>
      </c>
      <c r="B45" s="59" t="s">
        <v>213</v>
      </c>
      <c r="C45" s="44" t="s">
        <v>1749</v>
      </c>
      <c r="D45" s="5" t="str">
        <f t="shared" si="4"/>
        <v>N/A</v>
      </c>
      <c r="E45" s="44" t="s">
        <v>1749</v>
      </c>
      <c r="F45" s="5" t="str">
        <f t="shared" si="4"/>
        <v>N/A</v>
      </c>
      <c r="G45" s="44" t="s">
        <v>1749</v>
      </c>
      <c r="H45" s="5" t="str">
        <f t="shared" si="5"/>
        <v>N/A</v>
      </c>
      <c r="I45" s="6" t="s">
        <v>1749</v>
      </c>
      <c r="J45" s="6" t="s">
        <v>1749</v>
      </c>
      <c r="K45" s="85" t="str">
        <f t="shared" si="0"/>
        <v>N/A</v>
      </c>
    </row>
    <row r="46" spans="1:11" x14ac:dyDescent="0.25">
      <c r="A46" s="108" t="s">
        <v>350</v>
      </c>
      <c r="B46" s="59" t="s">
        <v>213</v>
      </c>
      <c r="C46" s="43">
        <v>0</v>
      </c>
      <c r="D46" s="5" t="str">
        <f t="shared" si="4"/>
        <v>N/A</v>
      </c>
      <c r="E46" s="43">
        <v>0</v>
      </c>
      <c r="F46" s="5" t="str">
        <f t="shared" si="4"/>
        <v>N/A</v>
      </c>
      <c r="G46" s="43">
        <v>0</v>
      </c>
      <c r="H46" s="5" t="str">
        <f t="shared" si="5"/>
        <v>N/A</v>
      </c>
      <c r="I46" s="6" t="s">
        <v>1749</v>
      </c>
      <c r="J46" s="6" t="s">
        <v>1749</v>
      </c>
      <c r="K46" s="85" t="str">
        <f t="shared" si="0"/>
        <v>N/A</v>
      </c>
    </row>
    <row r="47" spans="1:11" x14ac:dyDescent="0.25">
      <c r="A47" s="108" t="s">
        <v>667</v>
      </c>
      <c r="B47" s="59" t="s">
        <v>213</v>
      </c>
      <c r="C47" s="44" t="s">
        <v>1749</v>
      </c>
      <c r="D47" s="5" t="str">
        <f t="shared" si="4"/>
        <v>N/A</v>
      </c>
      <c r="E47" s="44" t="s">
        <v>1749</v>
      </c>
      <c r="F47" s="5" t="str">
        <f t="shared" si="4"/>
        <v>N/A</v>
      </c>
      <c r="G47" s="44" t="s">
        <v>1749</v>
      </c>
      <c r="H47" s="5" t="str">
        <f t="shared" si="5"/>
        <v>N/A</v>
      </c>
      <c r="I47" s="6" t="s">
        <v>1749</v>
      </c>
      <c r="J47" s="6" t="s">
        <v>1749</v>
      </c>
      <c r="K47" s="85" t="str">
        <f t="shared" si="0"/>
        <v>N/A</v>
      </c>
    </row>
    <row r="48" spans="1:11" x14ac:dyDescent="0.25">
      <c r="A48" s="108" t="s">
        <v>668</v>
      </c>
      <c r="B48" s="59" t="s">
        <v>213</v>
      </c>
      <c r="C48" s="44" t="s">
        <v>1749</v>
      </c>
      <c r="D48" s="5" t="str">
        <f t="shared" si="4"/>
        <v>N/A</v>
      </c>
      <c r="E48" s="44" t="s">
        <v>1749</v>
      </c>
      <c r="F48" s="5" t="str">
        <f t="shared" si="4"/>
        <v>N/A</v>
      </c>
      <c r="G48" s="44" t="s">
        <v>1749</v>
      </c>
      <c r="H48" s="5" t="str">
        <f t="shared" si="5"/>
        <v>N/A</v>
      </c>
      <c r="I48" s="6" t="s">
        <v>1749</v>
      </c>
      <c r="J48" s="6" t="s">
        <v>1749</v>
      </c>
      <c r="K48" s="85" t="str">
        <f t="shared" si="0"/>
        <v>N/A</v>
      </c>
    </row>
    <row r="49" spans="1:11" x14ac:dyDescent="0.25">
      <c r="A49" s="108" t="s">
        <v>669</v>
      </c>
      <c r="B49" s="59" t="s">
        <v>213</v>
      </c>
      <c r="C49" s="44" t="s">
        <v>1749</v>
      </c>
      <c r="D49" s="5" t="str">
        <f t="shared" si="4"/>
        <v>N/A</v>
      </c>
      <c r="E49" s="44" t="s">
        <v>1749</v>
      </c>
      <c r="F49" s="5" t="str">
        <f t="shared" si="4"/>
        <v>N/A</v>
      </c>
      <c r="G49" s="44" t="s">
        <v>1749</v>
      </c>
      <c r="H49" s="5" t="str">
        <f t="shared" si="5"/>
        <v>N/A</v>
      </c>
      <c r="I49" s="6" t="s">
        <v>1749</v>
      </c>
      <c r="J49" s="6" t="s">
        <v>1749</v>
      </c>
      <c r="K49" s="85" t="str">
        <f t="shared" si="0"/>
        <v>N/A</v>
      </c>
    </row>
    <row r="50" spans="1:11" x14ac:dyDescent="0.25">
      <c r="A50" s="108" t="s">
        <v>670</v>
      </c>
      <c r="B50" s="59" t="s">
        <v>213</v>
      </c>
      <c r="C50" s="44" t="s">
        <v>1749</v>
      </c>
      <c r="D50" s="5" t="str">
        <f t="shared" si="4"/>
        <v>N/A</v>
      </c>
      <c r="E50" s="44" t="s">
        <v>1749</v>
      </c>
      <c r="F50" s="5" t="str">
        <f t="shared" si="4"/>
        <v>N/A</v>
      </c>
      <c r="G50" s="44" t="s">
        <v>1749</v>
      </c>
      <c r="H50" s="5" t="str">
        <f t="shared" si="5"/>
        <v>N/A</v>
      </c>
      <c r="I50" s="6" t="s">
        <v>1749</v>
      </c>
      <c r="J50" s="6" t="s">
        <v>1749</v>
      </c>
      <c r="K50" s="85" t="str">
        <f t="shared" si="0"/>
        <v>N/A</v>
      </c>
    </row>
    <row r="51" spans="1:11" x14ac:dyDescent="0.25">
      <c r="A51" s="108" t="s">
        <v>351</v>
      </c>
      <c r="B51" s="21" t="s">
        <v>213</v>
      </c>
      <c r="C51" s="43">
        <v>32857829</v>
      </c>
      <c r="D51" s="21" t="s">
        <v>213</v>
      </c>
      <c r="E51" s="22">
        <v>38926862</v>
      </c>
      <c r="F51" s="21" t="s">
        <v>213</v>
      </c>
      <c r="G51" s="22">
        <v>41873722</v>
      </c>
      <c r="H51" s="21" t="s">
        <v>213</v>
      </c>
      <c r="I51" s="6">
        <v>18.47</v>
      </c>
      <c r="J51" s="6">
        <v>7.57</v>
      </c>
      <c r="K51" s="85" t="str">
        <f t="shared" si="0"/>
        <v>Yes</v>
      </c>
    </row>
    <row r="52" spans="1:11" x14ac:dyDescent="0.25">
      <c r="A52" s="108" t="s">
        <v>352</v>
      </c>
      <c r="B52" s="21" t="s">
        <v>213</v>
      </c>
      <c r="C52" s="44">
        <v>99.974185755999997</v>
      </c>
      <c r="D52" s="5" t="str">
        <f t="shared" ref="D52:D54" si="6">IF($B52="N/A","N/A",IF(C52&gt;15,"No",IF(C52&lt;-15,"No","Yes")))</f>
        <v>N/A</v>
      </c>
      <c r="E52" s="4">
        <v>99.941934697999997</v>
      </c>
      <c r="F52" s="5" t="str">
        <f t="shared" ref="F52:F54" si="7">IF($B52="N/A","N/A",IF(E52&gt;15,"No",IF(E52&lt;-15,"No","Yes")))</f>
        <v>N/A</v>
      </c>
      <c r="G52" s="4">
        <v>98.799361566000002</v>
      </c>
      <c r="H52" s="5" t="str">
        <f t="shared" ref="H52:H54" si="8">IF($B52="N/A","N/A",IF(G52&gt;15,"No",IF(G52&lt;-15,"No","Yes")))</f>
        <v>N/A</v>
      </c>
      <c r="I52" s="6">
        <v>-3.2000000000000001E-2</v>
      </c>
      <c r="J52" s="6">
        <v>-1.1399999999999999</v>
      </c>
      <c r="K52" s="85" t="str">
        <f t="shared" si="0"/>
        <v>Yes</v>
      </c>
    </row>
    <row r="53" spans="1:11" x14ac:dyDescent="0.25">
      <c r="A53" s="108" t="s">
        <v>353</v>
      </c>
      <c r="B53" s="21" t="s">
        <v>213</v>
      </c>
      <c r="C53" s="44">
        <v>0</v>
      </c>
      <c r="D53" s="5" t="str">
        <f t="shared" si="6"/>
        <v>N/A</v>
      </c>
      <c r="E53" s="4">
        <v>0</v>
      </c>
      <c r="F53" s="5" t="str">
        <f t="shared" si="7"/>
        <v>N/A</v>
      </c>
      <c r="G53" s="4">
        <v>0</v>
      </c>
      <c r="H53" s="5" t="str">
        <f t="shared" si="8"/>
        <v>N/A</v>
      </c>
      <c r="I53" s="6" t="s">
        <v>1749</v>
      </c>
      <c r="J53" s="6" t="s">
        <v>1749</v>
      </c>
      <c r="K53" s="85" t="str">
        <f t="shared" si="0"/>
        <v>N/A</v>
      </c>
    </row>
    <row r="54" spans="1:11" x14ac:dyDescent="0.25">
      <c r="A54" s="109" t="s">
        <v>354</v>
      </c>
      <c r="B54" s="93" t="s">
        <v>213</v>
      </c>
      <c r="C54" s="110">
        <v>2.58142435E-2</v>
      </c>
      <c r="D54" s="94" t="str">
        <f t="shared" si="6"/>
        <v>N/A</v>
      </c>
      <c r="E54" s="98">
        <v>5.8065302100000001E-2</v>
      </c>
      <c r="F54" s="94" t="str">
        <f t="shared" si="7"/>
        <v>N/A</v>
      </c>
      <c r="G54" s="98">
        <v>1.2006384338</v>
      </c>
      <c r="H54" s="94" t="str">
        <f t="shared" si="8"/>
        <v>N/A</v>
      </c>
      <c r="I54" s="95">
        <v>124.9</v>
      </c>
      <c r="J54" s="95">
        <v>1968</v>
      </c>
      <c r="K54" s="96" t="str">
        <f t="shared" si="0"/>
        <v>No</v>
      </c>
    </row>
    <row r="55" spans="1:11" ht="12" customHeight="1" x14ac:dyDescent="0.25">
      <c r="A55" s="175" t="s">
        <v>1619</v>
      </c>
      <c r="B55" s="176"/>
      <c r="C55" s="176"/>
      <c r="D55" s="176"/>
      <c r="E55" s="176"/>
      <c r="F55" s="176"/>
      <c r="G55" s="176"/>
      <c r="H55" s="176"/>
      <c r="I55" s="176"/>
      <c r="J55" s="176"/>
      <c r="K55" s="177"/>
    </row>
    <row r="56" spans="1:11" x14ac:dyDescent="0.25">
      <c r="A56" s="167" t="s">
        <v>1617</v>
      </c>
      <c r="B56" s="168"/>
      <c r="C56" s="168"/>
      <c r="D56" s="168"/>
      <c r="E56" s="168"/>
      <c r="F56" s="168"/>
      <c r="G56" s="168"/>
      <c r="H56" s="168"/>
      <c r="I56" s="168"/>
      <c r="J56" s="168"/>
      <c r="K56" s="169"/>
    </row>
    <row r="57" spans="1:11" x14ac:dyDescent="0.25">
      <c r="A57" s="170" t="s">
        <v>1705</v>
      </c>
      <c r="B57" s="170"/>
      <c r="C57" s="170"/>
      <c r="D57" s="170"/>
      <c r="E57" s="170"/>
      <c r="F57" s="170"/>
      <c r="G57" s="170"/>
      <c r="H57" s="170"/>
      <c r="I57" s="170"/>
      <c r="J57" s="170"/>
      <c r="K57" s="171"/>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2.75" customHeight="1" x14ac:dyDescent="0.3">
      <c r="A2" s="164" t="s">
        <v>1570</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22594273</v>
      </c>
      <c r="D6" s="5" t="str">
        <f>IF($B6="N/A","N/A",IF(C6&gt;15,"No",IF(C6&lt;-15,"No","Yes")))</f>
        <v>N/A</v>
      </c>
      <c r="E6" s="22">
        <v>24331930</v>
      </c>
      <c r="F6" s="5" t="str">
        <f>IF($B6="N/A","N/A",IF(E6&gt;15,"No",IF(E6&lt;-15,"No","Yes")))</f>
        <v>N/A</v>
      </c>
      <c r="G6" s="22">
        <v>25327115</v>
      </c>
      <c r="H6" s="5" t="str">
        <f>IF($B6="N/A","N/A",IF(G6&gt;15,"No",IF(G6&lt;-15,"No","Yes")))</f>
        <v>N/A</v>
      </c>
      <c r="I6" s="6">
        <v>7.6909999999999998</v>
      </c>
      <c r="J6" s="6">
        <v>4.09</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104" t="s">
        <v>16</v>
      </c>
      <c r="B9" s="21" t="s">
        <v>213</v>
      </c>
      <c r="C9" s="44">
        <v>7.3489906048</v>
      </c>
      <c r="D9" s="5" t="str">
        <f t="shared" ref="D9:D15" si="1">IF($B9="N/A","N/A",IF(C9&gt;15,"No",IF(C9&lt;-15,"No","Yes")))</f>
        <v>N/A</v>
      </c>
      <c r="E9" s="4">
        <v>6.7389146688999997</v>
      </c>
      <c r="F9" s="5" t="str">
        <f t="shared" ref="F9:F15" si="2">IF($B9="N/A","N/A",IF(E9&gt;15,"No",IF(E9&lt;-15,"No","Yes")))</f>
        <v>N/A</v>
      </c>
      <c r="G9" s="4">
        <v>5.6322443358000003</v>
      </c>
      <c r="H9" s="5" t="str">
        <f t="shared" ref="H9:H15" si="3">IF($B9="N/A","N/A",IF(G9&gt;15,"No",IF(G9&lt;-15,"No","Yes")))</f>
        <v>N/A</v>
      </c>
      <c r="I9" s="6">
        <v>-8.3000000000000007</v>
      </c>
      <c r="J9" s="6">
        <v>-16.399999999999999</v>
      </c>
      <c r="K9" s="85" t="str">
        <f t="shared" si="0"/>
        <v>Yes</v>
      </c>
    </row>
    <row r="10" spans="1:11" x14ac:dyDescent="0.25">
      <c r="A10" s="104" t="s">
        <v>36</v>
      </c>
      <c r="B10" s="21" t="s">
        <v>213</v>
      </c>
      <c r="C10" s="44">
        <v>0.15615150089999999</v>
      </c>
      <c r="D10" s="5" t="str">
        <f t="shared" si="1"/>
        <v>N/A</v>
      </c>
      <c r="E10" s="4">
        <v>0.1963396593</v>
      </c>
      <c r="F10" s="5" t="str">
        <f t="shared" si="2"/>
        <v>N/A</v>
      </c>
      <c r="G10" s="4">
        <v>0.2978487219</v>
      </c>
      <c r="H10" s="5" t="str">
        <f t="shared" si="3"/>
        <v>N/A</v>
      </c>
      <c r="I10" s="6">
        <v>25.74</v>
      </c>
      <c r="J10" s="6">
        <v>51.7</v>
      </c>
      <c r="K10" s="85" t="str">
        <f t="shared" si="0"/>
        <v>No</v>
      </c>
    </row>
    <row r="11" spans="1:11" x14ac:dyDescent="0.25">
      <c r="A11" s="104" t="s">
        <v>37</v>
      </c>
      <c r="B11" s="21" t="s">
        <v>213</v>
      </c>
      <c r="C11" s="44">
        <v>3.2682746251000001</v>
      </c>
      <c r="D11" s="5" t="str">
        <f t="shared" si="1"/>
        <v>N/A</v>
      </c>
      <c r="E11" s="4">
        <v>2.9029970089999999</v>
      </c>
      <c r="F11" s="5" t="str">
        <f t="shared" si="2"/>
        <v>N/A</v>
      </c>
      <c r="G11" s="4">
        <v>2.4109719324999999</v>
      </c>
      <c r="H11" s="5" t="str">
        <f t="shared" si="3"/>
        <v>N/A</v>
      </c>
      <c r="I11" s="6">
        <v>-11.2</v>
      </c>
      <c r="J11" s="6">
        <v>-16.899999999999999</v>
      </c>
      <c r="K11" s="85" t="str">
        <f t="shared" si="0"/>
        <v>Yes</v>
      </c>
    </row>
    <row r="12" spans="1:11" x14ac:dyDescent="0.25">
      <c r="A12" s="104" t="s">
        <v>38</v>
      </c>
      <c r="B12" s="21" t="s">
        <v>213</v>
      </c>
      <c r="C12" s="44">
        <v>7.7108614876999999</v>
      </c>
      <c r="D12" s="5" t="str">
        <f t="shared" si="1"/>
        <v>N/A</v>
      </c>
      <c r="E12" s="4">
        <v>7.0800067466999996</v>
      </c>
      <c r="F12" s="5" t="str">
        <f t="shared" si="2"/>
        <v>N/A</v>
      </c>
      <c r="G12" s="4">
        <v>5.8424396072000002</v>
      </c>
      <c r="H12" s="5" t="str">
        <f t="shared" si="3"/>
        <v>N/A</v>
      </c>
      <c r="I12" s="6">
        <v>-8.18</v>
      </c>
      <c r="J12" s="6">
        <v>-17.5</v>
      </c>
      <c r="K12" s="85" t="str">
        <f t="shared" si="0"/>
        <v>Yes</v>
      </c>
    </row>
    <row r="13" spans="1:11" x14ac:dyDescent="0.25">
      <c r="A13" s="104" t="s">
        <v>861</v>
      </c>
      <c r="B13" s="21" t="s">
        <v>213</v>
      </c>
      <c r="C13" s="44">
        <v>27.179678668000001</v>
      </c>
      <c r="D13" s="5" t="str">
        <f t="shared" si="1"/>
        <v>N/A</v>
      </c>
      <c r="E13" s="4">
        <v>22.642102350999998</v>
      </c>
      <c r="F13" s="5" t="str">
        <f t="shared" si="2"/>
        <v>N/A</v>
      </c>
      <c r="G13" s="4">
        <v>18.169567832999999</v>
      </c>
      <c r="H13" s="5" t="str">
        <f t="shared" si="3"/>
        <v>N/A</v>
      </c>
      <c r="I13" s="6">
        <v>-16.7</v>
      </c>
      <c r="J13" s="6">
        <v>-19.8</v>
      </c>
      <c r="K13" s="85" t="str">
        <f t="shared" si="0"/>
        <v>Yes</v>
      </c>
    </row>
    <row r="14" spans="1:11" x14ac:dyDescent="0.25">
      <c r="A14" s="104" t="s">
        <v>862</v>
      </c>
      <c r="B14" s="21" t="s">
        <v>213</v>
      </c>
      <c r="C14" s="44">
        <v>11.419504137000001</v>
      </c>
      <c r="D14" s="5" t="str">
        <f t="shared" si="1"/>
        <v>N/A</v>
      </c>
      <c r="E14" s="4">
        <v>9.6613340629</v>
      </c>
      <c r="F14" s="5" t="str">
        <f t="shared" si="2"/>
        <v>N/A</v>
      </c>
      <c r="G14" s="4">
        <v>8.2712439096000008</v>
      </c>
      <c r="H14" s="5" t="str">
        <f t="shared" si="3"/>
        <v>N/A</v>
      </c>
      <c r="I14" s="6">
        <v>-15.4</v>
      </c>
      <c r="J14" s="6">
        <v>-14.4</v>
      </c>
      <c r="K14" s="85" t="str">
        <f t="shared" si="0"/>
        <v>Yes</v>
      </c>
    </row>
    <row r="15" spans="1:11" x14ac:dyDescent="0.25">
      <c r="A15" s="104" t="s">
        <v>161</v>
      </c>
      <c r="B15" s="21" t="s">
        <v>213</v>
      </c>
      <c r="C15" s="44">
        <v>25.704079967999999</v>
      </c>
      <c r="D15" s="5" t="str">
        <f t="shared" si="1"/>
        <v>N/A</v>
      </c>
      <c r="E15" s="4">
        <v>26.622499736000002</v>
      </c>
      <c r="F15" s="5" t="str">
        <f t="shared" si="2"/>
        <v>N/A</v>
      </c>
      <c r="G15" s="4">
        <v>33.980467179000001</v>
      </c>
      <c r="H15" s="5" t="str">
        <f t="shared" si="3"/>
        <v>N/A</v>
      </c>
      <c r="I15" s="6">
        <v>3.573</v>
      </c>
      <c r="J15" s="6">
        <v>27.64</v>
      </c>
      <c r="K15" s="85" t="str">
        <f t="shared" si="0"/>
        <v>Yes</v>
      </c>
    </row>
    <row r="16" spans="1:11" x14ac:dyDescent="0.25">
      <c r="A16" s="104" t="s">
        <v>162</v>
      </c>
      <c r="B16" s="21" t="s">
        <v>246</v>
      </c>
      <c r="C16" s="44">
        <v>86.707852915000004</v>
      </c>
      <c r="D16" s="5" t="str">
        <f>IF($B16="N/A","N/A",IF(C16&gt;95,"Yes","No"))</f>
        <v>No</v>
      </c>
      <c r="E16" s="4">
        <v>87.476455834000006</v>
      </c>
      <c r="F16" s="5" t="str">
        <f>IF($B16="N/A","N/A",IF(E16&gt;95,"Yes","No"))</f>
        <v>No</v>
      </c>
      <c r="G16" s="4">
        <v>85.073542723000003</v>
      </c>
      <c r="H16" s="5" t="str">
        <f>IF($B16="N/A","N/A",IF(G16&gt;95,"Yes","No"))</f>
        <v>No</v>
      </c>
      <c r="I16" s="6">
        <v>0.88639999999999997</v>
      </c>
      <c r="J16" s="6">
        <v>-2.75</v>
      </c>
      <c r="K16" s="85" t="str">
        <f t="shared" ref="K16:K26" si="4">IF(J16="Div by 0", "N/A", IF(J16="N/A","N/A", IF(J16&gt;30, "No", IF(J16&lt;-30, "No", "Yes"))))</f>
        <v>Yes</v>
      </c>
    </row>
    <row r="17" spans="1:11" x14ac:dyDescent="0.25">
      <c r="A17" s="104" t="s">
        <v>863</v>
      </c>
      <c r="B17" s="29" t="s">
        <v>247</v>
      </c>
      <c r="C17" s="44">
        <v>13.016949029999999</v>
      </c>
      <c r="D17" s="5" t="str">
        <f>IF($B17="N/A","N/A",IF(C17&gt;90,"No",IF(C17&lt;50,"No","Yes")))</f>
        <v>No</v>
      </c>
      <c r="E17" s="4">
        <v>12.787201837</v>
      </c>
      <c r="F17" s="5" t="str">
        <f>IF($B17="N/A","N/A",IF(E17&gt;90,"No",IF(E17&lt;50,"No","Yes")))</f>
        <v>No</v>
      </c>
      <c r="G17" s="4">
        <v>12.707835061000001</v>
      </c>
      <c r="H17" s="5" t="str">
        <f>IF($B17="N/A","N/A",IF(G17&gt;90,"No",IF(G17&lt;50,"No","Yes")))</f>
        <v>No</v>
      </c>
      <c r="I17" s="6">
        <v>-1.76</v>
      </c>
      <c r="J17" s="6">
        <v>-0.621</v>
      </c>
      <c r="K17" s="85" t="str">
        <f t="shared" si="4"/>
        <v>Yes</v>
      </c>
    </row>
    <row r="18" spans="1:11" x14ac:dyDescent="0.25">
      <c r="A18" s="104" t="s">
        <v>864</v>
      </c>
      <c r="B18" s="29" t="s">
        <v>224</v>
      </c>
      <c r="C18" s="44">
        <v>45.581980000000001</v>
      </c>
      <c r="D18" s="5" t="str">
        <f t="shared" ref="D18:D23" si="5">IF($B18="N/A","N/A",IF(C18&gt;5,"No",IF(C18&lt;=0,"No","Yes")))</f>
        <v>No</v>
      </c>
      <c r="E18" s="4">
        <v>48.094064054999997</v>
      </c>
      <c r="F18" s="5" t="str">
        <f t="shared" ref="F18:F23" si="6">IF($B18="N/A","N/A",IF(E18&gt;5,"No",IF(E18&lt;=0,"No","Yes")))</f>
        <v>No</v>
      </c>
      <c r="G18" s="4">
        <v>49.260549415</v>
      </c>
      <c r="H18" s="5" t="str">
        <f t="shared" ref="H18:H23" si="7">IF($B18="N/A","N/A",IF(G18&gt;5,"No",IF(G18&lt;=0,"No","Yes")))</f>
        <v>No</v>
      </c>
      <c r="I18" s="6">
        <v>5.5110000000000001</v>
      </c>
      <c r="J18" s="6">
        <v>2.4249999999999998</v>
      </c>
      <c r="K18" s="85" t="str">
        <f t="shared" si="4"/>
        <v>Yes</v>
      </c>
    </row>
    <row r="19" spans="1:11" x14ac:dyDescent="0.25">
      <c r="A19" s="104" t="s">
        <v>865</v>
      </c>
      <c r="B19" s="29" t="s">
        <v>224</v>
      </c>
      <c r="C19" s="44">
        <v>1.9784526813000001</v>
      </c>
      <c r="D19" s="5" t="str">
        <f t="shared" si="5"/>
        <v>Yes</v>
      </c>
      <c r="E19" s="4">
        <v>1.7827480188</v>
      </c>
      <c r="F19" s="5" t="str">
        <f t="shared" si="6"/>
        <v>Yes</v>
      </c>
      <c r="G19" s="4">
        <v>1.5975724040999999</v>
      </c>
      <c r="H19" s="5" t="str">
        <f t="shared" si="7"/>
        <v>Yes</v>
      </c>
      <c r="I19" s="6">
        <v>-9.89</v>
      </c>
      <c r="J19" s="6">
        <v>-10.4</v>
      </c>
      <c r="K19" s="85" t="str">
        <f t="shared" si="4"/>
        <v>Yes</v>
      </c>
    </row>
    <row r="20" spans="1:11" x14ac:dyDescent="0.25">
      <c r="A20" s="104" t="s">
        <v>866</v>
      </c>
      <c r="B20" s="29" t="s">
        <v>224</v>
      </c>
      <c r="C20" s="44">
        <v>0.13328598799999999</v>
      </c>
      <c r="D20" s="5" t="str">
        <f t="shared" si="5"/>
        <v>Yes</v>
      </c>
      <c r="E20" s="4">
        <v>0.13471598839999999</v>
      </c>
      <c r="F20" s="5" t="str">
        <f t="shared" si="6"/>
        <v>Yes</v>
      </c>
      <c r="G20" s="4">
        <v>0.1120854073</v>
      </c>
      <c r="H20" s="5" t="str">
        <f t="shared" si="7"/>
        <v>Yes</v>
      </c>
      <c r="I20" s="6">
        <v>1.073</v>
      </c>
      <c r="J20" s="6">
        <v>-16.8</v>
      </c>
      <c r="K20" s="85" t="str">
        <f t="shared" si="4"/>
        <v>Yes</v>
      </c>
    </row>
    <row r="21" spans="1:11" x14ac:dyDescent="0.25">
      <c r="A21" s="104" t="s">
        <v>867</v>
      </c>
      <c r="B21" s="21" t="s">
        <v>213</v>
      </c>
      <c r="C21" s="44">
        <v>4.26878085E-2</v>
      </c>
      <c r="D21" s="5" t="str">
        <f t="shared" si="5"/>
        <v>N/A</v>
      </c>
      <c r="E21" s="4">
        <v>4.12914224E-2</v>
      </c>
      <c r="F21" s="5" t="str">
        <f t="shared" si="6"/>
        <v>N/A</v>
      </c>
      <c r="G21" s="4">
        <v>3.6597141E-2</v>
      </c>
      <c r="H21" s="5" t="str">
        <f t="shared" si="7"/>
        <v>N/A</v>
      </c>
      <c r="I21" s="6">
        <v>-3.27</v>
      </c>
      <c r="J21" s="6">
        <v>-11.4</v>
      </c>
      <c r="K21" s="85" t="str">
        <f t="shared" si="4"/>
        <v>Yes</v>
      </c>
    </row>
    <row r="22" spans="1:11" x14ac:dyDescent="0.25">
      <c r="A22" s="104" t="s">
        <v>1701</v>
      </c>
      <c r="B22" s="21" t="s">
        <v>213</v>
      </c>
      <c r="C22" s="44">
        <v>8.2410264000000004E-3</v>
      </c>
      <c r="D22" s="5" t="str">
        <f t="shared" si="5"/>
        <v>N/A</v>
      </c>
      <c r="E22" s="4">
        <v>6.6127101000000004E-3</v>
      </c>
      <c r="F22" s="5" t="str">
        <f t="shared" si="6"/>
        <v>N/A</v>
      </c>
      <c r="G22" s="4">
        <v>7.6676716000000002E-3</v>
      </c>
      <c r="H22" s="5" t="str">
        <f t="shared" si="7"/>
        <v>N/A</v>
      </c>
      <c r="I22" s="6">
        <v>-19.8</v>
      </c>
      <c r="J22" s="6">
        <v>15.95</v>
      </c>
      <c r="K22" s="85" t="str">
        <f t="shared" si="4"/>
        <v>Yes</v>
      </c>
    </row>
    <row r="23" spans="1:11" x14ac:dyDescent="0.25">
      <c r="A23" s="104" t="s">
        <v>868</v>
      </c>
      <c r="B23" s="21" t="s">
        <v>213</v>
      </c>
      <c r="C23" s="44">
        <v>0.12848388620000001</v>
      </c>
      <c r="D23" s="5" t="str">
        <f t="shared" si="5"/>
        <v>N/A</v>
      </c>
      <c r="E23" s="4">
        <v>0.11989184579999999</v>
      </c>
      <c r="F23" s="5" t="str">
        <f t="shared" si="6"/>
        <v>N/A</v>
      </c>
      <c r="G23" s="4">
        <v>0.11918056990000001</v>
      </c>
      <c r="H23" s="5" t="str">
        <f t="shared" si="7"/>
        <v>N/A</v>
      </c>
      <c r="I23" s="6">
        <v>-6.69</v>
      </c>
      <c r="J23" s="6">
        <v>-0.59299999999999997</v>
      </c>
      <c r="K23" s="85" t="str">
        <f t="shared" si="4"/>
        <v>Yes</v>
      </c>
    </row>
    <row r="24" spans="1:11" x14ac:dyDescent="0.25">
      <c r="A24" s="104" t="s">
        <v>869</v>
      </c>
      <c r="B24" s="21" t="s">
        <v>232</v>
      </c>
      <c r="C24" s="44">
        <v>1.1634939526000001</v>
      </c>
      <c r="D24" s="5" t="str">
        <f>IF($B24="N/A","N/A",IF(C24&gt;10,"No",IF(C24&lt;1,"No","Yes")))</f>
        <v>Yes</v>
      </c>
      <c r="E24" s="4">
        <v>1.1418864018999999</v>
      </c>
      <c r="F24" s="5" t="str">
        <f>IF($B24="N/A","N/A",IF(E24&gt;10,"No",IF(E24&lt;1,"No","Yes")))</f>
        <v>Yes</v>
      </c>
      <c r="G24" s="4">
        <v>1.0938316504000001</v>
      </c>
      <c r="H24" s="5" t="str">
        <f>IF($B24="N/A","N/A",IF(G24&gt;10,"No",IF(G24&lt;1,"No","Yes")))</f>
        <v>Yes</v>
      </c>
      <c r="I24" s="6">
        <v>-1.86</v>
      </c>
      <c r="J24" s="6">
        <v>-4.21</v>
      </c>
      <c r="K24" s="85" t="str">
        <f t="shared" si="4"/>
        <v>Yes</v>
      </c>
    </row>
    <row r="25" spans="1:11" x14ac:dyDescent="0.25">
      <c r="A25" s="104" t="s">
        <v>870</v>
      </c>
      <c r="B25" s="47" t="s">
        <v>239</v>
      </c>
      <c r="C25" s="44">
        <v>13.508560333</v>
      </c>
      <c r="D25" s="5" t="str">
        <f>IF($B25="N/A","N/A",IF(C25&gt;10,"No",IF(C25&lt;=0,"No","Yes")))</f>
        <v>No</v>
      </c>
      <c r="E25" s="4">
        <v>10.759019115999999</v>
      </c>
      <c r="F25" s="5" t="str">
        <f>IF($B25="N/A","N/A",IF(E25&gt;10,"No",IF(E25&lt;=0,"No","Yes")))</f>
        <v>No</v>
      </c>
      <c r="G25" s="4">
        <v>6.7846179874999999</v>
      </c>
      <c r="H25" s="5" t="str">
        <f>IF($B25="N/A","N/A",IF(G25&gt;10,"No",IF(G25&lt;=0,"No","Yes")))</f>
        <v>Yes</v>
      </c>
      <c r="I25" s="6">
        <v>-20.399999999999999</v>
      </c>
      <c r="J25" s="6">
        <v>-36.9</v>
      </c>
      <c r="K25" s="85" t="str">
        <f t="shared" si="4"/>
        <v>No</v>
      </c>
    </row>
    <row r="26" spans="1:11" x14ac:dyDescent="0.25">
      <c r="A26" s="104" t="s">
        <v>871</v>
      </c>
      <c r="B26" s="29" t="s">
        <v>248</v>
      </c>
      <c r="C26" s="44">
        <v>13.292147085</v>
      </c>
      <c r="D26" s="5" t="str">
        <f>IF($B26="N/A","N/A",IF(C26&gt;=5,"No",IF(C26&lt;0,"No","Yes")))</f>
        <v>No</v>
      </c>
      <c r="E26" s="4">
        <v>12.523544166000001</v>
      </c>
      <c r="F26" s="5" t="str">
        <f>IF($B26="N/A","N/A",IF(E26&gt;=5,"No",IF(E26&lt;0,"No","Yes")))</f>
        <v>No</v>
      </c>
      <c r="G26" s="4">
        <v>14.926457277000001</v>
      </c>
      <c r="H26" s="5" t="str">
        <f>IF($B26="N/A","N/A",IF(G26&gt;=5,"No",IF(G26&lt;0,"No","Yes")))</f>
        <v>No</v>
      </c>
      <c r="I26" s="6">
        <v>-5.78</v>
      </c>
      <c r="J26" s="6">
        <v>19.190000000000001</v>
      </c>
      <c r="K26" s="85" t="str">
        <f t="shared" si="4"/>
        <v>Yes</v>
      </c>
    </row>
    <row r="27" spans="1:11" x14ac:dyDescent="0.25">
      <c r="A27" s="104" t="s">
        <v>14</v>
      </c>
      <c r="B27" s="29" t="s">
        <v>249</v>
      </c>
      <c r="C27" s="44">
        <v>0.52834185020000002</v>
      </c>
      <c r="D27" s="5" t="str">
        <f>IF($B27="N/A","N/A",IF(C27&gt;15,"No",IF(C27&lt;=0,"No","Yes")))</f>
        <v>Yes</v>
      </c>
      <c r="E27" s="4">
        <v>0.6172876545</v>
      </c>
      <c r="F27" s="5" t="str">
        <f>IF($B27="N/A","N/A",IF(E27&gt;15,"No",IF(E27&lt;=0,"No","Yes")))</f>
        <v>Yes</v>
      </c>
      <c r="G27" s="4">
        <v>0.55991770090000004</v>
      </c>
      <c r="H27" s="5" t="str">
        <f>IF($B27="N/A","N/A",IF(G27&gt;15,"No",IF(G27&lt;=0,"No","Yes")))</f>
        <v>Yes</v>
      </c>
      <c r="I27" s="6">
        <v>16.829999999999998</v>
      </c>
      <c r="J27" s="6">
        <v>-9.2899999999999991</v>
      </c>
      <c r="K27" s="85" t="str">
        <f>IF(J27="Div by 0", "N/A", IF(J27="N/A","N/A", IF(J27&gt;30, "No", IF(J27&lt;-30, "No", "Yes"))))</f>
        <v>Yes</v>
      </c>
    </row>
    <row r="28" spans="1:11" x14ac:dyDescent="0.25">
      <c r="A28" s="104" t="s">
        <v>872</v>
      </c>
      <c r="B28" s="21" t="s">
        <v>213</v>
      </c>
      <c r="C28" s="46">
        <v>139.98895916000001</v>
      </c>
      <c r="D28" s="5" t="str">
        <f>IF($B28="N/A","N/A",IF(C28&gt;15,"No",IF(C28&lt;-15,"No","Yes")))</f>
        <v>N/A</v>
      </c>
      <c r="E28" s="23">
        <v>129.53601911999999</v>
      </c>
      <c r="F28" s="5" t="str">
        <f>IF($B28="N/A","N/A",IF(E28&gt;15,"No",IF(E28&lt;-15,"No","Yes")))</f>
        <v>N/A</v>
      </c>
      <c r="G28" s="23">
        <v>146.47730429999999</v>
      </c>
      <c r="H28" s="5" t="str">
        <f>IF($B28="N/A","N/A",IF(G28&gt;15,"No",IF(G28&lt;-15,"No","Yes")))</f>
        <v>N/A</v>
      </c>
      <c r="I28" s="6">
        <v>-7.47</v>
      </c>
      <c r="J28" s="6">
        <v>13.08</v>
      </c>
      <c r="K28" s="85" t="str">
        <f>IF(J28="Div by 0", "N/A", IF(J28="N/A","N/A", IF(J28&gt;30, "No", IF(J28&lt;-30, "No", "Yes"))))</f>
        <v>Yes</v>
      </c>
    </row>
    <row r="29" spans="1:11" x14ac:dyDescent="0.25">
      <c r="A29" s="104" t="s">
        <v>376</v>
      </c>
      <c r="B29" s="21" t="s">
        <v>250</v>
      </c>
      <c r="C29" s="44">
        <v>7.1743844115000002</v>
      </c>
      <c r="D29" s="5" t="str">
        <f>IF($B29="N/A","N/A",IF(C29&gt;35,"No",IF(C29&lt;10,"No","Yes")))</f>
        <v>No</v>
      </c>
      <c r="E29" s="4">
        <v>6.9686621652999996</v>
      </c>
      <c r="F29" s="5" t="str">
        <f>IF($B29="N/A","N/A",IF(E29&gt;35,"No",IF(E29&lt;10,"No","Yes")))</f>
        <v>No</v>
      </c>
      <c r="G29" s="4">
        <v>6.7927594596</v>
      </c>
      <c r="H29" s="5" t="str">
        <f>IF($B29="N/A","N/A",IF(G29&gt;35,"No",IF(G29&lt;10,"No","Yes")))</f>
        <v>No</v>
      </c>
      <c r="I29" s="6">
        <v>-2.87</v>
      </c>
      <c r="J29" s="6">
        <v>-2.52</v>
      </c>
      <c r="K29" s="85" t="str">
        <f t="shared" ref="K29:K54" si="8">IF(J29="Div by 0", "N/A", IF(J29="N/A","N/A", IF(J29&gt;30, "No", IF(J29&lt;-30, "No", "Yes"))))</f>
        <v>Yes</v>
      </c>
    </row>
    <row r="30" spans="1:11" x14ac:dyDescent="0.25">
      <c r="A30" s="104" t="s">
        <v>377</v>
      </c>
      <c r="B30" s="21" t="s">
        <v>251</v>
      </c>
      <c r="C30" s="44">
        <v>1.9379911006999999</v>
      </c>
      <c r="D30" s="5" t="str">
        <f>IF($B30="N/A","N/A",IF(C30&gt;20,"No",IF(C30&lt;2,"No","Yes")))</f>
        <v>No</v>
      </c>
      <c r="E30" s="4">
        <v>1.9220423534</v>
      </c>
      <c r="F30" s="5" t="str">
        <f>IF($B30="N/A","N/A",IF(E30&gt;20,"No",IF(E30&lt;2,"No","Yes")))</f>
        <v>No</v>
      </c>
      <c r="G30" s="4">
        <v>1.8974841785000001</v>
      </c>
      <c r="H30" s="5" t="str">
        <f>IF($B30="N/A","N/A",IF(G30&gt;20,"No",IF(G30&lt;2,"No","Yes")))</f>
        <v>No</v>
      </c>
      <c r="I30" s="6">
        <v>-0.82299999999999995</v>
      </c>
      <c r="J30" s="6">
        <v>-1.28</v>
      </c>
      <c r="K30" s="85" t="str">
        <f t="shared" si="8"/>
        <v>Yes</v>
      </c>
    </row>
    <row r="31" spans="1:11" x14ac:dyDescent="0.25">
      <c r="A31" s="104" t="s">
        <v>378</v>
      </c>
      <c r="B31" s="21" t="s">
        <v>252</v>
      </c>
      <c r="C31" s="44">
        <v>1.9585007227</v>
      </c>
      <c r="D31" s="5" t="str">
        <f>IF($B31="N/A","N/A",IF(C31&gt;8,"No",IF(C31&lt;0.5,"No","Yes")))</f>
        <v>Yes</v>
      </c>
      <c r="E31" s="4">
        <v>2.0033018343000002</v>
      </c>
      <c r="F31" s="5" t="str">
        <f>IF($B31="N/A","N/A",IF(E31&gt;8,"No",IF(E31&lt;0.5,"No","Yes")))</f>
        <v>Yes</v>
      </c>
      <c r="G31" s="4">
        <v>1.5904456548000001</v>
      </c>
      <c r="H31" s="5" t="str">
        <f>IF($B31="N/A","N/A",IF(G31&gt;8,"No",IF(G31&lt;0.5,"No","Yes")))</f>
        <v>Yes</v>
      </c>
      <c r="I31" s="6">
        <v>2.2879999999999998</v>
      </c>
      <c r="J31" s="6">
        <v>-20.6</v>
      </c>
      <c r="K31" s="85" t="str">
        <f t="shared" si="8"/>
        <v>Yes</v>
      </c>
    </row>
    <row r="32" spans="1:11" x14ac:dyDescent="0.25">
      <c r="A32" s="104" t="s">
        <v>379</v>
      </c>
      <c r="B32" s="21" t="s">
        <v>253</v>
      </c>
      <c r="C32" s="44">
        <v>3.5174444427</v>
      </c>
      <c r="D32" s="5" t="str">
        <f>IF($B32="N/A","N/A",IF(C32&gt;25,"No",IF(C32&lt;3,"No","Yes")))</f>
        <v>Yes</v>
      </c>
      <c r="E32" s="4">
        <v>3.4642833511000002</v>
      </c>
      <c r="F32" s="5" t="str">
        <f>IF($B32="N/A","N/A",IF(E32&gt;25,"No",IF(E32&lt;3,"No","Yes")))</f>
        <v>Yes</v>
      </c>
      <c r="G32" s="4">
        <v>2.6605162095999999</v>
      </c>
      <c r="H32" s="5" t="str">
        <f>IF($B32="N/A","N/A",IF(G32&gt;25,"No",IF(G32&lt;3,"No","Yes")))</f>
        <v>No</v>
      </c>
      <c r="I32" s="6">
        <v>-1.51</v>
      </c>
      <c r="J32" s="6">
        <v>-23.2</v>
      </c>
      <c r="K32" s="85" t="str">
        <f t="shared" si="8"/>
        <v>Yes</v>
      </c>
    </row>
    <row r="33" spans="1:11" x14ac:dyDescent="0.25">
      <c r="A33" s="104" t="s">
        <v>380</v>
      </c>
      <c r="B33" s="21" t="s">
        <v>254</v>
      </c>
      <c r="C33" s="44">
        <v>0.24457082550000001</v>
      </c>
      <c r="D33" s="5" t="str">
        <f>IF($B33="N/A","N/A",IF(C33&gt;25,"No",IF(C33&lt;2,"No","Yes")))</f>
        <v>No</v>
      </c>
      <c r="E33" s="4">
        <v>0.2367999579</v>
      </c>
      <c r="F33" s="5" t="str">
        <f>IF($B33="N/A","N/A",IF(E33&gt;25,"No",IF(E33&lt;2,"No","Yes")))</f>
        <v>No</v>
      </c>
      <c r="G33" s="4">
        <v>0.24567740939999999</v>
      </c>
      <c r="H33" s="5" t="str">
        <f>IF($B33="N/A","N/A",IF(G33&gt;25,"No",IF(G33&lt;2,"No","Yes")))</f>
        <v>No</v>
      </c>
      <c r="I33" s="6">
        <v>-3.18</v>
      </c>
      <c r="J33" s="6">
        <v>3.7490000000000001</v>
      </c>
      <c r="K33" s="85" t="str">
        <f t="shared" si="8"/>
        <v>Yes</v>
      </c>
    </row>
    <row r="34" spans="1:11" x14ac:dyDescent="0.25">
      <c r="A34" s="104" t="s">
        <v>381</v>
      </c>
      <c r="B34" s="21" t="s">
        <v>255</v>
      </c>
      <c r="C34" s="44">
        <v>2.1640129780000001</v>
      </c>
      <c r="D34" s="5" t="str">
        <f>IF($B34="N/A","N/A",IF(C34&gt;25,"No",IF(C34&lt;=0,"No","Yes")))</f>
        <v>Yes</v>
      </c>
      <c r="E34" s="4">
        <v>2.4568375793000001</v>
      </c>
      <c r="F34" s="5" t="str">
        <f>IF($B34="N/A","N/A",IF(E34&gt;25,"No",IF(E34&lt;=0,"No","Yes")))</f>
        <v>Yes</v>
      </c>
      <c r="G34" s="4">
        <v>1.8266391573</v>
      </c>
      <c r="H34" s="5" t="str">
        <f>IF($B34="N/A","N/A",IF(G34&gt;25,"No",IF(G34&lt;=0,"No","Yes")))</f>
        <v>Yes</v>
      </c>
      <c r="I34" s="6">
        <v>13.53</v>
      </c>
      <c r="J34" s="6">
        <v>-25.7</v>
      </c>
      <c r="K34" s="85" t="str">
        <f t="shared" si="8"/>
        <v>Yes</v>
      </c>
    </row>
    <row r="35" spans="1:11" x14ac:dyDescent="0.25">
      <c r="A35" s="104" t="s">
        <v>382</v>
      </c>
      <c r="B35" s="21" t="s">
        <v>256</v>
      </c>
      <c r="C35" s="44">
        <v>8.4108791639000007</v>
      </c>
      <c r="D35" s="5" t="str">
        <f>IF($B35="N/A","N/A",IF(C35&gt;20,"No",IF(C35&lt;4,"No","Yes")))</f>
        <v>Yes</v>
      </c>
      <c r="E35" s="4">
        <v>6.4331600493999996</v>
      </c>
      <c r="F35" s="5" t="str">
        <f>IF($B35="N/A","N/A",IF(E35&gt;20,"No",IF(E35&lt;4,"No","Yes")))</f>
        <v>Yes</v>
      </c>
      <c r="G35" s="4">
        <v>5.8897825511999997</v>
      </c>
      <c r="H35" s="5" t="str">
        <f>IF($B35="N/A","N/A",IF(G35&gt;20,"No",IF(G35&lt;4,"No","Yes")))</f>
        <v>Yes</v>
      </c>
      <c r="I35" s="6">
        <v>-23.5</v>
      </c>
      <c r="J35" s="6">
        <v>-8.4499999999999993</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1749</v>
      </c>
      <c r="J36" s="6" t="s">
        <v>1749</v>
      </c>
      <c r="K36" s="85" t="str">
        <f t="shared" si="8"/>
        <v>N/A</v>
      </c>
    </row>
    <row r="37" spans="1:11" x14ac:dyDescent="0.25">
      <c r="A37" s="104" t="s">
        <v>384</v>
      </c>
      <c r="B37" s="21" t="s">
        <v>258</v>
      </c>
      <c r="C37" s="44">
        <v>9.7534406175000008</v>
      </c>
      <c r="D37" s="5" t="str">
        <f>IF($B37="N/A","N/A",IF(C37&gt;=25,"No",IF(C37&lt;0,"No","Yes")))</f>
        <v>Yes</v>
      </c>
      <c r="E37" s="4">
        <v>10.944520225</v>
      </c>
      <c r="F37" s="5" t="str">
        <f>IF($B37="N/A","N/A",IF(E37&gt;=25,"No",IF(E37&lt;0,"No","Yes")))</f>
        <v>Yes</v>
      </c>
      <c r="G37" s="4">
        <v>10.721031590000001</v>
      </c>
      <c r="H37" s="5" t="str">
        <f>IF($B37="N/A","N/A",IF(G37&gt;=25,"No",IF(G37&lt;0,"No","Yes")))</f>
        <v>Yes</v>
      </c>
      <c r="I37" s="6">
        <v>12.21</v>
      </c>
      <c r="J37" s="6">
        <v>-2.04</v>
      </c>
      <c r="K37" s="85" t="str">
        <f t="shared" si="8"/>
        <v>Yes</v>
      </c>
    </row>
    <row r="38" spans="1:11" x14ac:dyDescent="0.25">
      <c r="A38" s="104" t="s">
        <v>385</v>
      </c>
      <c r="B38" s="21" t="s">
        <v>221</v>
      </c>
      <c r="C38" s="44">
        <v>5.5555980934000004</v>
      </c>
      <c r="D38" s="5" t="str">
        <f>IF($B38="N/A","N/A",IF(C38&gt;3,"Yes","No"))</f>
        <v>Yes</v>
      </c>
      <c r="E38" s="4">
        <v>5.3130064075999996</v>
      </c>
      <c r="F38" s="5" t="str">
        <f>IF($B38="N/A","N/A",IF(E38&gt;3,"Yes","No"))</f>
        <v>Yes</v>
      </c>
      <c r="G38" s="4">
        <v>4.9905723568999996</v>
      </c>
      <c r="H38" s="5" t="str">
        <f>IF($B38="N/A","N/A",IF(G38&gt;3,"Yes","No"))</f>
        <v>Yes</v>
      </c>
      <c r="I38" s="6">
        <v>-4.37</v>
      </c>
      <c r="J38" s="6">
        <v>-6.07</v>
      </c>
      <c r="K38" s="85" t="str">
        <f t="shared" si="8"/>
        <v>Yes</v>
      </c>
    </row>
    <row r="39" spans="1:11" x14ac:dyDescent="0.25">
      <c r="A39" s="104" t="s">
        <v>386</v>
      </c>
      <c r="B39" s="21" t="s">
        <v>220</v>
      </c>
      <c r="C39" s="44">
        <v>1.3486957514</v>
      </c>
      <c r="D39" s="5" t="str">
        <f>IF($B39="N/A","N/A",IF(C39&gt;1,"Yes","No"))</f>
        <v>Yes</v>
      </c>
      <c r="E39" s="4">
        <v>1.4472135996</v>
      </c>
      <c r="F39" s="5" t="str">
        <f>IF($B39="N/A","N/A",IF(E39&gt;1,"Yes","No"))</f>
        <v>Yes</v>
      </c>
      <c r="G39" s="4">
        <v>1.4944378781000001</v>
      </c>
      <c r="H39" s="5" t="str">
        <f>IF($B39="N/A","N/A",IF(G39&gt;1,"Yes","No"))</f>
        <v>Yes</v>
      </c>
      <c r="I39" s="6">
        <v>7.3049999999999997</v>
      </c>
      <c r="J39" s="6">
        <v>3.2629999999999999</v>
      </c>
      <c r="K39" s="85" t="str">
        <f t="shared" si="8"/>
        <v>Yes</v>
      </c>
    </row>
    <row r="40" spans="1:11" x14ac:dyDescent="0.25">
      <c r="A40" s="104" t="s">
        <v>387</v>
      </c>
      <c r="B40" s="21" t="s">
        <v>213</v>
      </c>
      <c r="C40" s="44">
        <v>1.7526565E-3</v>
      </c>
      <c r="D40" s="5" t="str">
        <f>IF($B40="N/A","N/A",IF(C40&gt;15,"No",IF(C40&lt;-15,"No","Yes")))</f>
        <v>N/A</v>
      </c>
      <c r="E40" s="4">
        <v>2.2727338000000001E-3</v>
      </c>
      <c r="F40" s="5" t="str">
        <f>IF($B40="N/A","N/A",IF(E40&gt;15,"No",IF(E40&lt;-15,"No","Yes")))</f>
        <v>N/A</v>
      </c>
      <c r="G40" s="4">
        <v>1.0423610999999999E-3</v>
      </c>
      <c r="H40" s="5" t="str">
        <f>IF($B40="N/A","N/A",IF(G40&gt;15,"No",IF(G40&lt;-15,"No","Yes")))</f>
        <v>N/A</v>
      </c>
      <c r="I40" s="6">
        <v>29.67</v>
      </c>
      <c r="J40" s="6">
        <v>-54.1</v>
      </c>
      <c r="K40" s="85" t="str">
        <f t="shared" si="8"/>
        <v>No</v>
      </c>
    </row>
    <row r="41" spans="1:11" x14ac:dyDescent="0.25">
      <c r="A41" s="104" t="s">
        <v>388</v>
      </c>
      <c r="B41" s="21" t="s">
        <v>213</v>
      </c>
      <c r="C41" s="44">
        <v>1.1064749999999999E-4</v>
      </c>
      <c r="D41" s="5" t="str">
        <f>IF($B41="N/A","N/A",IF(C41&gt;15,"No",IF(C41&lt;-15,"No","Yes")))</f>
        <v>N/A</v>
      </c>
      <c r="E41" s="4">
        <v>2.8768800000000001E-5</v>
      </c>
      <c r="F41" s="5" t="str">
        <f>IF($B41="N/A","N/A",IF(E41&gt;15,"No",IF(E41&lt;-15,"No","Yes")))</f>
        <v>N/A</v>
      </c>
      <c r="G41" s="4">
        <v>7.8966752E-6</v>
      </c>
      <c r="H41" s="5" t="str">
        <f>IF($B41="N/A","N/A",IF(G41&gt;15,"No",IF(G41&lt;-15,"No","Yes")))</f>
        <v>N/A</v>
      </c>
      <c r="I41" s="6">
        <v>-74</v>
      </c>
      <c r="J41" s="6">
        <v>-72.599999999999994</v>
      </c>
      <c r="K41" s="85" t="str">
        <f t="shared" si="8"/>
        <v>No</v>
      </c>
    </row>
    <row r="42" spans="1:11" x14ac:dyDescent="0.25">
      <c r="A42" s="104" t="s">
        <v>389</v>
      </c>
      <c r="B42" s="21" t="s">
        <v>259</v>
      </c>
      <c r="C42" s="44">
        <v>32.261785983999999</v>
      </c>
      <c r="D42" s="5" t="str">
        <f>IF($B42="N/A","N/A",IF(C42&gt;0,"Yes","No"))</f>
        <v>Yes</v>
      </c>
      <c r="E42" s="4">
        <v>33.321980623999998</v>
      </c>
      <c r="F42" s="5" t="str">
        <f>IF($B42="N/A","N/A",IF(E42&gt;0,"Yes","No"))</f>
        <v>Yes</v>
      </c>
      <c r="G42" s="4">
        <v>32.213143897000002</v>
      </c>
      <c r="H42" s="5" t="str">
        <f>IF($B42="N/A","N/A",IF(G42&gt;0,"Yes","No"))</f>
        <v>Yes</v>
      </c>
      <c r="I42" s="6">
        <v>3.286</v>
      </c>
      <c r="J42" s="6">
        <v>-3.33</v>
      </c>
      <c r="K42" s="85" t="str">
        <f t="shared" si="8"/>
        <v>Yes</v>
      </c>
    </row>
    <row r="43" spans="1:11" x14ac:dyDescent="0.25">
      <c r="A43" s="104" t="s">
        <v>390</v>
      </c>
      <c r="B43" s="21" t="s">
        <v>259</v>
      </c>
      <c r="C43" s="44">
        <v>6.2327342863000004</v>
      </c>
      <c r="D43" s="5" t="str">
        <f>IF($B43="N/A","N/A",IF(C43&gt;0,"Yes","No"))</f>
        <v>Yes</v>
      </c>
      <c r="E43" s="4">
        <v>6.1691818116999997</v>
      </c>
      <c r="F43" s="5" t="str">
        <f>IF($B43="N/A","N/A",IF(E43&gt;0,"Yes","No"))</f>
        <v>Yes</v>
      </c>
      <c r="G43" s="4">
        <v>3.4994708240999999</v>
      </c>
      <c r="H43" s="5" t="str">
        <f>IF($B43="N/A","N/A",IF(G43&gt;0,"Yes","No"))</f>
        <v>Yes</v>
      </c>
      <c r="I43" s="6">
        <v>-1.02</v>
      </c>
      <c r="J43" s="6">
        <v>-43.3</v>
      </c>
      <c r="K43" s="85" t="str">
        <f t="shared" si="8"/>
        <v>No</v>
      </c>
    </row>
    <row r="44" spans="1:11" x14ac:dyDescent="0.25">
      <c r="A44" s="104" t="s">
        <v>391</v>
      </c>
      <c r="B44" s="21" t="s">
        <v>259</v>
      </c>
      <c r="C44" s="44">
        <v>2.9937011028999998</v>
      </c>
      <c r="D44" s="5" t="str">
        <f>IF($B44="N/A","N/A",IF(C44&gt;0,"Yes","No"))</f>
        <v>Yes</v>
      </c>
      <c r="E44" s="4">
        <v>1.5803555246000001</v>
      </c>
      <c r="F44" s="5" t="str">
        <f>IF($B44="N/A","N/A",IF(E44&gt;0,"Yes","No"))</f>
        <v>Yes</v>
      </c>
      <c r="G44" s="4">
        <v>5.9683860557999999</v>
      </c>
      <c r="H44" s="5" t="str">
        <f>IF($B44="N/A","N/A",IF(G44&gt;0,"Yes","No"))</f>
        <v>Yes</v>
      </c>
      <c r="I44" s="6">
        <v>-47.2</v>
      </c>
      <c r="J44" s="6">
        <v>277.7</v>
      </c>
      <c r="K44" s="85" t="str">
        <f t="shared" si="8"/>
        <v>No</v>
      </c>
    </row>
    <row r="45" spans="1:11" x14ac:dyDescent="0.25">
      <c r="A45" s="104" t="s">
        <v>392</v>
      </c>
      <c r="B45" s="21" t="s">
        <v>220</v>
      </c>
      <c r="C45" s="44">
        <v>1.1206069785999999</v>
      </c>
      <c r="D45" s="5" t="str">
        <f>IF($B45="N/A","N/A",IF(C45&gt;1,"Yes","No"))</f>
        <v>Yes</v>
      </c>
      <c r="E45" s="4">
        <v>1.1227346125</v>
      </c>
      <c r="F45" s="5" t="str">
        <f>IF($B45="N/A","N/A",IF(E45&gt;1,"Yes","No"))</f>
        <v>Yes</v>
      </c>
      <c r="G45" s="4">
        <v>1.2390949384000001</v>
      </c>
      <c r="H45" s="5" t="str">
        <f>IF($B45="N/A","N/A",IF(G45&gt;1,"Yes","No"))</f>
        <v>Yes</v>
      </c>
      <c r="I45" s="6">
        <v>0.18990000000000001</v>
      </c>
      <c r="J45" s="6">
        <v>10.36</v>
      </c>
      <c r="K45" s="85" t="str">
        <f t="shared" si="8"/>
        <v>Yes</v>
      </c>
    </row>
    <row r="46" spans="1:11" x14ac:dyDescent="0.25">
      <c r="A46" s="104" t="s">
        <v>393</v>
      </c>
      <c r="B46" s="21" t="s">
        <v>259</v>
      </c>
      <c r="C46" s="44">
        <v>6.2887617600000001E-2</v>
      </c>
      <c r="D46" s="5" t="str">
        <f>IF($B46="N/A","N/A",IF(C46&gt;0,"Yes","No"))</f>
        <v>Yes</v>
      </c>
      <c r="E46" s="4">
        <v>5.6649842399999997E-2</v>
      </c>
      <c r="F46" s="5" t="str">
        <f>IF($B46="N/A","N/A",IF(E46&gt;0,"Yes","No"))</f>
        <v>Yes</v>
      </c>
      <c r="G46" s="4">
        <v>3.3568766100000001E-2</v>
      </c>
      <c r="H46" s="5" t="str">
        <f>IF($B46="N/A","N/A",IF(G46&gt;0,"Yes","No"))</f>
        <v>Yes</v>
      </c>
      <c r="I46" s="6">
        <v>-9.92</v>
      </c>
      <c r="J46" s="6">
        <v>-40.700000000000003</v>
      </c>
      <c r="K46" s="85" t="str">
        <f t="shared" si="8"/>
        <v>No</v>
      </c>
    </row>
    <row r="47" spans="1:11" x14ac:dyDescent="0.25">
      <c r="A47" s="104" t="s">
        <v>394</v>
      </c>
      <c r="B47" s="21" t="s">
        <v>213</v>
      </c>
      <c r="C47" s="44">
        <v>9.4161029199999996E-2</v>
      </c>
      <c r="D47" s="5" t="str">
        <f>IF($B47="N/A","N/A",IF(C47&gt;15,"No",IF(C47&lt;-15,"No","Yes")))</f>
        <v>N/A</v>
      </c>
      <c r="E47" s="4">
        <v>8.5143266499999995E-2</v>
      </c>
      <c r="F47" s="5" t="str">
        <f>IF($B47="N/A","N/A",IF(E47&gt;15,"No",IF(E47&lt;-15,"No","Yes")))</f>
        <v>N/A</v>
      </c>
      <c r="G47" s="4">
        <v>0.1009076636</v>
      </c>
      <c r="H47" s="5" t="str">
        <f>IF($B47="N/A","N/A",IF(G47&gt;15,"No",IF(G47&lt;-15,"No","Yes")))</f>
        <v>N/A</v>
      </c>
      <c r="I47" s="6">
        <v>-9.58</v>
      </c>
      <c r="J47" s="6">
        <v>18.52</v>
      </c>
      <c r="K47" s="85" t="str">
        <f t="shared" si="8"/>
        <v>Yes</v>
      </c>
    </row>
    <row r="48" spans="1:11" x14ac:dyDescent="0.25">
      <c r="A48" s="104" t="s">
        <v>395</v>
      </c>
      <c r="B48" s="21" t="s">
        <v>213</v>
      </c>
      <c r="C48" s="44">
        <v>0.86633457960000004</v>
      </c>
      <c r="D48" s="5" t="str">
        <f>IF($B48="N/A","N/A",IF(C48&gt;15,"No",IF(C48&lt;-15,"No","Yes")))</f>
        <v>N/A</v>
      </c>
      <c r="E48" s="4">
        <v>0.8861072673</v>
      </c>
      <c r="F48" s="5" t="str">
        <f>IF($B48="N/A","N/A",IF(E48&gt;15,"No",IF(E48&lt;-15,"No","Yes")))</f>
        <v>N/A</v>
      </c>
      <c r="G48" s="4">
        <v>1.0370387625999999</v>
      </c>
      <c r="H48" s="5" t="str">
        <f>IF($B48="N/A","N/A",IF(G48&gt;15,"No",IF(G48&lt;-15,"No","Yes")))</f>
        <v>N/A</v>
      </c>
      <c r="I48" s="6">
        <v>2.282</v>
      </c>
      <c r="J48" s="6">
        <v>17.03</v>
      </c>
      <c r="K48" s="85" t="str">
        <f t="shared" si="8"/>
        <v>Yes</v>
      </c>
    </row>
    <row r="49" spans="1:11" x14ac:dyDescent="0.25">
      <c r="A49" s="104" t="s">
        <v>396</v>
      </c>
      <c r="B49" s="21" t="s">
        <v>213</v>
      </c>
      <c r="C49" s="44">
        <v>1.2373843583999999</v>
      </c>
      <c r="D49" s="5" t="str">
        <f>IF($B49="N/A","N/A",IF(C49&gt;15,"No",IF(C49&lt;-15,"No","Yes")))</f>
        <v>N/A</v>
      </c>
      <c r="E49" s="4">
        <v>1.2174291147</v>
      </c>
      <c r="F49" s="5" t="str">
        <f>IF($B49="N/A","N/A",IF(E49&gt;15,"No",IF(E49&lt;-15,"No","Yes")))</f>
        <v>N/A</v>
      </c>
      <c r="G49" s="4">
        <v>1.1577354942</v>
      </c>
      <c r="H49" s="5" t="str">
        <f>IF($B49="N/A","N/A",IF(G49&gt;15,"No",IF(G49&lt;-15,"No","Yes")))</f>
        <v>N/A</v>
      </c>
      <c r="I49" s="6">
        <v>-1.61</v>
      </c>
      <c r="J49" s="6">
        <v>-4.9000000000000004</v>
      </c>
      <c r="K49" s="85" t="str">
        <f t="shared" si="8"/>
        <v>Yes</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1749</v>
      </c>
      <c r="J50" s="6" t="s">
        <v>1749</v>
      </c>
      <c r="K50" s="85" t="str">
        <f t="shared" si="8"/>
        <v>N/A</v>
      </c>
    </row>
    <row r="51" spans="1:11" x14ac:dyDescent="0.25">
      <c r="A51" s="104" t="s">
        <v>398</v>
      </c>
      <c r="B51" s="21" t="s">
        <v>213</v>
      </c>
      <c r="C51" s="44">
        <v>1.7717365812000001</v>
      </c>
      <c r="D51" s="5" t="str">
        <f>IF($B51="N/A","N/A",IF(C51&gt;15,"No",IF(C51&lt;-15,"No","Yes")))</f>
        <v>N/A</v>
      </c>
      <c r="E51" s="4">
        <v>3.1092683563999999</v>
      </c>
      <c r="F51" s="5" t="str">
        <f>IF($B51="N/A","N/A",IF(E51&gt;15,"No",IF(E51&lt;-15,"No","Yes")))</f>
        <v>N/A</v>
      </c>
      <c r="G51" s="4">
        <v>4.7230843307999999</v>
      </c>
      <c r="H51" s="5" t="str">
        <f>IF($B51="N/A","N/A",IF(G51&gt;15,"No",IF(G51&lt;-15,"No","Yes")))</f>
        <v>N/A</v>
      </c>
      <c r="I51" s="6">
        <v>75.489999999999995</v>
      </c>
      <c r="J51" s="6">
        <v>51.9</v>
      </c>
      <c r="K51" s="85" t="str">
        <f t="shared" si="8"/>
        <v>No</v>
      </c>
    </row>
    <row r="52" spans="1:11" x14ac:dyDescent="0.25">
      <c r="A52" s="104" t="s">
        <v>399</v>
      </c>
      <c r="B52" s="21" t="s">
        <v>220</v>
      </c>
      <c r="C52" s="44">
        <v>7.9435926086000004</v>
      </c>
      <c r="D52" s="5" t="str">
        <f>IF($B52="N/A","N/A",IF(C52&gt;1,"Yes","No"))</f>
        <v>Yes</v>
      </c>
      <c r="E52" s="4">
        <v>7.6494754013000001</v>
      </c>
      <c r="F52" s="5" t="str">
        <f>IF($B52="N/A","N/A",IF(E52&gt;1,"Yes","No"))</f>
        <v>Yes</v>
      </c>
      <c r="G52" s="4">
        <v>7.8160659041000002</v>
      </c>
      <c r="H52" s="5" t="str">
        <f>IF($B52="N/A","N/A",IF(G52&gt;1,"Yes","No"))</f>
        <v>Yes</v>
      </c>
      <c r="I52" s="6">
        <v>-3.7</v>
      </c>
      <c r="J52" s="6">
        <v>2.1779999999999999</v>
      </c>
      <c r="K52" s="85" t="str">
        <f t="shared" si="8"/>
        <v>Yes</v>
      </c>
    </row>
    <row r="53" spans="1:11" x14ac:dyDescent="0.25">
      <c r="A53" s="104" t="s">
        <v>400</v>
      </c>
      <c r="B53" s="21" t="s">
        <v>259</v>
      </c>
      <c r="C53" s="44">
        <v>3.3476934620000001</v>
      </c>
      <c r="D53" s="5" t="str">
        <f>IF($B53="N/A","N/A",IF(C53&gt;0,"Yes","No"))</f>
        <v>Yes</v>
      </c>
      <c r="E53" s="4">
        <v>3.6095451532</v>
      </c>
      <c r="F53" s="5" t="str">
        <f>IF($B53="N/A","N/A",IF(E53&gt;0,"Yes","No"))</f>
        <v>Yes</v>
      </c>
      <c r="G53" s="4">
        <v>4.1010869181</v>
      </c>
      <c r="H53" s="5" t="str">
        <f>IF($B53="N/A","N/A",IF(G53&gt;0,"Yes","No"))</f>
        <v>Yes</v>
      </c>
      <c r="I53" s="6">
        <v>7.8220000000000001</v>
      </c>
      <c r="J53" s="6">
        <v>13.62</v>
      </c>
      <c r="K53" s="85" t="str">
        <f t="shared" si="8"/>
        <v>Yes</v>
      </c>
    </row>
    <row r="54" spans="1:11" x14ac:dyDescent="0.25">
      <c r="A54" s="104" t="s">
        <v>401</v>
      </c>
      <c r="B54" s="21" t="s">
        <v>260</v>
      </c>
      <c r="C54" s="44">
        <v>0</v>
      </c>
      <c r="D54" s="5" t="str">
        <f>IF($B54="N/A","N/A",IF(C54&gt;=1,"No",IF(C54&lt;0,"No","Yes")))</f>
        <v>Yes</v>
      </c>
      <c r="E54" s="4">
        <v>0</v>
      </c>
      <c r="F54" s="5" t="str">
        <f>IF($B54="N/A","N/A",IF(E54&gt;=1,"No",IF(E54&lt;0,"No","Yes")))</f>
        <v>Yes</v>
      </c>
      <c r="G54" s="4">
        <v>0</v>
      </c>
      <c r="H54" s="5" t="str">
        <f>IF($B54="N/A","N/A",IF(G54&gt;=1,"No",IF(G54&lt;0,"No","Yes")))</f>
        <v>Yes</v>
      </c>
      <c r="I54" s="6" t="s">
        <v>1749</v>
      </c>
      <c r="J54" s="6" t="s">
        <v>1749</v>
      </c>
      <c r="K54" s="85" t="str">
        <f t="shared" si="8"/>
        <v>N/A</v>
      </c>
    </row>
    <row r="55" spans="1:11" x14ac:dyDescent="0.25">
      <c r="A55" s="104" t="s">
        <v>873</v>
      </c>
      <c r="B55" s="21" t="s">
        <v>213</v>
      </c>
      <c r="C55" s="46">
        <v>148.84028776</v>
      </c>
      <c r="D55" s="5" t="str">
        <f>IF($B55="N/A","N/A",IF(C55&gt;15,"No",IF(C55&lt;-15,"No","Yes")))</f>
        <v>N/A</v>
      </c>
      <c r="E55" s="23">
        <v>151.35541361</v>
      </c>
      <c r="F55" s="5" t="str">
        <f>IF($B55="N/A","N/A",IF(E55&gt;15,"No",IF(E55&lt;-15,"No","Yes")))</f>
        <v>N/A</v>
      </c>
      <c r="G55" s="23">
        <v>153.45212334999999</v>
      </c>
      <c r="H55" s="5" t="str">
        <f>IF($B55="N/A","N/A",IF(G55&gt;15,"No",IF(G55&lt;-15,"No","Yes")))</f>
        <v>N/A</v>
      </c>
      <c r="I55" s="6">
        <v>1.69</v>
      </c>
      <c r="J55" s="6">
        <v>1.385</v>
      </c>
      <c r="K55" s="85" t="str">
        <f t="shared" ref="K55:K74" si="9">IF(J55="Div by 0", "N/A", IF(J55="N/A","N/A", IF(J55&gt;30, "No", IF(J55&lt;-30, "No", "Yes"))))</f>
        <v>Yes</v>
      </c>
    </row>
    <row r="56" spans="1:11" x14ac:dyDescent="0.25">
      <c r="A56" s="104" t="s">
        <v>874</v>
      </c>
      <c r="B56" s="21" t="s">
        <v>261</v>
      </c>
      <c r="C56" s="46">
        <v>91.794567551</v>
      </c>
      <c r="D56" s="5" t="str">
        <f>IF($B56="N/A","N/A",IF(C56&gt;90,"No",IF(C56&lt;20,"No","Yes")))</f>
        <v>No</v>
      </c>
      <c r="E56" s="23">
        <v>95.199952819000004</v>
      </c>
      <c r="F56" s="5" t="str">
        <f>IF($B56="N/A","N/A",IF(E56&gt;90,"No",IF(E56&lt;20,"No","Yes")))</f>
        <v>No</v>
      </c>
      <c r="G56" s="23">
        <v>100.31144437</v>
      </c>
      <c r="H56" s="5" t="str">
        <f>IF($B56="N/A","N/A",IF(G56&gt;90,"No",IF(G56&lt;20,"No","Yes")))</f>
        <v>No</v>
      </c>
      <c r="I56" s="6">
        <v>3.71</v>
      </c>
      <c r="J56" s="6">
        <v>5.3689999999999998</v>
      </c>
      <c r="K56" s="85" t="str">
        <f t="shared" si="9"/>
        <v>Yes</v>
      </c>
    </row>
    <row r="57" spans="1:11" x14ac:dyDescent="0.25">
      <c r="A57" s="104" t="s">
        <v>875</v>
      </c>
      <c r="B57" s="21" t="s">
        <v>262</v>
      </c>
      <c r="C57" s="46">
        <v>49.604971739</v>
      </c>
      <c r="D57" s="5" t="str">
        <f>IF($B57="N/A","N/A",IF(C57&gt;60,"No",IF(C57&lt;10,"No","Yes")))</f>
        <v>Yes</v>
      </c>
      <c r="E57" s="23">
        <v>52.732614878</v>
      </c>
      <c r="F57" s="5" t="str">
        <f>IF($B57="N/A","N/A",IF(E57&gt;60,"No",IF(E57&lt;10,"No","Yes")))</f>
        <v>Yes</v>
      </c>
      <c r="G57" s="23">
        <v>72.664728722000007</v>
      </c>
      <c r="H57" s="5" t="str">
        <f>IF($B57="N/A","N/A",IF(G57&gt;60,"No",IF(G57&lt;10,"No","Yes")))</f>
        <v>No</v>
      </c>
      <c r="I57" s="6">
        <v>6.3049999999999997</v>
      </c>
      <c r="J57" s="6">
        <v>37.799999999999997</v>
      </c>
      <c r="K57" s="85" t="str">
        <f t="shared" si="9"/>
        <v>No</v>
      </c>
    </row>
    <row r="58" spans="1:11" ht="25" x14ac:dyDescent="0.25">
      <c r="A58" s="104" t="s">
        <v>876</v>
      </c>
      <c r="B58" s="21" t="s">
        <v>263</v>
      </c>
      <c r="C58" s="46">
        <v>115.92054173</v>
      </c>
      <c r="D58" s="5" t="str">
        <f>IF($B58="N/A","N/A",IF(C58&gt;100,"No",IF(C58&lt;10,"No","Yes")))</f>
        <v>No</v>
      </c>
      <c r="E58" s="23">
        <v>121.02626979</v>
      </c>
      <c r="F58" s="5" t="str">
        <f>IF($B58="N/A","N/A",IF(E58&gt;100,"No",IF(E58&lt;10,"No","Yes")))</f>
        <v>No</v>
      </c>
      <c r="G58" s="23">
        <v>123.5857567</v>
      </c>
      <c r="H58" s="5" t="str">
        <f>IF($B58="N/A","N/A",IF(G58&gt;100,"No",IF(G58&lt;10,"No","Yes")))</f>
        <v>No</v>
      </c>
      <c r="I58" s="6">
        <v>4.4050000000000002</v>
      </c>
      <c r="J58" s="6">
        <v>2.1150000000000002</v>
      </c>
      <c r="K58" s="85" t="str">
        <f t="shared" si="9"/>
        <v>Yes</v>
      </c>
    </row>
    <row r="59" spans="1:11" x14ac:dyDescent="0.25">
      <c r="A59" s="104" t="s">
        <v>877</v>
      </c>
      <c r="B59" s="21" t="s">
        <v>264</v>
      </c>
      <c r="C59" s="46">
        <v>119.029777</v>
      </c>
      <c r="D59" s="5" t="str">
        <f>IF($B59="N/A","N/A",IF(C59&gt;100,"No",IF(C59&lt;20,"No","Yes")))</f>
        <v>No</v>
      </c>
      <c r="E59" s="23">
        <v>143.58893592999999</v>
      </c>
      <c r="F59" s="5" t="str">
        <f>IF($B59="N/A","N/A",IF(E59&gt;100,"No",IF(E59&lt;20,"No","Yes")))</f>
        <v>No</v>
      </c>
      <c r="G59" s="23">
        <v>169.72991486999999</v>
      </c>
      <c r="H59" s="5" t="str">
        <f>IF($B59="N/A","N/A",IF(G59&gt;100,"No",IF(G59&lt;20,"No","Yes")))</f>
        <v>No</v>
      </c>
      <c r="I59" s="6">
        <v>20.63</v>
      </c>
      <c r="J59" s="6">
        <v>18.21</v>
      </c>
      <c r="K59" s="85" t="str">
        <f t="shared" si="9"/>
        <v>Yes</v>
      </c>
    </row>
    <row r="60" spans="1:11" x14ac:dyDescent="0.25">
      <c r="A60" s="104" t="s">
        <v>878</v>
      </c>
      <c r="B60" s="21" t="s">
        <v>264</v>
      </c>
      <c r="C60" s="46">
        <v>166.62435077999999</v>
      </c>
      <c r="D60" s="5" t="str">
        <f>IF($B60="N/A","N/A",IF(C60&gt;100,"No",IF(C60&lt;20,"No","Yes")))</f>
        <v>No</v>
      </c>
      <c r="E60" s="23">
        <v>178.11584920999999</v>
      </c>
      <c r="F60" s="5" t="str">
        <f>IF($B60="N/A","N/A",IF(E60&gt;100,"No",IF(E60&lt;20,"No","Yes")))</f>
        <v>No</v>
      </c>
      <c r="G60" s="23">
        <v>219.66043103000001</v>
      </c>
      <c r="H60" s="5" t="str">
        <f>IF($B60="N/A","N/A",IF(G60&gt;100,"No",IF(G60&lt;20,"No","Yes")))</f>
        <v>No</v>
      </c>
      <c r="I60" s="6">
        <v>6.8970000000000002</v>
      </c>
      <c r="J60" s="6">
        <v>23.32</v>
      </c>
      <c r="K60" s="85" t="str">
        <f t="shared" si="9"/>
        <v>Yes</v>
      </c>
    </row>
    <row r="61" spans="1:11" x14ac:dyDescent="0.25">
      <c r="A61" s="104" t="s">
        <v>879</v>
      </c>
      <c r="B61" s="21" t="s">
        <v>213</v>
      </c>
      <c r="C61" s="46">
        <v>69.547405320999999</v>
      </c>
      <c r="D61" s="5" t="str">
        <f>IF($B61="N/A","N/A",IF(C61&gt;15,"No",IF(C61&lt;-15,"No","Yes")))</f>
        <v>N/A</v>
      </c>
      <c r="E61" s="23">
        <v>71.175860995999997</v>
      </c>
      <c r="F61" s="5" t="str">
        <f>IF($B61="N/A","N/A",IF(E61&gt;15,"No",IF(E61&lt;-15,"No","Yes")))</f>
        <v>N/A</v>
      </c>
      <c r="G61" s="23">
        <v>76.361520420999994</v>
      </c>
      <c r="H61" s="5" t="str">
        <f>IF($B61="N/A","N/A",IF(G61&gt;15,"No",IF(G61&lt;-15,"No","Yes")))</f>
        <v>N/A</v>
      </c>
      <c r="I61" s="6">
        <v>2.3420000000000001</v>
      </c>
      <c r="J61" s="6">
        <v>7.2859999999999996</v>
      </c>
      <c r="K61" s="85" t="str">
        <f t="shared" si="9"/>
        <v>Yes</v>
      </c>
    </row>
    <row r="62" spans="1:11" x14ac:dyDescent="0.25">
      <c r="A62" s="104" t="s">
        <v>880</v>
      </c>
      <c r="B62" s="21" t="s">
        <v>265</v>
      </c>
      <c r="C62" s="46">
        <v>37.973223734000001</v>
      </c>
      <c r="D62" s="5" t="str">
        <f>IF($B62="N/A","N/A",IF(C62&gt;60,"No",IF(C62&lt;10,"No","Yes")))</f>
        <v>Yes</v>
      </c>
      <c r="E62" s="23">
        <v>41.291497796999998</v>
      </c>
      <c r="F62" s="5" t="str">
        <f>IF($B62="N/A","N/A",IF(E62&gt;60,"No",IF(E62&lt;10,"No","Yes")))</f>
        <v>Yes</v>
      </c>
      <c r="G62" s="23">
        <v>40.080082482000002</v>
      </c>
      <c r="H62" s="5" t="str">
        <f>IF($B62="N/A","N/A",IF(G62&gt;60,"No",IF(G62&lt;10,"No","Yes")))</f>
        <v>Yes</v>
      </c>
      <c r="I62" s="6">
        <v>8.7379999999999995</v>
      </c>
      <c r="J62" s="6">
        <v>-2.93</v>
      </c>
      <c r="K62" s="85" t="str">
        <f t="shared" si="9"/>
        <v>Yes</v>
      </c>
    </row>
    <row r="63" spans="1:11" x14ac:dyDescent="0.25">
      <c r="A63" s="104" t="s">
        <v>881</v>
      </c>
      <c r="B63" s="21" t="s">
        <v>265</v>
      </c>
      <c r="C63" s="46" t="s">
        <v>1749</v>
      </c>
      <c r="D63" s="5" t="str">
        <f>IF($B63="N/A","N/A",IF(C63&gt;60,"No",IF(C63&lt;10,"No","Yes")))</f>
        <v>No</v>
      </c>
      <c r="E63" s="23" t="s">
        <v>1749</v>
      </c>
      <c r="F63" s="5" t="str">
        <f>IF($B63="N/A","N/A",IF(E63&gt;60,"No",IF(E63&lt;10,"No","Yes")))</f>
        <v>No</v>
      </c>
      <c r="G63" s="23" t="s">
        <v>1749</v>
      </c>
      <c r="H63" s="5" t="str">
        <f>IF($B63="N/A","N/A",IF(G63&gt;60,"No",IF(G63&lt;10,"No","Yes")))</f>
        <v>No</v>
      </c>
      <c r="I63" s="6" t="s">
        <v>1749</v>
      </c>
      <c r="J63" s="6" t="s">
        <v>1749</v>
      </c>
      <c r="K63" s="85" t="str">
        <f t="shared" si="9"/>
        <v>N/A</v>
      </c>
    </row>
    <row r="64" spans="1:11" x14ac:dyDescent="0.25">
      <c r="A64" s="104" t="s">
        <v>882</v>
      </c>
      <c r="B64" s="21" t="s">
        <v>213</v>
      </c>
      <c r="C64" s="46">
        <v>88.750059785000005</v>
      </c>
      <c r="D64" s="5" t="str">
        <f t="shared" ref="D64:D74" si="10">IF($B64="N/A","N/A",IF(C64&gt;15,"No",IF(C64&lt;-15,"No","Yes")))</f>
        <v>N/A</v>
      </c>
      <c r="E64" s="23">
        <v>77.905989192999996</v>
      </c>
      <c r="F64" s="5" t="str">
        <f>IF($B64="N/A","N/A",IF(E64&gt;15,"No",IF(E64&lt;-15,"No","Yes")))</f>
        <v>N/A</v>
      </c>
      <c r="G64" s="23">
        <v>138.95227317000001</v>
      </c>
      <c r="H64" s="5" t="str">
        <f>IF($B64="N/A","N/A",IF(G64&gt;15,"No",IF(G64&lt;-15,"No","Yes")))</f>
        <v>N/A</v>
      </c>
      <c r="I64" s="6">
        <v>-12.2</v>
      </c>
      <c r="J64" s="6">
        <v>78.36</v>
      </c>
      <c r="K64" s="85" t="str">
        <f t="shared" si="9"/>
        <v>No</v>
      </c>
    </row>
    <row r="65" spans="1:11" ht="25" customHeight="1" x14ac:dyDescent="0.25">
      <c r="A65" s="104" t="s">
        <v>883</v>
      </c>
      <c r="B65" s="21" t="s">
        <v>213</v>
      </c>
      <c r="C65" s="46">
        <v>152.65286194999999</v>
      </c>
      <c r="D65" s="5" t="str">
        <f t="shared" si="10"/>
        <v>N/A</v>
      </c>
      <c r="E65" s="23">
        <v>163.17589151999999</v>
      </c>
      <c r="F65" s="5" t="str">
        <f t="shared" ref="F65:F73" si="11">IF($B65="N/A","N/A",IF(E65&gt;15,"No",IF(E65&lt;-15,"No","Yes")))</f>
        <v>N/A</v>
      </c>
      <c r="G65" s="23">
        <v>178.79736116999999</v>
      </c>
      <c r="H65" s="5" t="str">
        <f t="shared" ref="H65:H86" si="12">IF($B65="N/A","N/A",IF(G65&gt;15,"No",IF(G65&lt;-15,"No","Yes")))</f>
        <v>N/A</v>
      </c>
      <c r="I65" s="6">
        <v>6.8929999999999998</v>
      </c>
      <c r="J65" s="6">
        <v>9.5730000000000004</v>
      </c>
      <c r="K65" s="85" t="str">
        <f t="shared" si="9"/>
        <v>Yes</v>
      </c>
    </row>
    <row r="66" spans="1:11" x14ac:dyDescent="0.25">
      <c r="A66" s="104" t="s">
        <v>884</v>
      </c>
      <c r="B66" s="21" t="s">
        <v>213</v>
      </c>
      <c r="C66" s="46">
        <v>94.865368459999999</v>
      </c>
      <c r="D66" s="5" t="str">
        <f t="shared" si="10"/>
        <v>N/A</v>
      </c>
      <c r="E66" s="23">
        <v>84.681397759000006</v>
      </c>
      <c r="F66" s="5" t="str">
        <f t="shared" si="11"/>
        <v>N/A</v>
      </c>
      <c r="G66" s="23">
        <v>79.762225955999995</v>
      </c>
      <c r="H66" s="5" t="str">
        <f t="shared" si="12"/>
        <v>N/A</v>
      </c>
      <c r="I66" s="6">
        <v>-10.7</v>
      </c>
      <c r="J66" s="6">
        <v>-5.81</v>
      </c>
      <c r="K66" s="85" t="str">
        <f t="shared" si="9"/>
        <v>Yes</v>
      </c>
    </row>
    <row r="67" spans="1:11" x14ac:dyDescent="0.25">
      <c r="A67" s="104" t="s">
        <v>885</v>
      </c>
      <c r="B67" s="21" t="s">
        <v>213</v>
      </c>
      <c r="C67" s="46">
        <v>122.54319884</v>
      </c>
      <c r="D67" s="5" t="str">
        <f t="shared" si="10"/>
        <v>N/A</v>
      </c>
      <c r="E67" s="23">
        <v>123.83741177</v>
      </c>
      <c r="F67" s="5" t="str">
        <f t="shared" si="11"/>
        <v>N/A</v>
      </c>
      <c r="G67" s="23">
        <v>113.37654823</v>
      </c>
      <c r="H67" s="5" t="str">
        <f t="shared" si="12"/>
        <v>N/A</v>
      </c>
      <c r="I67" s="6">
        <v>1.056</v>
      </c>
      <c r="J67" s="6">
        <v>-8.4499999999999993</v>
      </c>
      <c r="K67" s="85" t="str">
        <f t="shared" si="9"/>
        <v>Yes</v>
      </c>
    </row>
    <row r="68" spans="1:11" ht="25" x14ac:dyDescent="0.25">
      <c r="A68" s="104" t="s">
        <v>886</v>
      </c>
      <c r="B68" s="21" t="s">
        <v>213</v>
      </c>
      <c r="C68" s="46">
        <v>139.72390166</v>
      </c>
      <c r="D68" s="5" t="str">
        <f t="shared" si="10"/>
        <v>N/A</v>
      </c>
      <c r="E68" s="23">
        <v>140.76037468999999</v>
      </c>
      <c r="F68" s="5" t="str">
        <f t="shared" si="11"/>
        <v>N/A</v>
      </c>
      <c r="G68" s="23">
        <v>145.04396517999999</v>
      </c>
      <c r="H68" s="5" t="str">
        <f t="shared" si="12"/>
        <v>N/A</v>
      </c>
      <c r="I68" s="6">
        <v>0.74180000000000001</v>
      </c>
      <c r="J68" s="6">
        <v>3.0430000000000001</v>
      </c>
      <c r="K68" s="85" t="str">
        <f t="shared" si="9"/>
        <v>Yes</v>
      </c>
    </row>
    <row r="69" spans="1:11" x14ac:dyDescent="0.25">
      <c r="A69" s="104" t="s">
        <v>887</v>
      </c>
      <c r="B69" s="21" t="s">
        <v>213</v>
      </c>
      <c r="C69" s="46">
        <v>71.835944441999999</v>
      </c>
      <c r="D69" s="5" t="str">
        <f t="shared" si="10"/>
        <v>N/A</v>
      </c>
      <c r="E69" s="23">
        <v>68.468071495000004</v>
      </c>
      <c r="F69" s="5" t="str">
        <f t="shared" si="11"/>
        <v>N/A</v>
      </c>
      <c r="G69" s="23">
        <v>84.598986518000004</v>
      </c>
      <c r="H69" s="5" t="str">
        <f t="shared" si="12"/>
        <v>N/A</v>
      </c>
      <c r="I69" s="6">
        <v>-4.6900000000000004</v>
      </c>
      <c r="J69" s="6">
        <v>23.56</v>
      </c>
      <c r="K69" s="85" t="str">
        <f t="shared" si="9"/>
        <v>Yes</v>
      </c>
    </row>
    <row r="70" spans="1:11" ht="25" x14ac:dyDescent="0.25">
      <c r="A70" s="104" t="s">
        <v>888</v>
      </c>
      <c r="B70" s="21" t="s">
        <v>213</v>
      </c>
      <c r="C70" s="46">
        <v>50.063820880000002</v>
      </c>
      <c r="D70" s="5" t="str">
        <f t="shared" si="10"/>
        <v>N/A</v>
      </c>
      <c r="E70" s="23">
        <v>51.263365583000002</v>
      </c>
      <c r="F70" s="5" t="str">
        <f t="shared" si="11"/>
        <v>N/A</v>
      </c>
      <c r="G70" s="23">
        <v>55.953209889999997</v>
      </c>
      <c r="H70" s="5" t="str">
        <f t="shared" si="12"/>
        <v>N/A</v>
      </c>
      <c r="I70" s="6">
        <v>2.3959999999999999</v>
      </c>
      <c r="J70" s="6">
        <v>9.1489999999999991</v>
      </c>
      <c r="K70" s="85" t="str">
        <f t="shared" si="9"/>
        <v>Yes</v>
      </c>
    </row>
    <row r="71" spans="1:11" x14ac:dyDescent="0.25">
      <c r="A71" s="104" t="s">
        <v>889</v>
      </c>
      <c r="B71" s="21" t="s">
        <v>213</v>
      </c>
      <c r="C71" s="46">
        <v>2870.6312899999998</v>
      </c>
      <c r="D71" s="5" t="str">
        <f t="shared" si="10"/>
        <v>N/A</v>
      </c>
      <c r="E71" s="23">
        <v>3068.5448345999998</v>
      </c>
      <c r="F71" s="5" t="str">
        <f t="shared" si="11"/>
        <v>N/A</v>
      </c>
      <c r="G71" s="23">
        <v>3053.6336156000002</v>
      </c>
      <c r="H71" s="5" t="str">
        <f t="shared" si="12"/>
        <v>N/A</v>
      </c>
      <c r="I71" s="6">
        <v>6.8940000000000001</v>
      </c>
      <c r="J71" s="6">
        <v>-0.48599999999999999</v>
      </c>
      <c r="K71" s="85" t="str">
        <f t="shared" si="9"/>
        <v>Yes</v>
      </c>
    </row>
    <row r="72" spans="1:11" ht="25" x14ac:dyDescent="0.25">
      <c r="A72" s="104" t="s">
        <v>890</v>
      </c>
      <c r="B72" s="21" t="s">
        <v>213</v>
      </c>
      <c r="C72" s="46">
        <v>2006.3213352</v>
      </c>
      <c r="D72" s="5" t="str">
        <f t="shared" si="10"/>
        <v>N/A</v>
      </c>
      <c r="E72" s="23">
        <v>1146.0421151</v>
      </c>
      <c r="F72" s="5" t="str">
        <f t="shared" si="11"/>
        <v>N/A</v>
      </c>
      <c r="G72" s="23">
        <v>763.41143985999997</v>
      </c>
      <c r="H72" s="5" t="str">
        <f t="shared" si="12"/>
        <v>N/A</v>
      </c>
      <c r="I72" s="6">
        <v>-42.9</v>
      </c>
      <c r="J72" s="6">
        <v>-33.4</v>
      </c>
      <c r="K72" s="85" t="str">
        <f t="shared" si="9"/>
        <v>No</v>
      </c>
    </row>
    <row r="73" spans="1:11" x14ac:dyDescent="0.25">
      <c r="A73" s="104" t="s">
        <v>891</v>
      </c>
      <c r="B73" s="21" t="s">
        <v>213</v>
      </c>
      <c r="C73" s="46">
        <v>127.67205817999999</v>
      </c>
      <c r="D73" s="5" t="str">
        <f t="shared" si="10"/>
        <v>N/A</v>
      </c>
      <c r="E73" s="23">
        <v>140.41204342</v>
      </c>
      <c r="F73" s="5" t="str">
        <f t="shared" si="11"/>
        <v>N/A</v>
      </c>
      <c r="G73" s="23">
        <v>138.57773401</v>
      </c>
      <c r="H73" s="5" t="str">
        <f t="shared" si="12"/>
        <v>N/A</v>
      </c>
      <c r="I73" s="6">
        <v>9.9789999999999992</v>
      </c>
      <c r="J73" s="6">
        <v>-1.31</v>
      </c>
      <c r="K73" s="85" t="str">
        <f t="shared" si="9"/>
        <v>Yes</v>
      </c>
    </row>
    <row r="74" spans="1:11" x14ac:dyDescent="0.25">
      <c r="A74" s="104" t="s">
        <v>892</v>
      </c>
      <c r="B74" s="21" t="s">
        <v>213</v>
      </c>
      <c r="C74" s="46">
        <v>216.43460028000001</v>
      </c>
      <c r="D74" s="5" t="str">
        <f t="shared" si="10"/>
        <v>N/A</v>
      </c>
      <c r="E74" s="23">
        <v>210.47692287000001</v>
      </c>
      <c r="F74" s="5" t="str">
        <f>IF($B74="N/A","N/A",IF(E74&gt;15,"No",IF(E74&lt;-15,"No","Yes")))</f>
        <v>N/A</v>
      </c>
      <c r="G74" s="23">
        <v>197.57193168000001</v>
      </c>
      <c r="H74" s="5" t="str">
        <f t="shared" si="12"/>
        <v>N/A</v>
      </c>
      <c r="I74" s="6">
        <v>-2.75</v>
      </c>
      <c r="J74" s="6">
        <v>-6.13</v>
      </c>
      <c r="K74" s="85" t="str">
        <f t="shared" si="9"/>
        <v>Yes</v>
      </c>
    </row>
    <row r="75" spans="1:11" x14ac:dyDescent="0.25">
      <c r="A75" s="104" t="s">
        <v>893</v>
      </c>
      <c r="B75" s="21" t="s">
        <v>213</v>
      </c>
      <c r="C75" s="44">
        <v>1.1522034808999999</v>
      </c>
      <c r="D75" s="5" t="str">
        <f t="shared" ref="D75:D80" si="13">IF($B75="N/A","N/A",IF(C75&gt;15,"No",IF(C75&lt;-15,"No","Yes")))</f>
        <v>N/A</v>
      </c>
      <c r="E75" s="4">
        <v>0.85268205190000002</v>
      </c>
      <c r="F75" s="5" t="str">
        <f>IF($B75="N/A","N/A",IF(E75&gt;15,"No",IF(E75&lt;-15,"No","Yes")))</f>
        <v>N/A</v>
      </c>
      <c r="G75" s="4">
        <v>0.6030098572</v>
      </c>
      <c r="H75" s="5" t="str">
        <f t="shared" si="12"/>
        <v>N/A</v>
      </c>
      <c r="I75" s="6">
        <v>-26</v>
      </c>
      <c r="J75" s="6">
        <v>-29.3</v>
      </c>
      <c r="K75" s="85" t="str">
        <f t="shared" ref="K75:K80" si="14">IF(J75="Div by 0", "N/A", IF(J75="N/A","N/A", IF(J75&gt;30, "No", IF(J75&lt;-30, "No", "Yes"))))</f>
        <v>Yes</v>
      </c>
    </row>
    <row r="76" spans="1:11" x14ac:dyDescent="0.25">
      <c r="A76" s="104" t="s">
        <v>894</v>
      </c>
      <c r="B76" s="21" t="s">
        <v>213</v>
      </c>
      <c r="C76" s="44">
        <v>4.4259003000000001E-6</v>
      </c>
      <c r="D76" s="5" t="str">
        <f t="shared" si="13"/>
        <v>N/A</v>
      </c>
      <c r="E76" s="4">
        <v>4.1098261000000003E-6</v>
      </c>
      <c r="F76" s="5" t="str">
        <f t="shared" ref="F76:F86" si="15">IF($B76="N/A","N/A",IF(E76&gt;15,"No",IF(E76&lt;-15,"No","Yes")))</f>
        <v>N/A</v>
      </c>
      <c r="G76" s="4">
        <v>0</v>
      </c>
      <c r="H76" s="5" t="str">
        <f t="shared" si="12"/>
        <v>N/A</v>
      </c>
      <c r="I76" s="6">
        <v>-7.14</v>
      </c>
      <c r="J76" s="6">
        <v>-100</v>
      </c>
      <c r="K76" s="85" t="str">
        <f t="shared" si="14"/>
        <v>No</v>
      </c>
    </row>
    <row r="77" spans="1:11" x14ac:dyDescent="0.25">
      <c r="A77" s="104" t="s">
        <v>895</v>
      </c>
      <c r="B77" s="21" t="s">
        <v>213</v>
      </c>
      <c r="C77" s="44">
        <v>1.01839966E-2</v>
      </c>
      <c r="D77" s="5" t="str">
        <f t="shared" si="13"/>
        <v>N/A</v>
      </c>
      <c r="E77" s="4">
        <v>8.7539295000000003E-3</v>
      </c>
      <c r="F77" s="5" t="str">
        <f t="shared" si="15"/>
        <v>N/A</v>
      </c>
      <c r="G77" s="4">
        <v>2.54865191E-2</v>
      </c>
      <c r="H77" s="5" t="str">
        <f t="shared" si="12"/>
        <v>N/A</v>
      </c>
      <c r="I77" s="6">
        <v>-14</v>
      </c>
      <c r="J77" s="6">
        <v>191.1</v>
      </c>
      <c r="K77" s="85" t="str">
        <f t="shared" si="14"/>
        <v>No</v>
      </c>
    </row>
    <row r="78" spans="1:11" x14ac:dyDescent="0.25">
      <c r="A78" s="104" t="s">
        <v>896</v>
      </c>
      <c r="B78" s="21" t="s">
        <v>213</v>
      </c>
      <c r="C78" s="44">
        <v>0.34417571209999998</v>
      </c>
      <c r="D78" s="5" t="str">
        <f t="shared" si="13"/>
        <v>N/A</v>
      </c>
      <c r="E78" s="4">
        <v>0.34868586260000001</v>
      </c>
      <c r="F78" s="5" t="str">
        <f t="shared" si="15"/>
        <v>N/A</v>
      </c>
      <c r="G78" s="4">
        <v>0.32299770420000001</v>
      </c>
      <c r="H78" s="5" t="str">
        <f t="shared" si="12"/>
        <v>N/A</v>
      </c>
      <c r="I78" s="6">
        <v>1.31</v>
      </c>
      <c r="J78" s="6">
        <v>-7.37</v>
      </c>
      <c r="K78" s="85" t="str">
        <f t="shared" si="14"/>
        <v>Yes</v>
      </c>
    </row>
    <row r="79" spans="1:11" ht="25" x14ac:dyDescent="0.25">
      <c r="A79" s="104" t="s">
        <v>897</v>
      </c>
      <c r="B79" s="21" t="s">
        <v>213</v>
      </c>
      <c r="C79" s="44">
        <v>22.437495555000002</v>
      </c>
      <c r="D79" s="5" t="str">
        <f t="shared" si="13"/>
        <v>N/A</v>
      </c>
      <c r="E79" s="4">
        <v>23.096421039999999</v>
      </c>
      <c r="F79" s="5" t="str">
        <f t="shared" si="15"/>
        <v>N/A</v>
      </c>
      <c r="G79" s="4">
        <v>25.113349862</v>
      </c>
      <c r="H79" s="5" t="str">
        <f t="shared" si="12"/>
        <v>N/A</v>
      </c>
      <c r="I79" s="6">
        <v>2.9369999999999998</v>
      </c>
      <c r="J79" s="6">
        <v>8.7330000000000005</v>
      </c>
      <c r="K79" s="85" t="str">
        <f t="shared" si="14"/>
        <v>Yes</v>
      </c>
    </row>
    <row r="80" spans="1:11" ht="25" x14ac:dyDescent="0.25">
      <c r="A80" s="104" t="s">
        <v>898</v>
      </c>
      <c r="B80" s="21" t="s">
        <v>213</v>
      </c>
      <c r="C80" s="48">
        <v>22.437495555000002</v>
      </c>
      <c r="D80" s="5" t="str">
        <f t="shared" si="13"/>
        <v>N/A</v>
      </c>
      <c r="E80" s="48">
        <v>23.09641693</v>
      </c>
      <c r="F80" s="5" t="str">
        <f t="shared" si="15"/>
        <v>N/A</v>
      </c>
      <c r="G80" s="48">
        <v>25.113349862</v>
      </c>
      <c r="H80" s="5" t="str">
        <f t="shared" si="12"/>
        <v>N/A</v>
      </c>
      <c r="I80" s="6">
        <v>2.9369999999999998</v>
      </c>
      <c r="J80" s="49">
        <v>8.7330000000000005</v>
      </c>
      <c r="K80" s="85" t="str">
        <f t="shared" si="14"/>
        <v>Yes</v>
      </c>
    </row>
    <row r="81" spans="1:11" x14ac:dyDescent="0.25">
      <c r="A81" s="104" t="s">
        <v>899</v>
      </c>
      <c r="B81" s="21" t="s">
        <v>213</v>
      </c>
      <c r="C81" s="50">
        <v>70.785078284999997</v>
      </c>
      <c r="D81" s="5" t="str">
        <f t="shared" ref="D81:D86" si="16">IF($B81="N/A","N/A",IF(C81&gt;15,"No",IF(C81&lt;-15,"No","Yes")))</f>
        <v>N/A</v>
      </c>
      <c r="E81" s="51">
        <v>82.046666087999995</v>
      </c>
      <c r="F81" s="5" t="str">
        <f t="shared" si="15"/>
        <v>N/A</v>
      </c>
      <c r="G81" s="51">
        <v>90.115128498999994</v>
      </c>
      <c r="H81" s="5" t="str">
        <f>IF($B81="N/A","N/A",IF(G81&gt;15,"No",IF(G81&lt;-15,"No","Yes")))</f>
        <v>N/A</v>
      </c>
      <c r="I81" s="6">
        <v>15.91</v>
      </c>
      <c r="J81" s="6">
        <v>9.8339999999999996</v>
      </c>
      <c r="K81" s="85" t="str">
        <f t="shared" ref="K81:K86" si="17">IF(J81="Div by 0", "N/A", IF(J81="N/A","N/A", IF(J81&gt;30, "No", IF(J81&lt;-30, "No", "Yes"))))</f>
        <v>Yes</v>
      </c>
    </row>
    <row r="82" spans="1:11" x14ac:dyDescent="0.25">
      <c r="A82" s="104" t="s">
        <v>900</v>
      </c>
      <c r="B82" s="21" t="s">
        <v>213</v>
      </c>
      <c r="C82" s="50">
        <v>109</v>
      </c>
      <c r="D82" s="5" t="str">
        <f t="shared" si="16"/>
        <v>N/A</v>
      </c>
      <c r="E82" s="51">
        <v>147</v>
      </c>
      <c r="F82" s="5" t="str">
        <f t="shared" si="15"/>
        <v>N/A</v>
      </c>
      <c r="G82" s="51" t="s">
        <v>1749</v>
      </c>
      <c r="H82" s="5" t="str">
        <f t="shared" si="12"/>
        <v>N/A</v>
      </c>
      <c r="I82" s="6">
        <v>34.86</v>
      </c>
      <c r="J82" s="6" t="s">
        <v>1749</v>
      </c>
      <c r="K82" s="85" t="str">
        <f t="shared" si="17"/>
        <v>N/A</v>
      </c>
    </row>
    <row r="83" spans="1:11" x14ac:dyDescent="0.25">
      <c r="A83" s="104" t="s">
        <v>901</v>
      </c>
      <c r="B83" s="21" t="s">
        <v>213</v>
      </c>
      <c r="C83" s="50">
        <v>214.85832246999999</v>
      </c>
      <c r="D83" s="5" t="str">
        <f t="shared" si="16"/>
        <v>N/A</v>
      </c>
      <c r="E83" s="51">
        <v>214.68779343</v>
      </c>
      <c r="F83" s="5" t="str">
        <f t="shared" si="15"/>
        <v>N/A</v>
      </c>
      <c r="G83" s="51">
        <v>231.78388845999999</v>
      </c>
      <c r="H83" s="5" t="str">
        <f t="shared" si="12"/>
        <v>N/A</v>
      </c>
      <c r="I83" s="6">
        <v>-7.9000000000000001E-2</v>
      </c>
      <c r="J83" s="6">
        <v>7.9630000000000001</v>
      </c>
      <c r="K83" s="85" t="str">
        <f t="shared" si="17"/>
        <v>Yes</v>
      </c>
    </row>
    <row r="84" spans="1:11" x14ac:dyDescent="0.25">
      <c r="A84" s="104" t="s">
        <v>902</v>
      </c>
      <c r="B84" s="21" t="s">
        <v>213</v>
      </c>
      <c r="C84" s="50">
        <v>303.81150660999998</v>
      </c>
      <c r="D84" s="5" t="str">
        <f t="shared" si="16"/>
        <v>N/A</v>
      </c>
      <c r="E84" s="51">
        <v>315.32205747</v>
      </c>
      <c r="F84" s="5" t="str">
        <f t="shared" si="15"/>
        <v>N/A</v>
      </c>
      <c r="G84" s="51">
        <v>342.27303620999999</v>
      </c>
      <c r="H84" s="5" t="str">
        <f t="shared" si="12"/>
        <v>N/A</v>
      </c>
      <c r="I84" s="6">
        <v>3.7890000000000001</v>
      </c>
      <c r="J84" s="6">
        <v>8.5470000000000006</v>
      </c>
      <c r="K84" s="85" t="str">
        <f t="shared" si="17"/>
        <v>Yes</v>
      </c>
    </row>
    <row r="85" spans="1:11" x14ac:dyDescent="0.25">
      <c r="A85" s="104" t="s">
        <v>903</v>
      </c>
      <c r="B85" s="21" t="s">
        <v>213</v>
      </c>
      <c r="C85" s="50">
        <v>351.90015581</v>
      </c>
      <c r="D85" s="5" t="str">
        <f t="shared" si="16"/>
        <v>N/A</v>
      </c>
      <c r="E85" s="51">
        <v>342.8616968</v>
      </c>
      <c r="F85" s="5" t="str">
        <f t="shared" si="15"/>
        <v>N/A</v>
      </c>
      <c r="G85" s="51">
        <v>319.78737823</v>
      </c>
      <c r="H85" s="5" t="str">
        <f t="shared" si="12"/>
        <v>N/A</v>
      </c>
      <c r="I85" s="6">
        <v>-2.57</v>
      </c>
      <c r="J85" s="6">
        <v>-6.73</v>
      </c>
      <c r="K85" s="85" t="str">
        <f t="shared" si="17"/>
        <v>Yes</v>
      </c>
    </row>
    <row r="86" spans="1:11" ht="25" x14ac:dyDescent="0.25">
      <c r="A86" s="104" t="s">
        <v>904</v>
      </c>
      <c r="B86" s="21" t="s">
        <v>213</v>
      </c>
      <c r="C86" s="52">
        <v>351.90015581</v>
      </c>
      <c r="D86" s="5" t="str">
        <f t="shared" si="16"/>
        <v>N/A</v>
      </c>
      <c r="E86" s="52">
        <v>342.86153876999998</v>
      </c>
      <c r="F86" s="5" t="str">
        <f t="shared" si="15"/>
        <v>N/A</v>
      </c>
      <c r="G86" s="52">
        <v>319.78737823</v>
      </c>
      <c r="H86" s="5" t="str">
        <f t="shared" si="12"/>
        <v>N/A</v>
      </c>
      <c r="I86" s="6">
        <v>-2.57</v>
      </c>
      <c r="J86" s="6">
        <v>-6.73</v>
      </c>
      <c r="K86" s="85" t="str">
        <f t="shared" si="17"/>
        <v>Yes</v>
      </c>
    </row>
    <row r="87" spans="1:11" x14ac:dyDescent="0.25">
      <c r="A87" s="104" t="s">
        <v>32</v>
      </c>
      <c r="B87" s="21" t="s">
        <v>266</v>
      </c>
      <c r="C87" s="44">
        <v>99.369362315999993</v>
      </c>
      <c r="D87" s="5" t="str">
        <f>IF($B87="N/A","N/A",IF(C87&gt;60,"Yes","No"))</f>
        <v>Yes</v>
      </c>
      <c r="E87" s="4">
        <v>99.299673310000003</v>
      </c>
      <c r="F87" s="5" t="str">
        <f>IF($B87="N/A","N/A",IF(E87&gt;60,"Yes","No"))</f>
        <v>Yes</v>
      </c>
      <c r="G87" s="4">
        <v>99.160488670000007</v>
      </c>
      <c r="H87" s="5" t="str">
        <f>IF($B87="N/A","N/A",IF(G87&gt;60,"Yes","No"))</f>
        <v>Yes</v>
      </c>
      <c r="I87" s="6">
        <v>-7.0000000000000007E-2</v>
      </c>
      <c r="J87" s="6">
        <v>-0.14000000000000001</v>
      </c>
      <c r="K87" s="85" t="str">
        <f t="shared" ref="K87:K105" si="18">IF(J87="Div by 0", "N/A", IF(J87="N/A","N/A", IF(J87&gt;30, "No", IF(J87&lt;-30, "No", "Yes"))))</f>
        <v>Yes</v>
      </c>
    </row>
    <row r="88" spans="1:11" x14ac:dyDescent="0.25">
      <c r="A88" s="104" t="s">
        <v>39</v>
      </c>
      <c r="B88" s="21" t="s">
        <v>267</v>
      </c>
      <c r="C88" s="44">
        <v>99.998543100000006</v>
      </c>
      <c r="D88" s="5" t="str">
        <f>IF($B88="N/A","N/A",IF(C88&gt;100,"No",IF(C88&lt;85,"No","Yes")))</f>
        <v>Yes</v>
      </c>
      <c r="E88" s="4">
        <v>99.998228148999999</v>
      </c>
      <c r="F88" s="5" t="str">
        <f>IF($B88="N/A","N/A",IF(E88&gt;100,"No",IF(E88&lt;85,"No","Yes")))</f>
        <v>Yes</v>
      </c>
      <c r="G88" s="4">
        <v>99.999552202000004</v>
      </c>
      <c r="H88" s="5" t="str">
        <f>IF($B88="N/A","N/A",IF(G88&gt;100,"No",IF(G88&lt;85,"No","Yes")))</f>
        <v>Yes</v>
      </c>
      <c r="I88" s="6">
        <v>0</v>
      </c>
      <c r="J88" s="6">
        <v>1.2999999999999999E-3</v>
      </c>
      <c r="K88" s="85" t="str">
        <f t="shared" si="18"/>
        <v>Yes</v>
      </c>
    </row>
    <row r="89" spans="1:11" x14ac:dyDescent="0.25">
      <c r="A89" s="104" t="s">
        <v>905</v>
      </c>
      <c r="B89" s="21" t="s">
        <v>213</v>
      </c>
      <c r="C89" s="44">
        <v>23.281298123999999</v>
      </c>
      <c r="D89" s="5" t="str">
        <f>IF($B89="N/A","N/A",IF(C89&gt;15,"No",IF(C89&lt;-15,"No","Yes")))</f>
        <v>N/A</v>
      </c>
      <c r="E89" s="4">
        <v>21.435247036</v>
      </c>
      <c r="F89" s="5" t="str">
        <f>IF($B89="N/A","N/A",IF(E89&gt;15,"No",IF(E89&lt;-15,"No","Yes")))</f>
        <v>N/A</v>
      </c>
      <c r="G89" s="4">
        <v>20.252566536</v>
      </c>
      <c r="H89" s="5" t="str">
        <f>IF($B89="N/A","N/A",IF(G89&gt;15,"No",IF(G89&lt;-15,"No","Yes")))</f>
        <v>N/A</v>
      </c>
      <c r="I89" s="6">
        <v>-7.93</v>
      </c>
      <c r="J89" s="6">
        <v>-5.52</v>
      </c>
      <c r="K89" s="85" t="str">
        <f t="shared" si="18"/>
        <v>Yes</v>
      </c>
    </row>
    <row r="90" spans="1:11" x14ac:dyDescent="0.25">
      <c r="A90" s="104" t="s">
        <v>846</v>
      </c>
      <c r="B90" s="21" t="s">
        <v>268</v>
      </c>
      <c r="C90" s="44">
        <v>10.354838157</v>
      </c>
      <c r="D90" s="5" t="str">
        <f>IF($B90="N/A","N/A",IF(C90&gt;25,"No",IF(C90&lt;5,"No","Yes")))</f>
        <v>Yes</v>
      </c>
      <c r="E90" s="4">
        <v>10.413480903</v>
      </c>
      <c r="F90" s="5" t="str">
        <f>IF($B90="N/A","N/A",IF(E90&gt;25,"No",IF(E90&lt;5,"No","Yes")))</f>
        <v>Yes</v>
      </c>
      <c r="G90" s="4">
        <v>14.175003587000001</v>
      </c>
      <c r="H90" s="5" t="str">
        <f>IF($B90="N/A","N/A",IF(G90&gt;25,"No",IF(G90&lt;5,"No","Yes")))</f>
        <v>Yes</v>
      </c>
      <c r="I90" s="6">
        <v>0.56630000000000003</v>
      </c>
      <c r="J90" s="6">
        <v>36.119999999999997</v>
      </c>
      <c r="K90" s="85" t="str">
        <f t="shared" si="18"/>
        <v>No</v>
      </c>
    </row>
    <row r="91" spans="1:11" x14ac:dyDescent="0.25">
      <c r="A91" s="104" t="s">
        <v>847</v>
      </c>
      <c r="B91" s="21" t="s">
        <v>269</v>
      </c>
      <c r="C91" s="44">
        <v>43.531469770000001</v>
      </c>
      <c r="D91" s="5" t="str">
        <f>IF($B91="N/A","N/A",IF(C91&gt;70,"No",IF(C91&lt;40,"No","Yes")))</f>
        <v>Yes</v>
      </c>
      <c r="E91" s="4">
        <v>44.120261935000002</v>
      </c>
      <c r="F91" s="5" t="str">
        <f>IF($B91="N/A","N/A",IF(E91&gt;70,"No",IF(E91&lt;40,"No","Yes")))</f>
        <v>Yes</v>
      </c>
      <c r="G91" s="4">
        <v>44.508678277000001</v>
      </c>
      <c r="H91" s="5" t="str">
        <f>IF($B91="N/A","N/A",IF(G91&gt;70,"No",IF(G91&lt;40,"No","Yes")))</f>
        <v>Yes</v>
      </c>
      <c r="I91" s="6">
        <v>1.353</v>
      </c>
      <c r="J91" s="6">
        <v>0.88039999999999996</v>
      </c>
      <c r="K91" s="85" t="str">
        <f t="shared" si="18"/>
        <v>Yes</v>
      </c>
    </row>
    <row r="92" spans="1:11" x14ac:dyDescent="0.25">
      <c r="A92" s="104" t="s">
        <v>848</v>
      </c>
      <c r="B92" s="21" t="s">
        <v>270</v>
      </c>
      <c r="C92" s="44">
        <v>46.113692073999999</v>
      </c>
      <c r="D92" s="5" t="str">
        <f>IF($B92="N/A","N/A",IF(C92&gt;55,"No",IF(C92&lt;20,"No","Yes")))</f>
        <v>Yes</v>
      </c>
      <c r="E92" s="4">
        <v>45.466257161999998</v>
      </c>
      <c r="F92" s="5" t="str">
        <f>IF($B92="N/A","N/A",IF(E92&gt;55,"No",IF(E92&lt;20,"No","Yes")))</f>
        <v>Yes</v>
      </c>
      <c r="G92" s="4">
        <v>39.091164538999998</v>
      </c>
      <c r="H92" s="5" t="str">
        <f>IF($B92="N/A","N/A",IF(G92&gt;55,"No",IF(G92&lt;20,"No","Yes")))</f>
        <v>Yes</v>
      </c>
      <c r="I92" s="6">
        <v>-1.4</v>
      </c>
      <c r="J92" s="6">
        <v>-14</v>
      </c>
      <c r="K92" s="85" t="str">
        <f t="shared" si="18"/>
        <v>Yes</v>
      </c>
    </row>
    <row r="93" spans="1:11" x14ac:dyDescent="0.25">
      <c r="A93" s="104" t="s">
        <v>163</v>
      </c>
      <c r="B93" s="21" t="s">
        <v>246</v>
      </c>
      <c r="C93" s="44">
        <v>98.419714588999994</v>
      </c>
      <c r="D93" s="5" t="str">
        <f>IF($B93="N/A","N/A",IF(C93&gt;95,"Yes","No"))</f>
        <v>Yes</v>
      </c>
      <c r="E93" s="4">
        <v>98.293735843999997</v>
      </c>
      <c r="F93" s="5" t="str">
        <f>IF($B93="N/A","N/A",IF(E93&gt;95,"Yes","No"))</f>
        <v>Yes</v>
      </c>
      <c r="G93" s="4">
        <v>99.037683525999995</v>
      </c>
      <c r="H93" s="5" t="str">
        <f>IF($B93="N/A","N/A",IF(G93&gt;95,"Yes","No"))</f>
        <v>Yes</v>
      </c>
      <c r="I93" s="6">
        <v>-0.128</v>
      </c>
      <c r="J93" s="6">
        <v>0.75690000000000002</v>
      </c>
      <c r="K93" s="85" t="str">
        <f t="shared" si="18"/>
        <v>Yes</v>
      </c>
    </row>
    <row r="94" spans="1:11" x14ac:dyDescent="0.25">
      <c r="A94" s="104" t="s">
        <v>41</v>
      </c>
      <c r="B94" s="21" t="s">
        <v>213</v>
      </c>
      <c r="C94" s="44">
        <v>100</v>
      </c>
      <c r="D94" s="5" t="str">
        <f>IF($B94="N/A","N/A",IF(C94&gt;15,"No",IF(C94&lt;-15,"No","Yes")))</f>
        <v>N/A</v>
      </c>
      <c r="E94" s="4">
        <v>99.998813658000003</v>
      </c>
      <c r="F94" s="5" t="str">
        <f>IF($B94="N/A","N/A",IF(E94&gt;15,"No",IF(E94&lt;-15,"No","Yes")))</f>
        <v>N/A</v>
      </c>
      <c r="G94" s="4">
        <v>99.999851594999996</v>
      </c>
      <c r="H94" s="5" t="str">
        <f>IF($B94="N/A","N/A",IF(G94&gt;15,"No",IF(G94&lt;-15,"No","Yes")))</f>
        <v>N/A</v>
      </c>
      <c r="I94" s="6">
        <v>-1E-3</v>
      </c>
      <c r="J94" s="6">
        <v>1E-3</v>
      </c>
      <c r="K94" s="85" t="str">
        <f t="shared" si="18"/>
        <v>Yes</v>
      </c>
    </row>
    <row r="95" spans="1:11" x14ac:dyDescent="0.25">
      <c r="A95" s="104" t="s">
        <v>42</v>
      </c>
      <c r="B95" s="21" t="s">
        <v>213</v>
      </c>
      <c r="C95" s="44">
        <v>97.998539707000006</v>
      </c>
      <c r="D95" s="5" t="str">
        <f>IF($B95="N/A","N/A",IF(C95&gt;15,"No",IF(C95&lt;-15,"No","Yes")))</f>
        <v>N/A</v>
      </c>
      <c r="E95" s="4">
        <v>98.513372454999995</v>
      </c>
      <c r="F95" s="5" t="str">
        <f>IF($B95="N/A","N/A",IF(E95&gt;15,"No",IF(E95&lt;-15,"No","Yes")))</f>
        <v>N/A</v>
      </c>
      <c r="G95" s="4">
        <v>98.992726446999995</v>
      </c>
      <c r="H95" s="5" t="str">
        <f>IF($B95="N/A","N/A",IF(G95&gt;15,"No",IF(G95&lt;-15,"No","Yes")))</f>
        <v>N/A</v>
      </c>
      <c r="I95" s="6">
        <v>0.52529999999999999</v>
      </c>
      <c r="J95" s="6">
        <v>0.48659999999999998</v>
      </c>
      <c r="K95" s="85" t="str">
        <f t="shared" si="18"/>
        <v>Yes</v>
      </c>
    </row>
    <row r="96" spans="1:11" x14ac:dyDescent="0.25">
      <c r="A96" s="104" t="s">
        <v>906</v>
      </c>
      <c r="B96" s="21" t="s">
        <v>213</v>
      </c>
      <c r="C96" s="44">
        <v>100</v>
      </c>
      <c r="D96" s="5" t="str">
        <f>IF($B96="N/A","N/A",IF(C96&gt;15,"No",IF(C96&lt;-15,"No","Yes")))</f>
        <v>N/A</v>
      </c>
      <c r="E96" s="4">
        <v>99.999982205999999</v>
      </c>
      <c r="F96" s="5" t="str">
        <f>IF($B96="N/A","N/A",IF(E96&gt;15,"No",IF(E96&lt;-15,"No","Yes")))</f>
        <v>N/A</v>
      </c>
      <c r="G96" s="4">
        <v>100</v>
      </c>
      <c r="H96" s="5" t="str">
        <f>IF($B96="N/A","N/A",IF(G96&gt;15,"No",IF(G96&lt;-15,"No","Yes")))</f>
        <v>N/A</v>
      </c>
      <c r="I96" s="6">
        <v>0</v>
      </c>
      <c r="J96" s="6">
        <v>0</v>
      </c>
      <c r="K96" s="85" t="str">
        <f t="shared" si="18"/>
        <v>Yes</v>
      </c>
    </row>
    <row r="97" spans="1:11" x14ac:dyDescent="0.25">
      <c r="A97" s="104" t="s">
        <v>907</v>
      </c>
      <c r="B97" s="21" t="s">
        <v>213</v>
      </c>
      <c r="C97" s="44">
        <v>98.456367107999995</v>
      </c>
      <c r="D97" s="5" t="str">
        <f>IF($B97="N/A","N/A",IF(C97&gt;15,"No",IF(C97&lt;-15,"No","Yes")))</f>
        <v>N/A</v>
      </c>
      <c r="E97" s="4">
        <v>98.358495617000003</v>
      </c>
      <c r="F97" s="5" t="str">
        <f>IF($B97="N/A","N/A",IF(E97&gt;15,"No",IF(E97&lt;-15,"No","Yes")))</f>
        <v>N/A</v>
      </c>
      <c r="G97" s="4">
        <v>98.978841458000005</v>
      </c>
      <c r="H97" s="5" t="str">
        <f>IF($B97="N/A","N/A",IF(G97&gt;15,"No",IF(G97&lt;-15,"No","Yes")))</f>
        <v>N/A</v>
      </c>
      <c r="I97" s="6">
        <v>-9.9000000000000005E-2</v>
      </c>
      <c r="J97" s="6">
        <v>0.63070000000000004</v>
      </c>
      <c r="K97" s="85" t="str">
        <f t="shared" si="18"/>
        <v>Yes</v>
      </c>
    </row>
    <row r="98" spans="1:11" x14ac:dyDescent="0.25">
      <c r="A98" s="104" t="s">
        <v>43</v>
      </c>
      <c r="B98" s="21" t="s">
        <v>223</v>
      </c>
      <c r="C98" s="44">
        <v>99.227158854999999</v>
      </c>
      <c r="D98" s="5" t="str">
        <f>IF($B98="N/A","N/A",IF(C98&gt;100,"No",IF(C98&lt;98,"No","Yes")))</f>
        <v>Yes</v>
      </c>
      <c r="E98" s="4">
        <v>99.178444369000005</v>
      </c>
      <c r="F98" s="5" t="str">
        <f>IF($B98="N/A","N/A",IF(E98&gt;100,"No",IF(E98&lt;98,"No","Yes")))</f>
        <v>Yes</v>
      </c>
      <c r="G98" s="4">
        <v>99.616492291</v>
      </c>
      <c r="H98" s="5" t="str">
        <f>IF($B98="N/A","N/A",IF(G98&gt;100,"No",IF(G98&lt;98,"No","Yes")))</f>
        <v>Yes</v>
      </c>
      <c r="I98" s="6">
        <v>-4.9000000000000002E-2</v>
      </c>
      <c r="J98" s="6">
        <v>0.44169999999999998</v>
      </c>
      <c r="K98" s="85" t="str">
        <f t="shared" si="18"/>
        <v>Yes</v>
      </c>
    </row>
    <row r="99" spans="1:11" x14ac:dyDescent="0.25">
      <c r="A99" s="104" t="s">
        <v>44</v>
      </c>
      <c r="B99" s="21" t="s">
        <v>213</v>
      </c>
      <c r="C99" s="44">
        <v>23.268210832000001</v>
      </c>
      <c r="D99" s="5" t="str">
        <f>IF($B99="N/A","N/A",IF(C99&gt;15,"No",IF(C99&lt;-15,"No","Yes")))</f>
        <v>N/A</v>
      </c>
      <c r="E99" s="4">
        <v>20.320136968</v>
      </c>
      <c r="F99" s="5" t="str">
        <f>IF($B99="N/A","N/A",IF(E99&gt;15,"No",IF(E99&lt;-15,"No","Yes")))</f>
        <v>N/A</v>
      </c>
      <c r="G99" s="4">
        <v>18.640296917000001</v>
      </c>
      <c r="H99" s="5" t="str">
        <f>IF($B99="N/A","N/A",IF(G99&gt;15,"No",IF(G99&lt;-15,"No","Yes")))</f>
        <v>N/A</v>
      </c>
      <c r="I99" s="6">
        <v>-12.7</v>
      </c>
      <c r="J99" s="6">
        <v>-8.27</v>
      </c>
      <c r="K99" s="85" t="str">
        <f t="shared" si="18"/>
        <v>Yes</v>
      </c>
    </row>
    <row r="100" spans="1:11" x14ac:dyDescent="0.25">
      <c r="A100" s="104" t="s">
        <v>45</v>
      </c>
      <c r="B100" s="21" t="s">
        <v>213</v>
      </c>
      <c r="C100" s="44">
        <v>76.731789168000006</v>
      </c>
      <c r="D100" s="5" t="str">
        <f>IF($B100="N/A","N/A",IF(C100&gt;15,"No",IF(C100&lt;-15,"No","Yes")))</f>
        <v>N/A</v>
      </c>
      <c r="E100" s="4">
        <v>79.679863032</v>
      </c>
      <c r="F100" s="5" t="str">
        <f>IF($B100="N/A","N/A",IF(E100&gt;15,"No",IF(E100&lt;-15,"No","Yes")))</f>
        <v>N/A</v>
      </c>
      <c r="G100" s="4">
        <v>81.359703082999999</v>
      </c>
      <c r="H100" s="5" t="str">
        <f>IF($B100="N/A","N/A",IF(G100&gt;15,"No",IF(G100&lt;-15,"No","Yes")))</f>
        <v>N/A</v>
      </c>
      <c r="I100" s="6">
        <v>3.8420000000000001</v>
      </c>
      <c r="J100" s="6">
        <v>2.1080000000000001</v>
      </c>
      <c r="K100" s="85" t="str">
        <f t="shared" si="18"/>
        <v>Yes</v>
      </c>
    </row>
    <row r="101" spans="1:11" x14ac:dyDescent="0.25">
      <c r="A101" s="104" t="s">
        <v>355</v>
      </c>
      <c r="B101" s="21" t="s">
        <v>213</v>
      </c>
      <c r="C101" s="44">
        <v>100</v>
      </c>
      <c r="D101" s="5" t="str">
        <f>IF($B101="N/A","N/A",IF(C101&gt;15,"No",IF(C101&lt;-15,"No","Yes")))</f>
        <v>N/A</v>
      </c>
      <c r="E101" s="4">
        <v>100</v>
      </c>
      <c r="F101" s="5" t="str">
        <f>IF($B101="N/A","N/A",IF(E101&gt;15,"No",IF(E101&lt;-15,"No","Yes")))</f>
        <v>N/A</v>
      </c>
      <c r="G101" s="4">
        <v>100</v>
      </c>
      <c r="H101" s="5" t="str">
        <f>IF($B101="N/A","N/A",IF(G101&gt;15,"No",IF(G101&lt;-15,"No","Yes")))</f>
        <v>N/A</v>
      </c>
      <c r="I101" s="6">
        <v>0</v>
      </c>
      <c r="J101" s="6">
        <v>0</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1749</v>
      </c>
      <c r="J102" s="6" t="s">
        <v>1749</v>
      </c>
      <c r="K102" s="85" t="str">
        <f t="shared" si="18"/>
        <v>N/A</v>
      </c>
    </row>
    <row r="103" spans="1:11" x14ac:dyDescent="0.25">
      <c r="A103" s="104"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1749</v>
      </c>
      <c r="J103" s="6" t="s">
        <v>1749</v>
      </c>
      <c r="K103" s="85" t="str">
        <f t="shared" si="18"/>
        <v>N/A</v>
      </c>
    </row>
    <row r="104" spans="1:11" x14ac:dyDescent="0.25">
      <c r="A104" s="104" t="s">
        <v>33</v>
      </c>
      <c r="B104" s="21" t="s">
        <v>223</v>
      </c>
      <c r="C104" s="44">
        <v>100</v>
      </c>
      <c r="D104" s="5" t="str">
        <f>IF($B104="N/A","N/A",IF(C104&gt;100,"No",IF(C104&lt;98,"No","Yes")))</f>
        <v>Yes</v>
      </c>
      <c r="E104" s="4">
        <v>100</v>
      </c>
      <c r="F104" s="5" t="str">
        <f>IF($B104="N/A","N/A",IF(E104&gt;100,"No",IF(E104&lt;98,"No","Yes")))</f>
        <v>Yes</v>
      </c>
      <c r="G104" s="4">
        <v>99.998588421999997</v>
      </c>
      <c r="H104" s="5" t="str">
        <f>IF($B104="N/A","N/A",IF(G104&gt;100,"No",IF(G104&lt;98,"No","Yes")))</f>
        <v>Yes</v>
      </c>
      <c r="I104" s="6">
        <v>0</v>
      </c>
      <c r="J104" s="6">
        <v>-1E-3</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99.999990199999999</v>
      </c>
      <c r="H105" s="5" t="str">
        <f>IF($B105="N/A","N/A",IF(G105&gt;100,"No",IF(G105&lt;98,"No","Yes")))</f>
        <v>Yes</v>
      </c>
      <c r="I105" s="6">
        <v>0</v>
      </c>
      <c r="J105" s="6">
        <v>0</v>
      </c>
      <c r="K105" s="85" t="str">
        <f t="shared" si="18"/>
        <v>Yes</v>
      </c>
    </row>
    <row r="106" spans="1:11" x14ac:dyDescent="0.25">
      <c r="A106" s="104" t="s">
        <v>49</v>
      </c>
      <c r="B106" s="29" t="s">
        <v>213</v>
      </c>
      <c r="C106" s="44">
        <v>44.563726095</v>
      </c>
      <c r="D106" s="5" t="str">
        <f>IF($B106="N/A","N/A",IF(C106&gt;15,"No",IF(C106&lt;-15,"No","Yes")))</f>
        <v>N/A</v>
      </c>
      <c r="E106" s="4">
        <v>43.638690500999999</v>
      </c>
      <c r="F106" s="5" t="str">
        <f>IF($B106="N/A","N/A",IF(E106&gt;15,"No",IF(E106&lt;-15,"No","Yes")))</f>
        <v>N/A</v>
      </c>
      <c r="G106" s="4">
        <v>28.259135904000001</v>
      </c>
      <c r="H106" s="5" t="str">
        <f>IF($B106="N/A","N/A",IF(G106&gt;15,"No",IF(G106&lt;-15,"No","Yes")))</f>
        <v>N/A</v>
      </c>
      <c r="I106" s="6">
        <v>-2.08</v>
      </c>
      <c r="J106" s="6">
        <v>-35.200000000000003</v>
      </c>
      <c r="K106" s="85" t="str">
        <f>IF(J106="Div by 0", "N/A", IF(J106="N/A","N/A", IF(J106&gt;30, "No", IF(J106&lt;-30, "No", "Yes"))))</f>
        <v>No</v>
      </c>
    </row>
    <row r="107" spans="1:11" x14ac:dyDescent="0.25">
      <c r="A107" s="104" t="s">
        <v>908</v>
      </c>
      <c r="B107" s="21" t="s">
        <v>213</v>
      </c>
      <c r="C107" s="53">
        <v>42.789790138000001</v>
      </c>
      <c r="D107" s="5" t="str">
        <f t="shared" ref="D107:D130" si="19">IF($B107="N/A","N/A",IF(C107&gt;15,"No",IF(C107&lt;-15,"No","Yes")))</f>
        <v>N/A</v>
      </c>
      <c r="E107" s="5">
        <v>41.121698936000001</v>
      </c>
      <c r="F107" s="5" t="str">
        <f t="shared" ref="F107:F130" si="20">IF($B107="N/A","N/A",IF(E107&gt;15,"No",IF(E107&lt;-15,"No","Yes")))</f>
        <v>N/A</v>
      </c>
      <c r="G107" s="4">
        <v>38.220480303000002</v>
      </c>
      <c r="H107" s="5" t="str">
        <f t="shared" ref="H107:H130" si="21">IF($B107="N/A","N/A",IF(G107&gt;15,"No",IF(G107&lt;-15,"No","Yes")))</f>
        <v>N/A</v>
      </c>
      <c r="I107" s="6">
        <v>-3.9</v>
      </c>
      <c r="J107" s="6">
        <v>-7.06</v>
      </c>
      <c r="K107" s="85" t="str">
        <f t="shared" ref="K107:K130" si="22">IF(J107="Div by 0", "N/A", IF(J107="N/A","N/A", IF(J107&gt;30, "No", IF(J107&lt;-30, "No", "Yes"))))</f>
        <v>Yes</v>
      </c>
    </row>
    <row r="108" spans="1:11" x14ac:dyDescent="0.25">
      <c r="A108" s="104" t="s">
        <v>909</v>
      </c>
      <c r="B108" s="21" t="s">
        <v>213</v>
      </c>
      <c r="C108" s="53">
        <v>34.773329507</v>
      </c>
      <c r="D108" s="21" t="s">
        <v>213</v>
      </c>
      <c r="E108" s="5">
        <v>35.781880022999999</v>
      </c>
      <c r="F108" s="21" t="s">
        <v>213</v>
      </c>
      <c r="G108" s="4">
        <v>36.730709359999999</v>
      </c>
      <c r="H108" s="21" t="s">
        <v>213</v>
      </c>
      <c r="I108" s="6">
        <v>2.9</v>
      </c>
      <c r="J108" s="6">
        <v>2.6520000000000001</v>
      </c>
      <c r="K108" s="85" t="str">
        <f t="shared" si="22"/>
        <v>Yes</v>
      </c>
    </row>
    <row r="109" spans="1:11" x14ac:dyDescent="0.25">
      <c r="A109" s="104" t="s">
        <v>910</v>
      </c>
      <c r="B109" s="21" t="s">
        <v>213</v>
      </c>
      <c r="C109" s="53">
        <v>28.473777404</v>
      </c>
      <c r="D109" s="5" t="str">
        <f t="shared" si="19"/>
        <v>N/A</v>
      </c>
      <c r="E109" s="5">
        <v>29.24604008</v>
      </c>
      <c r="F109" s="5" t="str">
        <f t="shared" si="20"/>
        <v>N/A</v>
      </c>
      <c r="G109" s="4">
        <v>28.713250600999999</v>
      </c>
      <c r="H109" s="5" t="str">
        <f t="shared" si="21"/>
        <v>N/A</v>
      </c>
      <c r="I109" s="6">
        <v>2.7120000000000002</v>
      </c>
      <c r="J109" s="6">
        <v>-1.82</v>
      </c>
      <c r="K109" s="85" t="str">
        <f t="shared" si="22"/>
        <v>Yes</v>
      </c>
    </row>
    <row r="110" spans="1:11" x14ac:dyDescent="0.25">
      <c r="A110" s="104" t="s">
        <v>911</v>
      </c>
      <c r="B110" s="21" t="s">
        <v>213</v>
      </c>
      <c r="C110" s="53">
        <v>1.210895345</v>
      </c>
      <c r="D110" s="5" t="str">
        <f t="shared" si="19"/>
        <v>N/A</v>
      </c>
      <c r="E110" s="5">
        <v>1.1953716782999999</v>
      </c>
      <c r="F110" s="5" t="str">
        <f t="shared" si="20"/>
        <v>N/A</v>
      </c>
      <c r="G110" s="4">
        <v>1.134716686</v>
      </c>
      <c r="H110" s="5" t="str">
        <f t="shared" si="21"/>
        <v>N/A</v>
      </c>
      <c r="I110" s="6">
        <v>-1.28</v>
      </c>
      <c r="J110" s="6">
        <v>-5.07</v>
      </c>
      <c r="K110" s="85" t="str">
        <f t="shared" si="22"/>
        <v>Yes</v>
      </c>
    </row>
    <row r="111" spans="1:11" x14ac:dyDescent="0.25">
      <c r="A111" s="104" t="s">
        <v>912</v>
      </c>
      <c r="B111" s="21" t="s">
        <v>213</v>
      </c>
      <c r="C111" s="53">
        <v>5.7713740000000001E-3</v>
      </c>
      <c r="D111" s="5" t="str">
        <f t="shared" si="19"/>
        <v>N/A</v>
      </c>
      <c r="E111" s="5">
        <v>3.2566261700000002E-2</v>
      </c>
      <c r="F111" s="5" t="str">
        <f t="shared" si="20"/>
        <v>N/A</v>
      </c>
      <c r="G111" s="4">
        <v>0.1967496101</v>
      </c>
      <c r="H111" s="5" t="str">
        <f t="shared" si="21"/>
        <v>N/A</v>
      </c>
      <c r="I111" s="6">
        <v>464.3</v>
      </c>
      <c r="J111" s="6">
        <v>504.2</v>
      </c>
      <c r="K111" s="85" t="str">
        <f t="shared" si="22"/>
        <v>No</v>
      </c>
    </row>
    <row r="112" spans="1:11" x14ac:dyDescent="0.25">
      <c r="A112" s="104" t="s">
        <v>913</v>
      </c>
      <c r="B112" s="21" t="s">
        <v>213</v>
      </c>
      <c r="C112" s="53">
        <v>2.0690154536000001</v>
      </c>
      <c r="D112" s="5" t="str">
        <f t="shared" si="19"/>
        <v>N/A</v>
      </c>
      <c r="E112" s="5">
        <v>2.3689037409</v>
      </c>
      <c r="F112" s="5" t="str">
        <f t="shared" si="20"/>
        <v>N/A</v>
      </c>
      <c r="G112" s="4">
        <v>1.7606584879</v>
      </c>
      <c r="H112" s="5" t="str">
        <f t="shared" si="21"/>
        <v>N/A</v>
      </c>
      <c r="I112" s="6">
        <v>14.49</v>
      </c>
      <c r="J112" s="6">
        <v>-25.7</v>
      </c>
      <c r="K112" s="85" t="str">
        <f t="shared" si="22"/>
        <v>Yes</v>
      </c>
    </row>
    <row r="113" spans="1:11" x14ac:dyDescent="0.25">
      <c r="A113" s="104" t="s">
        <v>914</v>
      </c>
      <c r="B113" s="21" t="s">
        <v>213</v>
      </c>
      <c r="C113" s="53">
        <v>0</v>
      </c>
      <c r="D113" s="5" t="str">
        <f t="shared" si="19"/>
        <v>N/A</v>
      </c>
      <c r="E113" s="5">
        <v>0</v>
      </c>
      <c r="F113" s="5" t="str">
        <f t="shared" si="20"/>
        <v>N/A</v>
      </c>
      <c r="G113" s="4">
        <v>7.8966752E-6</v>
      </c>
      <c r="H113" s="5" t="str">
        <f t="shared" si="21"/>
        <v>N/A</v>
      </c>
      <c r="I113" s="6" t="s">
        <v>1749</v>
      </c>
      <c r="J113" s="6" t="s">
        <v>1749</v>
      </c>
      <c r="K113" s="85" t="str">
        <f t="shared" si="22"/>
        <v>N/A</v>
      </c>
    </row>
    <row r="114" spans="1:11" x14ac:dyDescent="0.25">
      <c r="A114" s="104" t="s">
        <v>915</v>
      </c>
      <c r="B114" s="21" t="s">
        <v>213</v>
      </c>
      <c r="C114" s="53">
        <v>8.3428220999999993E-3</v>
      </c>
      <c r="D114" s="5" t="str">
        <f t="shared" si="19"/>
        <v>N/A</v>
      </c>
      <c r="E114" s="5">
        <v>7.5333112000000001E-3</v>
      </c>
      <c r="F114" s="5" t="str">
        <f t="shared" si="20"/>
        <v>N/A</v>
      </c>
      <c r="G114" s="4">
        <v>2.8122429262000002</v>
      </c>
      <c r="H114" s="5" t="str">
        <f t="shared" si="21"/>
        <v>N/A</v>
      </c>
      <c r="I114" s="6">
        <v>-9.6999999999999993</v>
      </c>
      <c r="J114" s="6">
        <v>37231</v>
      </c>
      <c r="K114" s="85" t="str">
        <f t="shared" si="22"/>
        <v>No</v>
      </c>
    </row>
    <row r="115" spans="1:11" x14ac:dyDescent="0.25">
      <c r="A115" s="104" t="s">
        <v>916</v>
      </c>
      <c r="B115" s="21" t="s">
        <v>213</v>
      </c>
      <c r="C115" s="53">
        <v>0.60765398380000002</v>
      </c>
      <c r="D115" s="5" t="str">
        <f t="shared" si="19"/>
        <v>N/A</v>
      </c>
      <c r="E115" s="5">
        <v>0.77647354729999996</v>
      </c>
      <c r="F115" s="5" t="str">
        <f t="shared" si="20"/>
        <v>N/A</v>
      </c>
      <c r="G115" s="4">
        <v>0.37866531580000001</v>
      </c>
      <c r="H115" s="5" t="str">
        <f t="shared" si="21"/>
        <v>N/A</v>
      </c>
      <c r="I115" s="6">
        <v>27.78</v>
      </c>
      <c r="J115" s="6">
        <v>-51.2</v>
      </c>
      <c r="K115" s="85" t="str">
        <f t="shared" si="22"/>
        <v>No</v>
      </c>
    </row>
    <row r="116" spans="1:11" x14ac:dyDescent="0.25">
      <c r="A116" s="104" t="s">
        <v>917</v>
      </c>
      <c r="B116" s="21" t="s">
        <v>213</v>
      </c>
      <c r="C116" s="53">
        <v>0.15845608310000001</v>
      </c>
      <c r="D116" s="5" t="str">
        <f t="shared" si="19"/>
        <v>N/A</v>
      </c>
      <c r="E116" s="5">
        <v>0.16090380009999999</v>
      </c>
      <c r="F116" s="5" t="str">
        <f t="shared" si="20"/>
        <v>N/A</v>
      </c>
      <c r="G116" s="4">
        <v>0.12897639550000001</v>
      </c>
      <c r="H116" s="5" t="str">
        <f t="shared" si="21"/>
        <v>N/A</v>
      </c>
      <c r="I116" s="6">
        <v>1.5449999999999999</v>
      </c>
      <c r="J116" s="6">
        <v>-19.8</v>
      </c>
      <c r="K116" s="85" t="str">
        <f t="shared" si="22"/>
        <v>Yes</v>
      </c>
    </row>
    <row r="117" spans="1:11" x14ac:dyDescent="0.25">
      <c r="A117" s="104" t="s">
        <v>918</v>
      </c>
      <c r="B117" s="21" t="s">
        <v>213</v>
      </c>
      <c r="C117" s="53">
        <v>6.1626236000000001E-2</v>
      </c>
      <c r="D117" s="5" t="str">
        <f t="shared" si="19"/>
        <v>N/A</v>
      </c>
      <c r="E117" s="5">
        <v>5.4878507399999998E-2</v>
      </c>
      <c r="F117" s="5" t="str">
        <f t="shared" si="20"/>
        <v>N/A</v>
      </c>
      <c r="G117" s="4">
        <v>3.0342974299999999E-2</v>
      </c>
      <c r="H117" s="5" t="str">
        <f t="shared" si="21"/>
        <v>N/A</v>
      </c>
      <c r="I117" s="6">
        <v>-10.9</v>
      </c>
      <c r="J117" s="6">
        <v>-44.7</v>
      </c>
      <c r="K117" s="85" t="str">
        <f t="shared" si="22"/>
        <v>No</v>
      </c>
    </row>
    <row r="118" spans="1:11" x14ac:dyDescent="0.25">
      <c r="A118" s="104" t="s">
        <v>919</v>
      </c>
      <c r="B118" s="21" t="s">
        <v>213</v>
      </c>
      <c r="C118" s="53">
        <v>2.1777908056999999</v>
      </c>
      <c r="D118" s="5" t="str">
        <f t="shared" si="19"/>
        <v>N/A</v>
      </c>
      <c r="E118" s="5">
        <v>1.9392090969</v>
      </c>
      <c r="F118" s="5" t="str">
        <f t="shared" si="20"/>
        <v>N/A</v>
      </c>
      <c r="G118" s="4">
        <v>1.5750984666000001</v>
      </c>
      <c r="H118" s="5" t="str">
        <f t="shared" si="21"/>
        <v>N/A</v>
      </c>
      <c r="I118" s="6">
        <v>-11</v>
      </c>
      <c r="J118" s="6">
        <v>-18.8</v>
      </c>
      <c r="K118" s="85" t="str">
        <f t="shared" si="22"/>
        <v>Yes</v>
      </c>
    </row>
    <row r="119" spans="1:11" x14ac:dyDescent="0.25">
      <c r="A119" s="104" t="s">
        <v>920</v>
      </c>
      <c r="B119" s="21" t="s">
        <v>213</v>
      </c>
      <c r="C119" s="53">
        <v>22.436880355</v>
      </c>
      <c r="D119" s="5" t="str">
        <f t="shared" si="19"/>
        <v>N/A</v>
      </c>
      <c r="E119" s="5">
        <v>23.096421039999999</v>
      </c>
      <c r="F119" s="5" t="str">
        <f t="shared" si="20"/>
        <v>N/A</v>
      </c>
      <c r="G119" s="4">
        <v>25.048810335999999</v>
      </c>
      <c r="H119" s="5" t="str">
        <f t="shared" si="21"/>
        <v>N/A</v>
      </c>
      <c r="I119" s="6">
        <v>2.94</v>
      </c>
      <c r="J119" s="6">
        <v>8.4529999999999994</v>
      </c>
      <c r="K119" s="85" t="str">
        <f t="shared" si="22"/>
        <v>Yes</v>
      </c>
    </row>
    <row r="120" spans="1:11" x14ac:dyDescent="0.25">
      <c r="A120" s="104" t="s">
        <v>921</v>
      </c>
      <c r="B120" s="21" t="s">
        <v>213</v>
      </c>
      <c r="C120" s="53">
        <v>2.1019574297000001</v>
      </c>
      <c r="D120" s="5" t="str">
        <f t="shared" si="19"/>
        <v>N/A</v>
      </c>
      <c r="E120" s="5">
        <v>2.3207694581</v>
      </c>
      <c r="F120" s="5" t="str">
        <f t="shared" si="20"/>
        <v>N/A</v>
      </c>
      <c r="G120" s="4">
        <v>6.2031700018000002</v>
      </c>
      <c r="H120" s="5" t="str">
        <f t="shared" si="21"/>
        <v>N/A</v>
      </c>
      <c r="I120" s="6">
        <v>10.41</v>
      </c>
      <c r="J120" s="6">
        <v>167.3</v>
      </c>
      <c r="K120" s="85" t="str">
        <f t="shared" si="22"/>
        <v>No</v>
      </c>
    </row>
    <row r="121" spans="1:11" x14ac:dyDescent="0.25">
      <c r="A121" s="104" t="s">
        <v>922</v>
      </c>
      <c r="B121" s="21" t="s">
        <v>213</v>
      </c>
      <c r="C121" s="53">
        <v>3.7852202635999999</v>
      </c>
      <c r="D121" s="5" t="str">
        <f t="shared" si="19"/>
        <v>N/A</v>
      </c>
      <c r="E121" s="5">
        <v>4.0757761509000003</v>
      </c>
      <c r="F121" s="5" t="str">
        <f t="shared" si="20"/>
        <v>N/A</v>
      </c>
      <c r="G121" s="4">
        <v>3.3423309365999998</v>
      </c>
      <c r="H121" s="5" t="str">
        <f t="shared" si="21"/>
        <v>N/A</v>
      </c>
      <c r="I121" s="6">
        <v>7.6760000000000002</v>
      </c>
      <c r="J121" s="6">
        <v>-18</v>
      </c>
      <c r="K121" s="85" t="str">
        <f t="shared" si="22"/>
        <v>Yes</v>
      </c>
    </row>
    <row r="122" spans="1:11" x14ac:dyDescent="0.25">
      <c r="A122" s="104" t="s">
        <v>923</v>
      </c>
      <c r="B122" s="21" t="s">
        <v>213</v>
      </c>
      <c r="C122" s="53">
        <v>2.6489013400000001E-2</v>
      </c>
      <c r="D122" s="5" t="str">
        <f t="shared" si="19"/>
        <v>N/A</v>
      </c>
      <c r="E122" s="5">
        <v>2.2057436499999999E-2</v>
      </c>
      <c r="F122" s="5" t="str">
        <f t="shared" si="20"/>
        <v>N/A</v>
      </c>
      <c r="G122" s="4">
        <v>1.25873002E-2</v>
      </c>
      <c r="H122" s="5" t="str">
        <f t="shared" si="21"/>
        <v>N/A</v>
      </c>
      <c r="I122" s="6">
        <v>-16.7</v>
      </c>
      <c r="J122" s="6">
        <v>-42.9</v>
      </c>
      <c r="K122" s="85" t="str">
        <f t="shared" si="22"/>
        <v>No</v>
      </c>
    </row>
    <row r="123" spans="1:11" x14ac:dyDescent="0.25">
      <c r="A123" s="104" t="s">
        <v>924</v>
      </c>
      <c r="B123" s="21" t="s">
        <v>213</v>
      </c>
      <c r="C123" s="53">
        <v>3.341922088</v>
      </c>
      <c r="D123" s="5" t="str">
        <f t="shared" si="19"/>
        <v>N/A</v>
      </c>
      <c r="E123" s="5">
        <v>3.5769788915</v>
      </c>
      <c r="F123" s="5" t="str">
        <f t="shared" si="20"/>
        <v>N/A</v>
      </c>
      <c r="G123" s="4">
        <v>3.8958207438999999</v>
      </c>
      <c r="H123" s="5" t="str">
        <f t="shared" si="21"/>
        <v>N/A</v>
      </c>
      <c r="I123" s="6">
        <v>7.0339999999999998</v>
      </c>
      <c r="J123" s="6">
        <v>8.9139999999999997</v>
      </c>
      <c r="K123" s="85" t="str">
        <f t="shared" si="22"/>
        <v>Yes</v>
      </c>
    </row>
    <row r="124" spans="1:11" x14ac:dyDescent="0.25">
      <c r="A124" s="104" t="s">
        <v>925</v>
      </c>
      <c r="B124" s="21" t="s">
        <v>213</v>
      </c>
      <c r="C124" s="53">
        <v>9.4939987700000006E-2</v>
      </c>
      <c r="D124" s="5" t="str">
        <f t="shared" si="19"/>
        <v>N/A</v>
      </c>
      <c r="E124" s="5">
        <v>8.7826982900000003E-2</v>
      </c>
      <c r="F124" s="5" t="str">
        <f t="shared" si="20"/>
        <v>N/A</v>
      </c>
      <c r="G124" s="4">
        <v>6.1412442800000001E-2</v>
      </c>
      <c r="H124" s="5" t="str">
        <f t="shared" si="21"/>
        <v>N/A</v>
      </c>
      <c r="I124" s="6">
        <v>-7.49</v>
      </c>
      <c r="J124" s="6">
        <v>-30.1</v>
      </c>
      <c r="K124" s="85" t="str">
        <f t="shared" si="22"/>
        <v>No</v>
      </c>
    </row>
    <row r="125" spans="1:11" x14ac:dyDescent="0.25">
      <c r="A125" s="104" t="s">
        <v>926</v>
      </c>
      <c r="B125" s="21" t="s">
        <v>213</v>
      </c>
      <c r="C125" s="53">
        <v>1.7716967481000001</v>
      </c>
      <c r="D125" s="5" t="str">
        <f t="shared" si="19"/>
        <v>N/A</v>
      </c>
      <c r="E125" s="5">
        <v>3.1092683563999999</v>
      </c>
      <c r="F125" s="5" t="str">
        <f t="shared" si="20"/>
        <v>N/A</v>
      </c>
      <c r="G125" s="4">
        <v>4.7169407175</v>
      </c>
      <c r="H125" s="5" t="str">
        <f t="shared" si="21"/>
        <v>N/A</v>
      </c>
      <c r="I125" s="6">
        <v>75.5</v>
      </c>
      <c r="J125" s="6">
        <v>51.71</v>
      </c>
      <c r="K125" s="85" t="str">
        <f t="shared" si="22"/>
        <v>No</v>
      </c>
    </row>
    <row r="126" spans="1:11" x14ac:dyDescent="0.25">
      <c r="A126" s="104" t="s">
        <v>927</v>
      </c>
      <c r="B126" s="21" t="s">
        <v>213</v>
      </c>
      <c r="C126" s="53">
        <v>2.9843624533000002</v>
      </c>
      <c r="D126" s="5" t="str">
        <f t="shared" si="19"/>
        <v>N/A</v>
      </c>
      <c r="E126" s="5">
        <v>1.5722714968</v>
      </c>
      <c r="F126" s="5" t="str">
        <f t="shared" si="20"/>
        <v>N/A</v>
      </c>
      <c r="G126" s="4">
        <v>0.43552532529999999</v>
      </c>
      <c r="H126" s="5" t="str">
        <f t="shared" si="21"/>
        <v>N/A</v>
      </c>
      <c r="I126" s="6">
        <v>-47.3</v>
      </c>
      <c r="J126" s="6">
        <v>-72.3</v>
      </c>
      <c r="K126" s="85" t="str">
        <f t="shared" si="22"/>
        <v>No</v>
      </c>
    </row>
    <row r="127" spans="1:11" x14ac:dyDescent="0.25">
      <c r="A127" s="104" t="s">
        <v>928</v>
      </c>
      <c r="B127" s="21" t="s">
        <v>213</v>
      </c>
      <c r="C127" s="53">
        <v>4.9323560885999997</v>
      </c>
      <c r="D127" s="5" t="str">
        <f t="shared" si="19"/>
        <v>N/A</v>
      </c>
      <c r="E127" s="5">
        <v>4.7052658789999997</v>
      </c>
      <c r="F127" s="5" t="str">
        <f t="shared" si="20"/>
        <v>N/A</v>
      </c>
      <c r="G127" s="4">
        <v>2.6796182667999999</v>
      </c>
      <c r="H127" s="5" t="str">
        <f t="shared" si="21"/>
        <v>N/A</v>
      </c>
      <c r="I127" s="6">
        <v>-4.5999999999999996</v>
      </c>
      <c r="J127" s="6">
        <v>-43.1</v>
      </c>
      <c r="K127" s="85" t="str">
        <f t="shared" si="22"/>
        <v>No</v>
      </c>
    </row>
    <row r="128" spans="1:11" x14ac:dyDescent="0.25">
      <c r="A128" s="104" t="s">
        <v>929</v>
      </c>
      <c r="B128" s="21" t="s">
        <v>213</v>
      </c>
      <c r="C128" s="53">
        <v>1.0503325334</v>
      </c>
      <c r="D128" s="5" t="str">
        <f t="shared" si="19"/>
        <v>N/A</v>
      </c>
      <c r="E128" s="5">
        <v>1.1313816864999999</v>
      </c>
      <c r="F128" s="5" t="str">
        <f t="shared" si="20"/>
        <v>N/A</v>
      </c>
      <c r="G128" s="4">
        <v>1.2039942173</v>
      </c>
      <c r="H128" s="5" t="str">
        <f t="shared" si="21"/>
        <v>N/A</v>
      </c>
      <c r="I128" s="6">
        <v>7.7169999999999996</v>
      </c>
      <c r="J128" s="6">
        <v>6.4180000000000001</v>
      </c>
      <c r="K128" s="85" t="str">
        <f t="shared" si="22"/>
        <v>Yes</v>
      </c>
    </row>
    <row r="129" spans="1:11" x14ac:dyDescent="0.25">
      <c r="A129" s="104" t="s">
        <v>930</v>
      </c>
      <c r="B129" s="21" t="s">
        <v>213</v>
      </c>
      <c r="C129" s="53">
        <v>0</v>
      </c>
      <c r="D129" s="5" t="str">
        <f t="shared" si="19"/>
        <v>N/A</v>
      </c>
      <c r="E129" s="5">
        <v>0</v>
      </c>
      <c r="F129" s="5" t="str">
        <f t="shared" si="20"/>
        <v>N/A</v>
      </c>
      <c r="G129" s="4">
        <v>0</v>
      </c>
      <c r="H129" s="5" t="str">
        <f t="shared" si="21"/>
        <v>N/A</v>
      </c>
      <c r="I129" s="6" t="s">
        <v>1749</v>
      </c>
      <c r="J129" s="6" t="s">
        <v>1749</v>
      </c>
      <c r="K129" s="85" t="str">
        <f t="shared" si="22"/>
        <v>N/A</v>
      </c>
    </row>
    <row r="130" spans="1:11" x14ac:dyDescent="0.25">
      <c r="A130" s="111" t="s">
        <v>931</v>
      </c>
      <c r="B130" s="93" t="s">
        <v>213</v>
      </c>
      <c r="C130" s="112">
        <v>2.3476037490000001</v>
      </c>
      <c r="D130" s="94" t="str">
        <f t="shared" si="19"/>
        <v>N/A</v>
      </c>
      <c r="E130" s="94">
        <v>2.4948247014999998</v>
      </c>
      <c r="F130" s="94" t="str">
        <f t="shared" si="20"/>
        <v>N/A</v>
      </c>
      <c r="G130" s="98">
        <v>2.4974103841000002</v>
      </c>
      <c r="H130" s="94" t="str">
        <f t="shared" si="21"/>
        <v>N/A</v>
      </c>
      <c r="I130" s="95">
        <v>6.2709999999999999</v>
      </c>
      <c r="J130" s="95">
        <v>0.1036</v>
      </c>
      <c r="K130" s="96" t="str">
        <f t="shared" si="22"/>
        <v>Yes</v>
      </c>
    </row>
    <row r="131" spans="1:11" ht="12" customHeight="1" x14ac:dyDescent="0.25">
      <c r="A131" s="175" t="s">
        <v>1619</v>
      </c>
      <c r="B131" s="176"/>
      <c r="C131" s="176"/>
      <c r="D131" s="176"/>
      <c r="E131" s="176"/>
      <c r="F131" s="176"/>
      <c r="G131" s="176"/>
      <c r="H131" s="176"/>
      <c r="I131" s="176"/>
      <c r="J131" s="176"/>
      <c r="K131" s="177"/>
    </row>
    <row r="132" spans="1:11" x14ac:dyDescent="0.25">
      <c r="A132" s="167" t="s">
        <v>1617</v>
      </c>
      <c r="B132" s="168"/>
      <c r="C132" s="168"/>
      <c r="D132" s="168"/>
      <c r="E132" s="168"/>
      <c r="F132" s="168"/>
      <c r="G132" s="168"/>
      <c r="H132" s="168"/>
      <c r="I132" s="168"/>
      <c r="J132" s="168"/>
      <c r="K132" s="169"/>
    </row>
    <row r="133" spans="1:11" x14ac:dyDescent="0.25">
      <c r="A133" s="170" t="s">
        <v>1705</v>
      </c>
      <c r="B133" s="170"/>
      <c r="C133" s="170"/>
      <c r="D133" s="170"/>
      <c r="E133" s="170"/>
      <c r="F133" s="170"/>
      <c r="G133" s="170"/>
      <c r="H133" s="170"/>
      <c r="I133" s="170"/>
      <c r="J133" s="170"/>
      <c r="K133" s="171"/>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1571</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5" customHeight="1"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43">
        <v>1567061</v>
      </c>
      <c r="D6" s="5" t="str">
        <f>IF($B6="N/A","N/A",IF(C6&gt;15,"No",IF(C6&lt;-15,"No","Yes")))</f>
        <v>N/A</v>
      </c>
      <c r="E6" s="22">
        <v>1545241</v>
      </c>
      <c r="F6" s="5" t="str">
        <f>IF($B6="N/A","N/A",IF(E6&gt;15,"No",IF(E6&lt;-15,"No","Yes")))</f>
        <v>N/A</v>
      </c>
      <c r="G6" s="22">
        <v>1134871</v>
      </c>
      <c r="H6" s="5" t="str">
        <f>IF($B6="N/A","N/A",IF(G6&gt;15,"No",IF(G6&lt;-15,"No","Yes")))</f>
        <v>N/A</v>
      </c>
      <c r="I6" s="6">
        <v>-1.39</v>
      </c>
      <c r="J6" s="6">
        <v>-26.6</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104" t="s">
        <v>849</v>
      </c>
      <c r="B9" s="21" t="s">
        <v>213</v>
      </c>
      <c r="C9" s="46">
        <v>39.430277443000001</v>
      </c>
      <c r="D9" s="5" t="str">
        <f t="shared" ref="D9:D17" si="1">IF($B9="N/A","N/A",IF(C9&gt;15,"No",IF(C9&lt;-15,"No","Yes")))</f>
        <v>N/A</v>
      </c>
      <c r="E9" s="23">
        <v>38.893236070999997</v>
      </c>
      <c r="F9" s="5" t="str">
        <f>IF($B9="N/A","N/A",IF(E9&gt;15,"No",IF(E9&lt;-15,"No","Yes")))</f>
        <v>N/A</v>
      </c>
      <c r="G9" s="23">
        <v>44.658825540999999</v>
      </c>
      <c r="H9" s="5" t="str">
        <f>IF($B9="N/A","N/A",IF(G9&gt;15,"No",IF(G9&lt;-15,"No","Yes")))</f>
        <v>N/A</v>
      </c>
      <c r="I9" s="6">
        <v>-1.36</v>
      </c>
      <c r="J9" s="6">
        <v>14.82</v>
      </c>
      <c r="K9" s="85" t="str">
        <f t="shared" si="0"/>
        <v>Yes</v>
      </c>
    </row>
    <row r="10" spans="1:11" x14ac:dyDescent="0.25">
      <c r="A10" s="104" t="s">
        <v>16</v>
      </c>
      <c r="B10" s="21" t="s">
        <v>213</v>
      </c>
      <c r="C10" s="44">
        <v>2.3550455279000002</v>
      </c>
      <c r="D10" s="5" t="str">
        <f t="shared" si="1"/>
        <v>N/A</v>
      </c>
      <c r="E10" s="4">
        <v>2.0880885246999998</v>
      </c>
      <c r="F10" s="5" t="str">
        <f>IF($B10="N/A","N/A",IF(E10&gt;15,"No",IF(E10&lt;-15,"No","Yes")))</f>
        <v>N/A</v>
      </c>
      <c r="G10" s="4">
        <v>2.7671867551</v>
      </c>
      <c r="H10" s="5" t="str">
        <f>IF($B10="N/A","N/A",IF(G10&gt;15,"No",IF(G10&lt;-15,"No","Yes")))</f>
        <v>N/A</v>
      </c>
      <c r="I10" s="6">
        <v>-11.3</v>
      </c>
      <c r="J10" s="6">
        <v>32.520000000000003</v>
      </c>
      <c r="K10" s="85" t="str">
        <f t="shared" si="0"/>
        <v>No</v>
      </c>
    </row>
    <row r="11" spans="1:11" x14ac:dyDescent="0.25">
      <c r="A11" s="104" t="s">
        <v>36</v>
      </c>
      <c r="B11" s="21" t="s">
        <v>213</v>
      </c>
      <c r="C11" s="44">
        <v>5.1619702599999998E-2</v>
      </c>
      <c r="D11" s="5" t="str">
        <f t="shared" si="1"/>
        <v>N/A</v>
      </c>
      <c r="E11" s="4">
        <v>9.5707953999999998E-2</v>
      </c>
      <c r="F11" s="5" t="str">
        <f>IF($B11="N/A","N/A",IF(E11&gt;15,"No",IF(E11&lt;-15,"No","Yes")))</f>
        <v>N/A</v>
      </c>
      <c r="G11" s="4">
        <v>4.0271390800000001E-2</v>
      </c>
      <c r="H11" s="5" t="str">
        <f>IF($B11="N/A","N/A",IF(G11&gt;15,"No",IF(G11&lt;-15,"No","Yes")))</f>
        <v>N/A</v>
      </c>
      <c r="I11" s="6">
        <v>85.41</v>
      </c>
      <c r="J11" s="6">
        <v>-57.9</v>
      </c>
      <c r="K11" s="85" t="str">
        <f t="shared" si="0"/>
        <v>No</v>
      </c>
    </row>
    <row r="12" spans="1:11" x14ac:dyDescent="0.25">
      <c r="A12" s="104" t="s">
        <v>37</v>
      </c>
      <c r="B12" s="21" t="s">
        <v>213</v>
      </c>
      <c r="C12" s="44">
        <v>6.3879384892999997</v>
      </c>
      <c r="D12" s="5" t="str">
        <f t="shared" si="1"/>
        <v>N/A</v>
      </c>
      <c r="E12" s="4">
        <v>6.3605549279</v>
      </c>
      <c r="F12" s="5" t="str">
        <f>IF($B12="N/A","N/A",IF(E12&gt;15,"No",IF(E12&lt;-15,"No","Yes")))</f>
        <v>N/A</v>
      </c>
      <c r="G12" s="4">
        <v>7.7679479670999996</v>
      </c>
      <c r="H12" s="5" t="str">
        <f>IF($B12="N/A","N/A",IF(G12&gt;15,"No",IF(G12&lt;-15,"No","Yes")))</f>
        <v>N/A</v>
      </c>
      <c r="I12" s="6">
        <v>-0.42899999999999999</v>
      </c>
      <c r="J12" s="6">
        <v>22.13</v>
      </c>
      <c r="K12" s="85" t="str">
        <f t="shared" si="0"/>
        <v>Yes</v>
      </c>
    </row>
    <row r="13" spans="1:11" x14ac:dyDescent="0.25">
      <c r="A13" s="104" t="s">
        <v>38</v>
      </c>
      <c r="B13" s="21" t="s">
        <v>213</v>
      </c>
      <c r="C13" s="44">
        <v>2.9174650325</v>
      </c>
      <c r="D13" s="5" t="str">
        <f t="shared" si="1"/>
        <v>N/A</v>
      </c>
      <c r="E13" s="4">
        <v>2.4992457358000002</v>
      </c>
      <c r="F13" s="5" t="str">
        <f>IF($B13="N/A","N/A",IF(E13&gt;15,"No",IF(E13&lt;-15,"No","Yes")))</f>
        <v>N/A</v>
      </c>
      <c r="G13" s="4">
        <v>3.419155779</v>
      </c>
      <c r="H13" s="5" t="str">
        <f>IF($B13="N/A","N/A",IF(G13&gt;15,"No",IF(G13&lt;-15,"No","Yes")))</f>
        <v>N/A</v>
      </c>
      <c r="I13" s="6">
        <v>-14.3</v>
      </c>
      <c r="J13" s="6">
        <v>36.81</v>
      </c>
      <c r="K13" s="85" t="str">
        <f t="shared" si="0"/>
        <v>No</v>
      </c>
    </row>
    <row r="14" spans="1:11" x14ac:dyDescent="0.25">
      <c r="A14" s="104" t="s">
        <v>671</v>
      </c>
      <c r="B14" s="21" t="s">
        <v>213</v>
      </c>
      <c r="C14" s="44">
        <v>23.710819170000001</v>
      </c>
      <c r="D14" s="5" t="str">
        <f t="shared" si="1"/>
        <v>N/A</v>
      </c>
      <c r="E14" s="4">
        <v>24.180370570000001</v>
      </c>
      <c r="F14" s="5" t="str">
        <f t="shared" ref="F14:F33" si="2">IF($B14="N/A","N/A",IF(E14&gt;15,"No",IF(E14&lt;-15,"No","Yes")))</f>
        <v>N/A</v>
      </c>
      <c r="G14" s="4">
        <v>21.577870964999999</v>
      </c>
      <c r="H14" s="5" t="str">
        <f t="shared" ref="H14:H33" si="3">IF($B14="N/A","N/A",IF(G14&gt;15,"No",IF(G14&lt;-15,"No","Yes")))</f>
        <v>N/A</v>
      </c>
      <c r="I14" s="6">
        <v>1.98</v>
      </c>
      <c r="J14" s="6">
        <v>-10.8</v>
      </c>
      <c r="K14" s="85" t="str">
        <f t="shared" ref="K14:K30" si="4">IF(J14="Div by 0", "N/A", IF(J14="N/A","N/A", IF(J14&gt;30, "No", IF(J14&lt;-30, "No", "Yes"))))</f>
        <v>Yes</v>
      </c>
    </row>
    <row r="15" spans="1:11" x14ac:dyDescent="0.25">
      <c r="A15" s="104" t="s">
        <v>672</v>
      </c>
      <c r="B15" s="21" t="s">
        <v>213</v>
      </c>
      <c r="C15" s="44">
        <v>8.5586968215999999</v>
      </c>
      <c r="D15" s="5" t="str">
        <f t="shared" si="1"/>
        <v>N/A</v>
      </c>
      <c r="E15" s="4">
        <v>8.9017829581000001</v>
      </c>
      <c r="F15" s="5" t="str">
        <f t="shared" si="2"/>
        <v>N/A</v>
      </c>
      <c r="G15" s="4">
        <v>7.9718311596999998</v>
      </c>
      <c r="H15" s="5" t="str">
        <f t="shared" si="3"/>
        <v>N/A</v>
      </c>
      <c r="I15" s="6">
        <v>4.0090000000000003</v>
      </c>
      <c r="J15" s="6">
        <v>-10.4</v>
      </c>
      <c r="K15" s="85" t="str">
        <f t="shared" si="4"/>
        <v>Yes</v>
      </c>
    </row>
    <row r="16" spans="1:11" x14ac:dyDescent="0.25">
      <c r="A16" s="104" t="s">
        <v>379</v>
      </c>
      <c r="B16" s="21" t="s">
        <v>213</v>
      </c>
      <c r="C16" s="44">
        <v>23.735578896</v>
      </c>
      <c r="D16" s="5" t="str">
        <f t="shared" si="1"/>
        <v>N/A</v>
      </c>
      <c r="E16" s="4">
        <v>22.719303978999999</v>
      </c>
      <c r="F16" s="5" t="str">
        <f t="shared" si="2"/>
        <v>N/A</v>
      </c>
      <c r="G16" s="4">
        <v>22.974505472000001</v>
      </c>
      <c r="H16" s="5" t="str">
        <f t="shared" si="3"/>
        <v>N/A</v>
      </c>
      <c r="I16" s="6">
        <v>-4.28</v>
      </c>
      <c r="J16" s="6">
        <v>1.123</v>
      </c>
      <c r="K16" s="85" t="str">
        <f t="shared" si="4"/>
        <v>Yes</v>
      </c>
    </row>
    <row r="17" spans="1:11" x14ac:dyDescent="0.25">
      <c r="A17" s="104" t="s">
        <v>380</v>
      </c>
      <c r="B17" s="21" t="s">
        <v>213</v>
      </c>
      <c r="C17" s="44">
        <v>9.5379184345999999</v>
      </c>
      <c r="D17" s="5" t="str">
        <f t="shared" si="1"/>
        <v>N/A</v>
      </c>
      <c r="E17" s="4">
        <v>7.8559266806999997</v>
      </c>
      <c r="F17" s="5" t="str">
        <f t="shared" si="2"/>
        <v>N/A</v>
      </c>
      <c r="G17" s="4">
        <v>5.3139960401000002</v>
      </c>
      <c r="H17" s="5" t="str">
        <f t="shared" si="3"/>
        <v>N/A</v>
      </c>
      <c r="I17" s="6">
        <v>-17.600000000000001</v>
      </c>
      <c r="J17" s="6">
        <v>-32.4</v>
      </c>
      <c r="K17" s="85" t="str">
        <f t="shared" si="4"/>
        <v>No</v>
      </c>
    </row>
    <row r="18" spans="1:11" x14ac:dyDescent="0.25">
      <c r="A18" s="104" t="s">
        <v>381</v>
      </c>
      <c r="B18" s="21" t="s">
        <v>213</v>
      </c>
      <c r="C18" s="44">
        <v>3.3945072974000001</v>
      </c>
      <c r="D18" s="5" t="str">
        <f t="shared" ref="D18:D33" si="5">IF($B18="N/A","N/A",IF(C18&gt;15,"No",IF(C18&lt;-15,"No","Yes")))</f>
        <v>N/A</v>
      </c>
      <c r="E18" s="4">
        <v>3.4938886556000002</v>
      </c>
      <c r="F18" s="5" t="str">
        <f t="shared" si="2"/>
        <v>N/A</v>
      </c>
      <c r="G18" s="4">
        <v>2.8585627794000001</v>
      </c>
      <c r="H18" s="5" t="str">
        <f t="shared" si="3"/>
        <v>N/A</v>
      </c>
      <c r="I18" s="6">
        <v>2.9279999999999999</v>
      </c>
      <c r="J18" s="6">
        <v>-18.2</v>
      </c>
      <c r="K18" s="85" t="str">
        <f t="shared" si="4"/>
        <v>Yes</v>
      </c>
    </row>
    <row r="19" spans="1:11" x14ac:dyDescent="0.25">
      <c r="A19" s="104" t="s">
        <v>382</v>
      </c>
      <c r="B19" s="21" t="s">
        <v>213</v>
      </c>
      <c r="C19" s="44">
        <v>7.7092723256999998</v>
      </c>
      <c r="D19" s="5" t="str">
        <f t="shared" si="5"/>
        <v>N/A</v>
      </c>
      <c r="E19" s="4">
        <v>7.4002048871000001</v>
      </c>
      <c r="F19" s="5" t="str">
        <f t="shared" si="2"/>
        <v>N/A</v>
      </c>
      <c r="G19" s="4">
        <v>6.0124014094999998</v>
      </c>
      <c r="H19" s="5" t="str">
        <f t="shared" si="3"/>
        <v>N/A</v>
      </c>
      <c r="I19" s="6">
        <v>-4.01</v>
      </c>
      <c r="J19" s="6">
        <v>-18.8</v>
      </c>
      <c r="K19" s="85" t="str">
        <f t="shared" si="4"/>
        <v>Yes</v>
      </c>
    </row>
    <row r="20" spans="1:11" x14ac:dyDescent="0.25">
      <c r="A20" s="104" t="s">
        <v>384</v>
      </c>
      <c r="B20" s="21" t="s">
        <v>213</v>
      </c>
      <c r="C20" s="44">
        <v>0.58089634030000004</v>
      </c>
      <c r="D20" s="5" t="str">
        <f t="shared" si="5"/>
        <v>N/A</v>
      </c>
      <c r="E20" s="4">
        <v>0.64087090619999998</v>
      </c>
      <c r="F20" s="5" t="str">
        <f t="shared" si="2"/>
        <v>N/A</v>
      </c>
      <c r="G20" s="4">
        <v>1.3050822516</v>
      </c>
      <c r="H20" s="5" t="str">
        <f t="shared" si="3"/>
        <v>N/A</v>
      </c>
      <c r="I20" s="6">
        <v>10.32</v>
      </c>
      <c r="J20" s="6">
        <v>103.6</v>
      </c>
      <c r="K20" s="85" t="str">
        <f t="shared" si="4"/>
        <v>No</v>
      </c>
    </row>
    <row r="21" spans="1:11" x14ac:dyDescent="0.25">
      <c r="A21" s="104" t="s">
        <v>385</v>
      </c>
      <c r="B21" s="21" t="s">
        <v>213</v>
      </c>
      <c r="C21" s="44">
        <v>11.79322311</v>
      </c>
      <c r="D21" s="5" t="str">
        <f t="shared" si="5"/>
        <v>N/A</v>
      </c>
      <c r="E21" s="4">
        <v>11.940014535</v>
      </c>
      <c r="F21" s="5" t="str">
        <f t="shared" si="2"/>
        <v>N/A</v>
      </c>
      <c r="G21" s="4">
        <v>16.139719844999998</v>
      </c>
      <c r="H21" s="5" t="str">
        <f t="shared" si="3"/>
        <v>N/A</v>
      </c>
      <c r="I21" s="6">
        <v>1.2450000000000001</v>
      </c>
      <c r="J21" s="6">
        <v>35.17</v>
      </c>
      <c r="K21" s="85" t="str">
        <f t="shared" si="4"/>
        <v>No</v>
      </c>
    </row>
    <row r="22" spans="1:11" x14ac:dyDescent="0.25">
      <c r="A22" s="104" t="s">
        <v>386</v>
      </c>
      <c r="B22" s="21" t="s">
        <v>213</v>
      </c>
      <c r="C22" s="44">
        <v>2.6129167914</v>
      </c>
      <c r="D22" s="5" t="str">
        <f t="shared" si="5"/>
        <v>N/A</v>
      </c>
      <c r="E22" s="4">
        <v>3.3445915556000001</v>
      </c>
      <c r="F22" s="5" t="str">
        <f t="shared" si="2"/>
        <v>N/A</v>
      </c>
      <c r="G22" s="4">
        <v>2.9881810355999998</v>
      </c>
      <c r="H22" s="5" t="str">
        <f t="shared" si="3"/>
        <v>N/A</v>
      </c>
      <c r="I22" s="6">
        <v>28</v>
      </c>
      <c r="J22" s="6">
        <v>-10.7</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1749</v>
      </c>
      <c r="J23" s="6" t="s">
        <v>1749</v>
      </c>
      <c r="K23" s="85" t="str">
        <f t="shared" si="4"/>
        <v>N/A</v>
      </c>
    </row>
    <row r="24" spans="1:11" x14ac:dyDescent="0.25">
      <c r="A24" s="104" t="s">
        <v>390</v>
      </c>
      <c r="B24" s="21" t="s">
        <v>213</v>
      </c>
      <c r="C24" s="44">
        <v>0</v>
      </c>
      <c r="D24" s="5" t="str">
        <f t="shared" si="5"/>
        <v>N/A</v>
      </c>
      <c r="E24" s="4">
        <v>1.2942960000000001E-4</v>
      </c>
      <c r="F24" s="5" t="str">
        <f t="shared" si="2"/>
        <v>N/A</v>
      </c>
      <c r="G24" s="4">
        <v>0</v>
      </c>
      <c r="H24" s="5" t="str">
        <f t="shared" si="3"/>
        <v>N/A</v>
      </c>
      <c r="I24" s="6" t="s">
        <v>1749</v>
      </c>
      <c r="J24" s="6">
        <v>-100</v>
      </c>
      <c r="K24" s="85" t="str">
        <f t="shared" si="4"/>
        <v>No</v>
      </c>
    </row>
    <row r="25" spans="1:11" x14ac:dyDescent="0.25">
      <c r="A25" s="104" t="s">
        <v>391</v>
      </c>
      <c r="B25" s="21" t="s">
        <v>213</v>
      </c>
      <c r="C25" s="44">
        <v>8.4872253999999994E-3</v>
      </c>
      <c r="D25" s="5" t="str">
        <f t="shared" si="5"/>
        <v>N/A</v>
      </c>
      <c r="E25" s="4">
        <v>1.09368053E-2</v>
      </c>
      <c r="F25" s="5" t="str">
        <f t="shared" si="2"/>
        <v>N/A</v>
      </c>
      <c r="G25" s="4">
        <v>4.3969755200000002E-2</v>
      </c>
      <c r="H25" s="5" t="str">
        <f t="shared" si="3"/>
        <v>N/A</v>
      </c>
      <c r="I25" s="6">
        <v>28.86</v>
      </c>
      <c r="J25" s="6">
        <v>302</v>
      </c>
      <c r="K25" s="85" t="str">
        <f t="shared" si="4"/>
        <v>No</v>
      </c>
    </row>
    <row r="26" spans="1:11" x14ac:dyDescent="0.25">
      <c r="A26" s="104" t="s">
        <v>392</v>
      </c>
      <c r="B26" s="21" t="s">
        <v>213</v>
      </c>
      <c r="C26" s="44">
        <v>5.9193611480000001</v>
      </c>
      <c r="D26" s="5" t="str">
        <f t="shared" si="5"/>
        <v>N/A</v>
      </c>
      <c r="E26" s="4">
        <v>7.0303596655999998</v>
      </c>
      <c r="F26" s="5" t="str">
        <f t="shared" si="2"/>
        <v>N/A</v>
      </c>
      <c r="G26" s="4">
        <v>6.9195529711999999</v>
      </c>
      <c r="H26" s="5" t="str">
        <f t="shared" si="3"/>
        <v>N/A</v>
      </c>
      <c r="I26" s="6">
        <v>18.77</v>
      </c>
      <c r="J26" s="6">
        <v>-1.58</v>
      </c>
      <c r="K26" s="85" t="str">
        <f t="shared" si="4"/>
        <v>Yes</v>
      </c>
    </row>
    <row r="27" spans="1:11" x14ac:dyDescent="0.25">
      <c r="A27" s="104" t="s">
        <v>393</v>
      </c>
      <c r="B27" s="21" t="s">
        <v>213</v>
      </c>
      <c r="C27" s="44">
        <v>0</v>
      </c>
      <c r="D27" s="5" t="str">
        <f t="shared" si="5"/>
        <v>N/A</v>
      </c>
      <c r="E27" s="4">
        <v>1.941445E-4</v>
      </c>
      <c r="F27" s="5" t="str">
        <f t="shared" si="2"/>
        <v>N/A</v>
      </c>
      <c r="G27" s="4">
        <v>1.7623150000000001E-4</v>
      </c>
      <c r="H27" s="5" t="str">
        <f t="shared" si="3"/>
        <v>N/A</v>
      </c>
      <c r="I27" s="6" t="s">
        <v>1749</v>
      </c>
      <c r="J27" s="6">
        <v>-9.23</v>
      </c>
      <c r="K27" s="85" t="str">
        <f t="shared" si="4"/>
        <v>Yes</v>
      </c>
    </row>
    <row r="28" spans="1:11" x14ac:dyDescent="0.25">
      <c r="A28" s="104" t="s">
        <v>398</v>
      </c>
      <c r="B28" s="21" t="s">
        <v>213</v>
      </c>
      <c r="C28" s="44">
        <v>0</v>
      </c>
      <c r="D28" s="5" t="str">
        <f t="shared" si="5"/>
        <v>N/A</v>
      </c>
      <c r="E28" s="4">
        <v>0</v>
      </c>
      <c r="F28" s="5" t="str">
        <f t="shared" si="2"/>
        <v>N/A</v>
      </c>
      <c r="G28" s="4">
        <v>0</v>
      </c>
      <c r="H28" s="5" t="str">
        <f t="shared" si="3"/>
        <v>N/A</v>
      </c>
      <c r="I28" s="6" t="s">
        <v>1749</v>
      </c>
      <c r="J28" s="6" t="s">
        <v>1749</v>
      </c>
      <c r="K28" s="85" t="str">
        <f t="shared" si="4"/>
        <v>N/A</v>
      </c>
    </row>
    <row r="29" spans="1:11" x14ac:dyDescent="0.25">
      <c r="A29" s="104" t="s">
        <v>399</v>
      </c>
      <c r="B29" s="21" t="s">
        <v>213</v>
      </c>
      <c r="C29" s="44">
        <v>1.0927462299999999</v>
      </c>
      <c r="D29" s="5" t="str">
        <f t="shared" si="5"/>
        <v>N/A</v>
      </c>
      <c r="E29" s="4">
        <v>0.98308289770000001</v>
      </c>
      <c r="F29" s="5" t="str">
        <f t="shared" si="2"/>
        <v>N/A</v>
      </c>
      <c r="G29" s="4">
        <v>4.1263720721999997</v>
      </c>
      <c r="H29" s="5" t="str">
        <f t="shared" si="3"/>
        <v>N/A</v>
      </c>
      <c r="I29" s="6">
        <v>-10</v>
      </c>
      <c r="J29" s="6">
        <v>319.7</v>
      </c>
      <c r="K29" s="85" t="str">
        <f t="shared" si="4"/>
        <v>No</v>
      </c>
    </row>
    <row r="30" spans="1:11" x14ac:dyDescent="0.25">
      <c r="A30" s="104" t="s">
        <v>400</v>
      </c>
      <c r="B30" s="21" t="s">
        <v>213</v>
      </c>
      <c r="C30" s="44">
        <v>0</v>
      </c>
      <c r="D30" s="5" t="str">
        <f t="shared" si="5"/>
        <v>N/A</v>
      </c>
      <c r="E30" s="4">
        <v>0</v>
      </c>
      <c r="F30" s="5" t="str">
        <f t="shared" si="2"/>
        <v>N/A</v>
      </c>
      <c r="G30" s="4">
        <v>0</v>
      </c>
      <c r="H30" s="5" t="str">
        <f t="shared" si="3"/>
        <v>N/A</v>
      </c>
      <c r="I30" s="6" t="s">
        <v>1749</v>
      </c>
      <c r="J30" s="6" t="s">
        <v>1749</v>
      </c>
      <c r="K30" s="85" t="str">
        <f t="shared" si="4"/>
        <v>N/A</v>
      </c>
    </row>
    <row r="31" spans="1:11" x14ac:dyDescent="0.25">
      <c r="A31" s="104" t="s">
        <v>32</v>
      </c>
      <c r="B31" s="21" t="s">
        <v>213</v>
      </c>
      <c r="C31" s="44">
        <v>100</v>
      </c>
      <c r="D31" s="5" t="str">
        <f t="shared" si="5"/>
        <v>N/A</v>
      </c>
      <c r="E31" s="4">
        <v>100</v>
      </c>
      <c r="F31" s="5" t="str">
        <f t="shared" si="2"/>
        <v>N/A</v>
      </c>
      <c r="G31" s="4">
        <v>100</v>
      </c>
      <c r="H31" s="5" t="str">
        <f t="shared" si="3"/>
        <v>N/A</v>
      </c>
      <c r="I31" s="6">
        <v>0</v>
      </c>
      <c r="J31" s="6">
        <v>0</v>
      </c>
      <c r="K31" s="85" t="str">
        <f t="shared" ref="K31:K43" si="6">IF(J31="Div by 0", "N/A", IF(J31="N/A","N/A", IF(J31&gt;30, "No", IF(J31&lt;-30, "No", "Yes"))))</f>
        <v>Yes</v>
      </c>
    </row>
    <row r="32" spans="1:11" x14ac:dyDescent="0.25">
      <c r="A32" s="104" t="s">
        <v>39</v>
      </c>
      <c r="B32" s="21" t="s">
        <v>267</v>
      </c>
      <c r="C32" s="44">
        <v>100</v>
      </c>
      <c r="D32" s="5" t="str">
        <f>IF($B32="N/A","N/A",IF(C32&gt;100,"No",IF(C32&lt;85,"No","Yes")))</f>
        <v>Yes</v>
      </c>
      <c r="E32" s="4">
        <v>100</v>
      </c>
      <c r="F32" s="5" t="str">
        <f>IF($B32="N/A","N/A",IF(E32&gt;100,"No",IF(E32&lt;85,"No","Yes")))</f>
        <v>Yes</v>
      </c>
      <c r="G32" s="4">
        <v>100</v>
      </c>
      <c r="H32" s="5" t="str">
        <f>IF($B32="N/A","N/A",IF(G32&gt;100,"No",IF(G32&lt;85,"No","Yes")))</f>
        <v>Yes</v>
      </c>
      <c r="I32" s="6">
        <v>0</v>
      </c>
      <c r="J32" s="6">
        <v>0</v>
      </c>
      <c r="K32" s="85" t="str">
        <f t="shared" si="6"/>
        <v>Yes</v>
      </c>
    </row>
    <row r="33" spans="1:11" x14ac:dyDescent="0.25">
      <c r="A33" s="104" t="s">
        <v>905</v>
      </c>
      <c r="B33" s="21" t="s">
        <v>213</v>
      </c>
      <c r="C33" s="44">
        <v>68.410419250000004</v>
      </c>
      <c r="D33" s="5" t="str">
        <f t="shared" si="5"/>
        <v>N/A</v>
      </c>
      <c r="E33" s="4">
        <v>68.354062569999996</v>
      </c>
      <c r="F33" s="5" t="str">
        <f t="shared" si="2"/>
        <v>N/A</v>
      </c>
      <c r="G33" s="4">
        <v>64.202451203999999</v>
      </c>
      <c r="H33" s="5" t="str">
        <f t="shared" si="3"/>
        <v>N/A</v>
      </c>
      <c r="I33" s="6">
        <v>-8.2000000000000003E-2</v>
      </c>
      <c r="J33" s="6">
        <v>-6.07</v>
      </c>
      <c r="K33" s="85" t="str">
        <f t="shared" si="6"/>
        <v>Yes</v>
      </c>
    </row>
    <row r="34" spans="1:11" x14ac:dyDescent="0.25">
      <c r="A34" s="104" t="s">
        <v>846</v>
      </c>
      <c r="B34" s="21" t="s">
        <v>268</v>
      </c>
      <c r="C34" s="44">
        <v>4.6337060267999997</v>
      </c>
      <c r="D34" s="5" t="str">
        <f>IF($B34="N/A","N/A",IF(C34&gt;25,"No",IF(C34&lt;5,"No","Yes")))</f>
        <v>No</v>
      </c>
      <c r="E34" s="4">
        <v>4.6962900933</v>
      </c>
      <c r="F34" s="5" t="str">
        <f>IF($B34="N/A","N/A",IF(E34&gt;25,"No",IF(E34&lt;5,"No","Yes")))</f>
        <v>No</v>
      </c>
      <c r="G34" s="4">
        <v>5.1404080287999996</v>
      </c>
      <c r="H34" s="5" t="str">
        <f>IF($B34="N/A","N/A",IF(G34&gt;25,"No",IF(G34&lt;5,"No","Yes")))</f>
        <v>Yes</v>
      </c>
      <c r="I34" s="6">
        <v>1.351</v>
      </c>
      <c r="J34" s="6">
        <v>9.4570000000000007</v>
      </c>
      <c r="K34" s="85" t="str">
        <f t="shared" si="6"/>
        <v>Yes</v>
      </c>
    </row>
    <row r="35" spans="1:11" x14ac:dyDescent="0.25">
      <c r="A35" s="104" t="s">
        <v>847</v>
      </c>
      <c r="B35" s="21" t="s">
        <v>269</v>
      </c>
      <c r="C35" s="44">
        <v>43.070563303</v>
      </c>
      <c r="D35" s="5" t="str">
        <f>IF($B35="N/A","N/A",IF(C35&gt;70,"No",IF(C35&lt;40,"No","Yes")))</f>
        <v>Yes</v>
      </c>
      <c r="E35" s="4">
        <v>41.903819534</v>
      </c>
      <c r="F35" s="5" t="str">
        <f>IF($B35="N/A","N/A",IF(E35&gt;70,"No",IF(E35&lt;40,"No","Yes")))</f>
        <v>Yes</v>
      </c>
      <c r="G35" s="4">
        <v>43.999450158000002</v>
      </c>
      <c r="H35" s="5" t="str">
        <f>IF($B35="N/A","N/A",IF(G35&gt;70,"No",IF(G35&lt;40,"No","Yes")))</f>
        <v>Yes</v>
      </c>
      <c r="I35" s="6">
        <v>-2.71</v>
      </c>
      <c r="J35" s="6">
        <v>5.0010000000000003</v>
      </c>
      <c r="K35" s="85" t="str">
        <f t="shared" si="6"/>
        <v>Yes</v>
      </c>
    </row>
    <row r="36" spans="1:11" x14ac:dyDescent="0.25">
      <c r="A36" s="104" t="s">
        <v>848</v>
      </c>
      <c r="B36" s="21" t="s">
        <v>270</v>
      </c>
      <c r="C36" s="44">
        <v>52.295730669999998</v>
      </c>
      <c r="D36" s="5" t="str">
        <f>IF($B36="N/A","N/A",IF(C36&gt;55,"No",IF(C36&lt;20,"No","Yes")))</f>
        <v>Yes</v>
      </c>
      <c r="E36" s="4">
        <v>53.399890372999998</v>
      </c>
      <c r="F36" s="5" t="str">
        <f>IF($B36="N/A","N/A",IF(E36&gt;55,"No",IF(E36&lt;20,"No","Yes")))</f>
        <v>Yes</v>
      </c>
      <c r="G36" s="4">
        <v>47.987039936999999</v>
      </c>
      <c r="H36" s="5" t="str">
        <f>IF($B36="N/A","N/A",IF(G36&gt;55,"No",IF(G36&lt;20,"No","Yes")))</f>
        <v>Yes</v>
      </c>
      <c r="I36" s="6">
        <v>2.1110000000000002</v>
      </c>
      <c r="J36" s="6">
        <v>-10.1</v>
      </c>
      <c r="K36" s="85" t="str">
        <f t="shared" si="6"/>
        <v>Yes</v>
      </c>
    </row>
    <row r="37" spans="1:11" x14ac:dyDescent="0.25">
      <c r="A37" s="104" t="s">
        <v>163</v>
      </c>
      <c r="B37" s="21" t="s">
        <v>246</v>
      </c>
      <c r="C37" s="44">
        <v>17.454904436</v>
      </c>
      <c r="D37" s="5" t="str">
        <f>IF($B37="N/A","N/A",IF(C37&gt;95,"Yes","No"))</f>
        <v>No</v>
      </c>
      <c r="E37" s="4">
        <v>17.773602953000001</v>
      </c>
      <c r="F37" s="5" t="str">
        <f>IF($B37="N/A","N/A",IF(E37&gt;95,"Yes","No"))</f>
        <v>No</v>
      </c>
      <c r="G37" s="4">
        <v>48.656719574</v>
      </c>
      <c r="H37" s="5" t="str">
        <f>IF($B37="N/A","N/A",IF(G37&gt;95,"Yes","No"))</f>
        <v>No</v>
      </c>
      <c r="I37" s="6">
        <v>1.8260000000000001</v>
      </c>
      <c r="J37" s="6">
        <v>173.8</v>
      </c>
      <c r="K37" s="85" t="str">
        <f t="shared" si="6"/>
        <v>No</v>
      </c>
    </row>
    <row r="38" spans="1:11" x14ac:dyDescent="0.25">
      <c r="A38" s="104" t="s">
        <v>41</v>
      </c>
      <c r="B38" s="21" t="s">
        <v>213</v>
      </c>
      <c r="C38" s="44">
        <v>99.944885213000006</v>
      </c>
      <c r="D38" s="5" t="str">
        <f t="shared" ref="D38:D47" si="7">IF($B38="N/A","N/A",IF(C38&gt;15,"No",IF(C38&lt;-15,"No","Yes")))</f>
        <v>N/A</v>
      </c>
      <c r="E38" s="4">
        <v>99.950152106999994</v>
      </c>
      <c r="F38" s="5" t="str">
        <f>IF($B38="N/A","N/A",IF(E38&gt;15,"No",IF(E38&lt;-15,"No","Yes")))</f>
        <v>N/A</v>
      </c>
      <c r="G38" s="4">
        <v>99.985042054999994</v>
      </c>
      <c r="H38" s="5" t="str">
        <f>IF($B38="N/A","N/A",IF(G38&gt;15,"No",IF(G38&lt;-15,"No","Yes")))</f>
        <v>N/A</v>
      </c>
      <c r="I38" s="6">
        <v>5.3E-3</v>
      </c>
      <c r="J38" s="6">
        <v>3.49E-2</v>
      </c>
      <c r="K38" s="85" t="str">
        <f t="shared" si="6"/>
        <v>Yes</v>
      </c>
    </row>
    <row r="39" spans="1:11" x14ac:dyDescent="0.25">
      <c r="A39" s="104" t="s">
        <v>42</v>
      </c>
      <c r="B39" s="21" t="s">
        <v>213</v>
      </c>
      <c r="C39" s="44">
        <v>87.624544122000003</v>
      </c>
      <c r="D39" s="5" t="str">
        <f t="shared" si="7"/>
        <v>N/A</v>
      </c>
      <c r="E39" s="4">
        <v>89.034803385999993</v>
      </c>
      <c r="F39" s="5" t="str">
        <f>IF($B39="N/A","N/A",IF(E39&gt;15,"No",IF(E39&lt;-15,"No","Yes")))</f>
        <v>N/A</v>
      </c>
      <c r="G39" s="4">
        <v>89.966400543000006</v>
      </c>
      <c r="H39" s="5" t="str">
        <f>IF($B39="N/A","N/A",IF(G39&gt;15,"No",IF(G39&lt;-15,"No","Yes")))</f>
        <v>N/A</v>
      </c>
      <c r="I39" s="6">
        <v>1.609</v>
      </c>
      <c r="J39" s="6">
        <v>1.046</v>
      </c>
      <c r="K39" s="85" t="str">
        <f t="shared" si="6"/>
        <v>Yes</v>
      </c>
    </row>
    <row r="40" spans="1:11" x14ac:dyDescent="0.25">
      <c r="A40" s="104" t="s">
        <v>43</v>
      </c>
      <c r="B40" s="21" t="s">
        <v>223</v>
      </c>
      <c r="C40" s="44">
        <v>20.486883449</v>
      </c>
      <c r="D40" s="5" t="str">
        <f>IF($B40="N/A","N/A",IF(C40&gt;100,"No",IF(C40&lt;98,"No","Yes")))</f>
        <v>No</v>
      </c>
      <c r="E40" s="4">
        <v>20.498533569999999</v>
      </c>
      <c r="F40" s="5" t="str">
        <f>IF($B40="N/A","N/A",IF(E40&gt;100,"No",IF(E40&lt;98,"No","Yes")))</f>
        <v>No</v>
      </c>
      <c r="G40" s="4">
        <v>52.616077719000003</v>
      </c>
      <c r="H40" s="5" t="str">
        <f>IF($B40="N/A","N/A",IF(G40&gt;100,"No",IF(G40&lt;98,"No","Yes")))</f>
        <v>No</v>
      </c>
      <c r="I40" s="6">
        <v>5.6899999999999999E-2</v>
      </c>
      <c r="J40" s="6">
        <v>156.69999999999999</v>
      </c>
      <c r="K40" s="85" t="str">
        <f t="shared" si="6"/>
        <v>No</v>
      </c>
    </row>
    <row r="41" spans="1:11" x14ac:dyDescent="0.25">
      <c r="A41" s="104" t="s">
        <v>44</v>
      </c>
      <c r="B41" s="21" t="s">
        <v>213</v>
      </c>
      <c r="C41" s="44">
        <v>18.462027792000001</v>
      </c>
      <c r="D41" s="5" t="str">
        <f t="shared" si="7"/>
        <v>N/A</v>
      </c>
      <c r="E41" s="4">
        <v>18.581805603999999</v>
      </c>
      <c r="F41" s="5" t="str">
        <f t="shared" ref="F41:F47" si="8">IF($B41="N/A","N/A",IF(E41&gt;15,"No",IF(E41&lt;-15,"No","Yes")))</f>
        <v>N/A</v>
      </c>
      <c r="G41" s="4">
        <v>48.586268156999999</v>
      </c>
      <c r="H41" s="5" t="str">
        <f t="shared" ref="H41:H47" si="9">IF($B41="N/A","N/A",IF(G41&gt;15,"No",IF(G41&lt;-15,"No","Yes")))</f>
        <v>N/A</v>
      </c>
      <c r="I41" s="6">
        <v>0.64880000000000004</v>
      </c>
      <c r="J41" s="6">
        <v>161.5</v>
      </c>
      <c r="K41" s="85" t="str">
        <f t="shared" si="6"/>
        <v>No</v>
      </c>
    </row>
    <row r="42" spans="1:11" x14ac:dyDescent="0.25">
      <c r="A42" s="104" t="s">
        <v>45</v>
      </c>
      <c r="B42" s="21" t="s">
        <v>213</v>
      </c>
      <c r="C42" s="44">
        <v>81.537972207999999</v>
      </c>
      <c r="D42" s="5" t="str">
        <f t="shared" si="7"/>
        <v>N/A</v>
      </c>
      <c r="E42" s="4">
        <v>81.418194396000004</v>
      </c>
      <c r="F42" s="5" t="str">
        <f t="shared" si="8"/>
        <v>N/A</v>
      </c>
      <c r="G42" s="4">
        <v>51.413731843000001</v>
      </c>
      <c r="H42" s="5" t="str">
        <f t="shared" si="9"/>
        <v>N/A</v>
      </c>
      <c r="I42" s="6">
        <v>-0.14699999999999999</v>
      </c>
      <c r="J42" s="6">
        <v>-36.9</v>
      </c>
      <c r="K42" s="85" t="str">
        <f t="shared" si="6"/>
        <v>No</v>
      </c>
    </row>
    <row r="43" spans="1:11" x14ac:dyDescent="0.25">
      <c r="A43" s="104" t="s">
        <v>50</v>
      </c>
      <c r="B43" s="21" t="s">
        <v>213</v>
      </c>
      <c r="C43" s="44">
        <v>0</v>
      </c>
      <c r="D43" s="5" t="str">
        <f t="shared" si="7"/>
        <v>N/A</v>
      </c>
      <c r="E43" s="4">
        <v>0</v>
      </c>
      <c r="F43" s="5" t="str">
        <f t="shared" si="8"/>
        <v>N/A</v>
      </c>
      <c r="G43" s="4">
        <v>0</v>
      </c>
      <c r="H43" s="5" t="str">
        <f t="shared" si="9"/>
        <v>N/A</v>
      </c>
      <c r="I43" s="6" t="s">
        <v>1749</v>
      </c>
      <c r="J43" s="6" t="s">
        <v>1749</v>
      </c>
      <c r="K43" s="85" t="str">
        <f t="shared" si="6"/>
        <v>N/A</v>
      </c>
    </row>
    <row r="44" spans="1:11" x14ac:dyDescent="0.25">
      <c r="A44" s="104" t="s">
        <v>908</v>
      </c>
      <c r="B44" s="21" t="s">
        <v>213</v>
      </c>
      <c r="C44" s="44">
        <v>82.399472642999996</v>
      </c>
      <c r="D44" s="5" t="str">
        <f t="shared" si="7"/>
        <v>N/A</v>
      </c>
      <c r="E44" s="4">
        <v>81.478681965999996</v>
      </c>
      <c r="F44" s="5" t="str">
        <f t="shared" si="8"/>
        <v>N/A</v>
      </c>
      <c r="G44" s="4">
        <v>83.820011261000005</v>
      </c>
      <c r="H44" s="5" t="str">
        <f t="shared" si="9"/>
        <v>N/A</v>
      </c>
      <c r="I44" s="6">
        <v>-1.1200000000000001</v>
      </c>
      <c r="J44" s="6">
        <v>2.8740000000000001</v>
      </c>
      <c r="K44" s="85" t="str">
        <f>IF(J44="Div by 0", "N/A", IF(J44="N/A","N/A", IF(J44&gt;30, "No", IF(J44&lt;-30, "No", "Yes"))))</f>
        <v>Yes</v>
      </c>
    </row>
    <row r="45" spans="1:11" x14ac:dyDescent="0.25">
      <c r="A45" s="104" t="s">
        <v>909</v>
      </c>
      <c r="B45" s="21" t="s">
        <v>213</v>
      </c>
      <c r="C45" s="44">
        <v>17.414893230000001</v>
      </c>
      <c r="D45" s="5" t="str">
        <f t="shared" si="7"/>
        <v>N/A</v>
      </c>
      <c r="E45" s="4">
        <v>18.182794786999999</v>
      </c>
      <c r="F45" s="5" t="str">
        <f t="shared" si="8"/>
        <v>N/A</v>
      </c>
      <c r="G45" s="4">
        <v>15.629705931</v>
      </c>
      <c r="H45" s="5" t="str">
        <f t="shared" si="9"/>
        <v>N/A</v>
      </c>
      <c r="I45" s="6">
        <v>4.4089999999999998</v>
      </c>
      <c r="J45" s="6">
        <v>-14</v>
      </c>
      <c r="K45" s="85" t="str">
        <f>IF(J45="Div by 0", "N/A", IF(J45="N/A","N/A", IF(J45&gt;30, "No", IF(J45&lt;-30, "No", "Yes"))))</f>
        <v>Yes</v>
      </c>
    </row>
    <row r="46" spans="1:11" x14ac:dyDescent="0.25">
      <c r="A46" s="104" t="s">
        <v>932</v>
      </c>
      <c r="B46" s="21" t="s">
        <v>213</v>
      </c>
      <c r="C46" s="44">
        <v>3.3935500914999999</v>
      </c>
      <c r="D46" s="5" t="str">
        <f t="shared" si="7"/>
        <v>N/A</v>
      </c>
      <c r="E46" s="4">
        <v>3.4939533703999999</v>
      </c>
      <c r="F46" s="5" t="str">
        <f t="shared" si="8"/>
        <v>N/A</v>
      </c>
      <c r="G46" s="4">
        <v>2.8585627794000001</v>
      </c>
      <c r="H46" s="5" t="str">
        <f t="shared" si="9"/>
        <v>N/A</v>
      </c>
      <c r="I46" s="6">
        <v>2.9590000000000001</v>
      </c>
      <c r="J46" s="6">
        <v>-18.2</v>
      </c>
      <c r="K46" s="85" t="str">
        <f>IF(J46="Div by 0", "N/A", IF(J46="N/A","N/A", IF(J46&gt;30, "No", IF(J46&lt;-30, "No", "Yes"))))</f>
        <v>Yes</v>
      </c>
    </row>
    <row r="47" spans="1:11" x14ac:dyDescent="0.25">
      <c r="A47" s="111" t="s">
        <v>920</v>
      </c>
      <c r="B47" s="93" t="s">
        <v>213</v>
      </c>
      <c r="C47" s="110">
        <v>0.1856341266</v>
      </c>
      <c r="D47" s="94" t="str">
        <f t="shared" si="7"/>
        <v>N/A</v>
      </c>
      <c r="E47" s="98">
        <v>0.33852324649999999</v>
      </c>
      <c r="F47" s="94" t="str">
        <f t="shared" si="8"/>
        <v>N/A</v>
      </c>
      <c r="G47" s="98">
        <v>0.55028280750000003</v>
      </c>
      <c r="H47" s="94" t="str">
        <f t="shared" si="9"/>
        <v>N/A</v>
      </c>
      <c r="I47" s="95">
        <v>82.36</v>
      </c>
      <c r="J47" s="95">
        <v>62.55</v>
      </c>
      <c r="K47" s="96" t="str">
        <f>IF(J47="Div by 0", "N/A", IF(J47="N/A","N/A", IF(J47&gt;30, "No", IF(J47&lt;-30, "No", "Yes"))))</f>
        <v>No</v>
      </c>
    </row>
    <row r="48" spans="1:11" ht="12" customHeight="1" x14ac:dyDescent="0.25">
      <c r="A48" s="175" t="s">
        <v>1619</v>
      </c>
      <c r="B48" s="176"/>
      <c r="C48" s="176"/>
      <c r="D48" s="176"/>
      <c r="E48" s="176"/>
      <c r="F48" s="176"/>
      <c r="G48" s="176"/>
      <c r="H48" s="176"/>
      <c r="I48" s="176"/>
      <c r="J48" s="176"/>
      <c r="K48" s="177"/>
    </row>
    <row r="49" spans="1:11" x14ac:dyDescent="0.25">
      <c r="A49" s="167" t="s">
        <v>1617</v>
      </c>
      <c r="B49" s="168"/>
      <c r="C49" s="168"/>
      <c r="D49" s="168"/>
      <c r="E49" s="168"/>
      <c r="F49" s="168"/>
      <c r="G49" s="168"/>
      <c r="H49" s="168"/>
      <c r="I49" s="168"/>
      <c r="J49" s="168"/>
      <c r="K49" s="169"/>
    </row>
    <row r="50" spans="1:11" x14ac:dyDescent="0.25">
      <c r="A50" s="170" t="s">
        <v>1705</v>
      </c>
      <c r="B50" s="170"/>
      <c r="C50" s="170"/>
      <c r="D50" s="170"/>
      <c r="E50" s="170"/>
      <c r="F50" s="170"/>
      <c r="G50" s="170"/>
      <c r="H50" s="170"/>
      <c r="I50" s="170"/>
      <c r="J50" s="170"/>
      <c r="K50" s="171"/>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1739</v>
      </c>
      <c r="B1" s="159"/>
      <c r="C1" s="159"/>
      <c r="D1" s="159"/>
      <c r="E1" s="159"/>
      <c r="F1" s="159"/>
      <c r="G1" s="159"/>
      <c r="H1" s="159"/>
      <c r="I1" s="159"/>
      <c r="J1" s="159"/>
      <c r="K1" s="160"/>
    </row>
    <row r="2" spans="1:11" ht="13" x14ac:dyDescent="0.3">
      <c r="A2" s="164" t="s">
        <v>1572</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5" t="s">
        <v>12</v>
      </c>
      <c r="B6" s="3" t="s">
        <v>213</v>
      </c>
      <c r="C6" s="43">
        <v>32857829</v>
      </c>
      <c r="D6" s="5" t="str">
        <f t="shared" ref="D6:D15" si="0">IF($B6="N/A","N/A",IF(C6&lt;0,"No","Yes"))</f>
        <v>N/A</v>
      </c>
      <c r="E6" s="43">
        <v>38926862</v>
      </c>
      <c r="F6" s="5" t="str">
        <f t="shared" ref="F6:F15" si="1">IF($B6="N/A","N/A",IF(E6&lt;0,"No","Yes"))</f>
        <v>N/A</v>
      </c>
      <c r="G6" s="43">
        <v>41873722</v>
      </c>
      <c r="H6" s="5" t="str">
        <f t="shared" ref="H6:H15" si="2">IF($B6="N/A","N/A",IF(G6&lt;0,"No","Yes"))</f>
        <v>N/A</v>
      </c>
      <c r="I6" s="6">
        <v>18.47</v>
      </c>
      <c r="J6" s="6">
        <v>7.57</v>
      </c>
      <c r="K6" s="85" t="str">
        <f t="shared" ref="K6:K15" si="3">IF(J6="Div by 0", "N/A", IF(J6="N/A","N/A", IF(J6&gt;30, "No", IF(J6&lt;-30, "No", "Yes"))))</f>
        <v>Yes</v>
      </c>
    </row>
    <row r="7" spans="1:11" x14ac:dyDescent="0.25">
      <c r="A7" s="105" t="s">
        <v>442</v>
      </c>
      <c r="B7" s="3" t="s">
        <v>213</v>
      </c>
      <c r="C7" s="44">
        <v>26.671445639000002</v>
      </c>
      <c r="D7" s="5" t="str">
        <f t="shared" si="0"/>
        <v>N/A</v>
      </c>
      <c r="E7" s="44">
        <v>23.723453486</v>
      </c>
      <c r="F7" s="5" t="str">
        <f t="shared" si="1"/>
        <v>N/A</v>
      </c>
      <c r="G7" s="44">
        <v>20.734022640999999</v>
      </c>
      <c r="H7" s="5" t="str">
        <f t="shared" si="2"/>
        <v>N/A</v>
      </c>
      <c r="I7" s="6">
        <v>-11.1</v>
      </c>
      <c r="J7" s="6">
        <v>-12.6</v>
      </c>
      <c r="K7" s="85" t="str">
        <f t="shared" si="3"/>
        <v>Yes</v>
      </c>
    </row>
    <row r="8" spans="1:11" x14ac:dyDescent="0.25">
      <c r="A8" s="105" t="s">
        <v>443</v>
      </c>
      <c r="B8" s="3" t="s">
        <v>213</v>
      </c>
      <c r="C8" s="44">
        <v>13.727565507</v>
      </c>
      <c r="D8" s="5" t="str">
        <f t="shared" si="0"/>
        <v>N/A</v>
      </c>
      <c r="E8" s="44">
        <v>13.408751005999999</v>
      </c>
      <c r="F8" s="5" t="str">
        <f t="shared" si="1"/>
        <v>N/A</v>
      </c>
      <c r="G8" s="44">
        <v>13.05085323</v>
      </c>
      <c r="H8" s="5" t="str">
        <f t="shared" si="2"/>
        <v>N/A</v>
      </c>
      <c r="I8" s="6">
        <v>-2.3199999999999998</v>
      </c>
      <c r="J8" s="6">
        <v>-2.67</v>
      </c>
      <c r="K8" s="85" t="str">
        <f t="shared" si="3"/>
        <v>Yes</v>
      </c>
    </row>
    <row r="9" spans="1:11" x14ac:dyDescent="0.25">
      <c r="A9" s="105" t="s">
        <v>444</v>
      </c>
      <c r="B9" s="3" t="s">
        <v>213</v>
      </c>
      <c r="C9" s="44">
        <v>24.333299683</v>
      </c>
      <c r="D9" s="5" t="str">
        <f t="shared" si="0"/>
        <v>N/A</v>
      </c>
      <c r="E9" s="44">
        <v>23.652317518</v>
      </c>
      <c r="F9" s="5" t="str">
        <f t="shared" si="1"/>
        <v>N/A</v>
      </c>
      <c r="G9" s="44">
        <v>24.303741139</v>
      </c>
      <c r="H9" s="5" t="str">
        <f t="shared" si="2"/>
        <v>N/A</v>
      </c>
      <c r="I9" s="6">
        <v>-2.8</v>
      </c>
      <c r="J9" s="6">
        <v>2.754</v>
      </c>
      <c r="K9" s="85" t="str">
        <f t="shared" si="3"/>
        <v>Yes</v>
      </c>
    </row>
    <row r="10" spans="1:11" x14ac:dyDescent="0.25">
      <c r="A10" s="105" t="s">
        <v>445</v>
      </c>
      <c r="B10" s="3" t="s">
        <v>213</v>
      </c>
      <c r="C10" s="44">
        <v>35.220026253</v>
      </c>
      <c r="D10" s="5" t="str">
        <f t="shared" si="0"/>
        <v>N/A</v>
      </c>
      <c r="E10" s="44">
        <v>39.126490597</v>
      </c>
      <c r="F10" s="5" t="str">
        <f t="shared" si="1"/>
        <v>N/A</v>
      </c>
      <c r="G10" s="44">
        <v>37.103904925999998</v>
      </c>
      <c r="H10" s="5" t="str">
        <f t="shared" si="2"/>
        <v>N/A</v>
      </c>
      <c r="I10" s="6">
        <v>11.09</v>
      </c>
      <c r="J10" s="6">
        <v>-5.17</v>
      </c>
      <c r="K10" s="85" t="str">
        <f t="shared" si="3"/>
        <v>Yes</v>
      </c>
    </row>
    <row r="11" spans="1:11" ht="13" x14ac:dyDescent="0.3">
      <c r="A11" s="105" t="s">
        <v>1614</v>
      </c>
      <c r="B11" s="3" t="s">
        <v>213</v>
      </c>
      <c r="C11" s="44">
        <v>0</v>
      </c>
      <c r="D11" s="5" t="str">
        <f t="shared" si="0"/>
        <v>N/A</v>
      </c>
      <c r="E11" s="44">
        <v>0</v>
      </c>
      <c r="F11" s="5" t="str">
        <f t="shared" si="1"/>
        <v>N/A</v>
      </c>
      <c r="G11" s="44">
        <v>44.420300159</v>
      </c>
      <c r="H11" s="5" t="str">
        <f t="shared" si="2"/>
        <v>N/A</v>
      </c>
      <c r="I11" s="6" t="s">
        <v>1749</v>
      </c>
      <c r="J11" s="6" t="s">
        <v>1749</v>
      </c>
      <c r="K11" s="85" t="str">
        <f t="shared" si="3"/>
        <v>N/A</v>
      </c>
    </row>
    <row r="12" spans="1:11" x14ac:dyDescent="0.25">
      <c r="A12" s="105" t="s">
        <v>16</v>
      </c>
      <c r="B12" s="3" t="s">
        <v>213</v>
      </c>
      <c r="C12" s="44">
        <v>2.2256461314</v>
      </c>
      <c r="D12" s="5" t="str">
        <f t="shared" si="0"/>
        <v>N/A</v>
      </c>
      <c r="E12" s="44">
        <v>3.1266892255999998</v>
      </c>
      <c r="F12" s="5" t="str">
        <f t="shared" si="1"/>
        <v>N/A</v>
      </c>
      <c r="G12" s="44">
        <v>0.72299042339999997</v>
      </c>
      <c r="H12" s="5" t="str">
        <f t="shared" si="2"/>
        <v>N/A</v>
      </c>
      <c r="I12" s="6">
        <v>40.479999999999997</v>
      </c>
      <c r="J12" s="6">
        <v>-76.900000000000006</v>
      </c>
      <c r="K12" s="85" t="str">
        <f t="shared" si="3"/>
        <v>No</v>
      </c>
    </row>
    <row r="13" spans="1:11" x14ac:dyDescent="0.25">
      <c r="A13" s="105" t="s">
        <v>36</v>
      </c>
      <c r="B13" s="3" t="s">
        <v>213</v>
      </c>
      <c r="C13" s="44">
        <v>3.6535136448999999</v>
      </c>
      <c r="D13" s="5" t="str">
        <f t="shared" si="0"/>
        <v>N/A</v>
      </c>
      <c r="E13" s="44">
        <v>6.5594963973000002</v>
      </c>
      <c r="F13" s="5" t="str">
        <f t="shared" si="1"/>
        <v>N/A</v>
      </c>
      <c r="G13" s="44">
        <v>5.8026336999999997E-2</v>
      </c>
      <c r="H13" s="5" t="str">
        <f t="shared" si="2"/>
        <v>N/A</v>
      </c>
      <c r="I13" s="6">
        <v>79.540000000000006</v>
      </c>
      <c r="J13" s="6">
        <v>-99.1</v>
      </c>
      <c r="K13" s="85" t="str">
        <f t="shared" si="3"/>
        <v>No</v>
      </c>
    </row>
    <row r="14" spans="1:11" x14ac:dyDescent="0.25">
      <c r="A14" s="105" t="s">
        <v>37</v>
      </c>
      <c r="B14" s="3" t="s">
        <v>213</v>
      </c>
      <c r="C14" s="44">
        <v>12.033065843999999</v>
      </c>
      <c r="D14" s="5" t="str">
        <f t="shared" si="0"/>
        <v>N/A</v>
      </c>
      <c r="E14" s="44">
        <v>21.473120430000002</v>
      </c>
      <c r="F14" s="5" t="str">
        <f t="shared" si="1"/>
        <v>N/A</v>
      </c>
      <c r="G14" s="44">
        <v>1.4840091009</v>
      </c>
      <c r="H14" s="5" t="str">
        <f t="shared" si="2"/>
        <v>N/A</v>
      </c>
      <c r="I14" s="6">
        <v>78.45</v>
      </c>
      <c r="J14" s="6">
        <v>-93.1</v>
      </c>
      <c r="K14" s="85" t="str">
        <f t="shared" si="3"/>
        <v>No</v>
      </c>
    </row>
    <row r="15" spans="1:11" x14ac:dyDescent="0.25">
      <c r="A15" s="105" t="s">
        <v>38</v>
      </c>
      <c r="B15" s="3" t="s">
        <v>213</v>
      </c>
      <c r="C15" s="44">
        <v>1.7879346315</v>
      </c>
      <c r="D15" s="5" t="str">
        <f t="shared" si="0"/>
        <v>N/A</v>
      </c>
      <c r="E15" s="44">
        <v>2.1886472977999998</v>
      </c>
      <c r="F15" s="5" t="str">
        <f t="shared" si="1"/>
        <v>N/A</v>
      </c>
      <c r="G15" s="44">
        <v>0.76648040819999996</v>
      </c>
      <c r="H15" s="5" t="str">
        <f t="shared" si="2"/>
        <v>N/A</v>
      </c>
      <c r="I15" s="6">
        <v>22.41</v>
      </c>
      <c r="J15" s="6">
        <v>-65</v>
      </c>
      <c r="K15" s="85" t="str">
        <f t="shared" si="3"/>
        <v>No</v>
      </c>
    </row>
    <row r="16" spans="1:11" x14ac:dyDescent="0.25">
      <c r="A16" s="105" t="s">
        <v>376</v>
      </c>
      <c r="B16" s="3" t="s">
        <v>213</v>
      </c>
      <c r="C16" s="4">
        <v>22.914840173999998</v>
      </c>
      <c r="D16" s="5" t="str">
        <f t="shared" ref="D16:D41" si="4">IF($B16="N/A","N/A",IF(C16&lt;0,"No","Yes"))</f>
        <v>N/A</v>
      </c>
      <c r="E16" s="4">
        <v>23.460778831999999</v>
      </c>
      <c r="F16" s="5" t="str">
        <f t="shared" ref="F16:F41" si="5">IF($B16="N/A","N/A",IF(E16&lt;0,"No","Yes"))</f>
        <v>N/A</v>
      </c>
      <c r="G16" s="4">
        <v>21.543907655999998</v>
      </c>
      <c r="H16" s="5" t="str">
        <f t="shared" ref="H16:H41" si="6">IF($B16="N/A","N/A",IF(G16&lt;0,"No","Yes"))</f>
        <v>N/A</v>
      </c>
      <c r="I16" s="6">
        <v>2.3820000000000001</v>
      </c>
      <c r="J16" s="6">
        <v>-8.17</v>
      </c>
      <c r="K16" s="85" t="str">
        <f t="shared" ref="K16:K41" si="7">IF(J16="Div by 0", "N/A", IF(J16="N/A","N/A", IF(J16&gt;30, "No", IF(J16&lt;-30, "No", "Yes"))))</f>
        <v>Yes</v>
      </c>
    </row>
    <row r="17" spans="1:11" x14ac:dyDescent="0.25">
      <c r="A17" s="105" t="s">
        <v>377</v>
      </c>
      <c r="B17" s="3" t="s">
        <v>213</v>
      </c>
      <c r="C17" s="4">
        <v>6.3617836711000004</v>
      </c>
      <c r="D17" s="5" t="str">
        <f t="shared" si="4"/>
        <v>N/A</v>
      </c>
      <c r="E17" s="4">
        <v>5.9043495465999998</v>
      </c>
      <c r="F17" s="5" t="str">
        <f t="shared" si="5"/>
        <v>N/A</v>
      </c>
      <c r="G17" s="4">
        <v>5.5392257702999999</v>
      </c>
      <c r="H17" s="5" t="str">
        <f t="shared" si="6"/>
        <v>N/A</v>
      </c>
      <c r="I17" s="6">
        <v>-7.19</v>
      </c>
      <c r="J17" s="6">
        <v>-6.18</v>
      </c>
      <c r="K17" s="85" t="str">
        <f t="shared" si="7"/>
        <v>Yes</v>
      </c>
    </row>
    <row r="18" spans="1:11" x14ac:dyDescent="0.25">
      <c r="A18" s="105" t="s">
        <v>378</v>
      </c>
      <c r="B18" s="3" t="s">
        <v>213</v>
      </c>
      <c r="C18" s="4">
        <v>3.5059680906000001</v>
      </c>
      <c r="D18" s="5" t="str">
        <f t="shared" si="4"/>
        <v>N/A</v>
      </c>
      <c r="E18" s="4">
        <v>3.3850866273000002</v>
      </c>
      <c r="F18" s="5" t="str">
        <f t="shared" si="5"/>
        <v>N/A</v>
      </c>
      <c r="G18" s="4">
        <v>3.0646212916</v>
      </c>
      <c r="H18" s="5" t="str">
        <f t="shared" si="6"/>
        <v>N/A</v>
      </c>
      <c r="I18" s="6">
        <v>-3.45</v>
      </c>
      <c r="J18" s="6">
        <v>-9.4700000000000006</v>
      </c>
      <c r="K18" s="85" t="str">
        <f t="shared" si="7"/>
        <v>Yes</v>
      </c>
    </row>
    <row r="19" spans="1:11" x14ac:dyDescent="0.25">
      <c r="A19" s="105" t="s">
        <v>379</v>
      </c>
      <c r="B19" s="3" t="s">
        <v>213</v>
      </c>
      <c r="C19" s="4">
        <v>7.8397936760000002</v>
      </c>
      <c r="D19" s="5" t="str">
        <f t="shared" si="4"/>
        <v>N/A</v>
      </c>
      <c r="E19" s="4">
        <v>8.8783370208000001</v>
      </c>
      <c r="F19" s="5" t="str">
        <f t="shared" si="5"/>
        <v>N/A</v>
      </c>
      <c r="G19" s="4">
        <v>8.3382079099999995</v>
      </c>
      <c r="H19" s="5" t="str">
        <f t="shared" si="6"/>
        <v>N/A</v>
      </c>
      <c r="I19" s="6">
        <v>13.25</v>
      </c>
      <c r="J19" s="6">
        <v>-6.08</v>
      </c>
      <c r="K19" s="85" t="str">
        <f t="shared" si="7"/>
        <v>Yes</v>
      </c>
    </row>
    <row r="20" spans="1:11" x14ac:dyDescent="0.25">
      <c r="A20" s="105" t="s">
        <v>380</v>
      </c>
      <c r="B20" s="3" t="s">
        <v>213</v>
      </c>
      <c r="C20" s="4">
        <v>0.1555824032</v>
      </c>
      <c r="D20" s="5" t="str">
        <f t="shared" si="4"/>
        <v>N/A</v>
      </c>
      <c r="E20" s="4">
        <v>0.16672548640000001</v>
      </c>
      <c r="F20" s="5" t="str">
        <f t="shared" si="5"/>
        <v>N/A</v>
      </c>
      <c r="G20" s="4">
        <v>1.9035757079</v>
      </c>
      <c r="H20" s="5" t="str">
        <f t="shared" si="6"/>
        <v>N/A</v>
      </c>
      <c r="I20" s="6">
        <v>7.1619999999999999</v>
      </c>
      <c r="J20" s="6">
        <v>1042</v>
      </c>
      <c r="K20" s="85" t="str">
        <f t="shared" si="7"/>
        <v>No</v>
      </c>
    </row>
    <row r="21" spans="1:11" x14ac:dyDescent="0.25">
      <c r="A21" s="105" t="s">
        <v>381</v>
      </c>
      <c r="B21" s="3" t="s">
        <v>213</v>
      </c>
      <c r="C21" s="4">
        <v>2.8448045061</v>
      </c>
      <c r="D21" s="5" t="str">
        <f t="shared" si="4"/>
        <v>N/A</v>
      </c>
      <c r="E21" s="4">
        <v>2.8519483538000001</v>
      </c>
      <c r="F21" s="5" t="str">
        <f t="shared" si="5"/>
        <v>N/A</v>
      </c>
      <c r="G21" s="4">
        <v>2.1716746364000001</v>
      </c>
      <c r="H21" s="5" t="str">
        <f t="shared" si="6"/>
        <v>N/A</v>
      </c>
      <c r="I21" s="6">
        <v>0.25109999999999999</v>
      </c>
      <c r="J21" s="6">
        <v>-23.9</v>
      </c>
      <c r="K21" s="85" t="str">
        <f t="shared" si="7"/>
        <v>Yes</v>
      </c>
    </row>
    <row r="22" spans="1:11" x14ac:dyDescent="0.25">
      <c r="A22" s="105" t="s">
        <v>382</v>
      </c>
      <c r="B22" s="3" t="s">
        <v>213</v>
      </c>
      <c r="C22" s="4">
        <v>21.401645252000002</v>
      </c>
      <c r="D22" s="5" t="str">
        <f t="shared" si="4"/>
        <v>N/A</v>
      </c>
      <c r="E22" s="4">
        <v>21.802147832999999</v>
      </c>
      <c r="F22" s="5" t="str">
        <f t="shared" si="5"/>
        <v>N/A</v>
      </c>
      <c r="G22" s="4">
        <v>21.06190608</v>
      </c>
      <c r="H22" s="5" t="str">
        <f t="shared" si="6"/>
        <v>N/A</v>
      </c>
      <c r="I22" s="6">
        <v>1.871</v>
      </c>
      <c r="J22" s="6">
        <v>-3.4</v>
      </c>
      <c r="K22" s="85" t="str">
        <f t="shared" si="7"/>
        <v>Yes</v>
      </c>
    </row>
    <row r="23" spans="1:11" x14ac:dyDescent="0.25">
      <c r="A23" s="105" t="s">
        <v>383</v>
      </c>
      <c r="B23" s="3" t="s">
        <v>213</v>
      </c>
      <c r="C23" s="4">
        <v>0</v>
      </c>
      <c r="D23" s="5" t="str">
        <f t="shared" si="4"/>
        <v>N/A</v>
      </c>
      <c r="E23" s="4">
        <v>0</v>
      </c>
      <c r="F23" s="5" t="str">
        <f t="shared" si="5"/>
        <v>N/A</v>
      </c>
      <c r="G23" s="4">
        <v>5.0150800000000001E-5</v>
      </c>
      <c r="H23" s="5" t="str">
        <f t="shared" si="6"/>
        <v>N/A</v>
      </c>
      <c r="I23" s="6" t="s">
        <v>1749</v>
      </c>
      <c r="J23" s="6" t="s">
        <v>1749</v>
      </c>
      <c r="K23" s="85" t="str">
        <f t="shared" si="7"/>
        <v>N/A</v>
      </c>
    </row>
    <row r="24" spans="1:11" x14ac:dyDescent="0.25">
      <c r="A24" s="105" t="s">
        <v>384</v>
      </c>
      <c r="B24" s="3" t="s">
        <v>213</v>
      </c>
      <c r="C24" s="4">
        <v>0.70545439870000004</v>
      </c>
      <c r="D24" s="5" t="str">
        <f t="shared" si="4"/>
        <v>N/A</v>
      </c>
      <c r="E24" s="4">
        <v>0.94532664870000005</v>
      </c>
      <c r="F24" s="5" t="str">
        <f t="shared" si="5"/>
        <v>N/A</v>
      </c>
      <c r="G24" s="4">
        <v>3.2292949741000001</v>
      </c>
      <c r="H24" s="5" t="str">
        <f t="shared" si="6"/>
        <v>N/A</v>
      </c>
      <c r="I24" s="6">
        <v>34</v>
      </c>
      <c r="J24" s="6">
        <v>241.6</v>
      </c>
      <c r="K24" s="85" t="str">
        <f t="shared" si="7"/>
        <v>No</v>
      </c>
    </row>
    <row r="25" spans="1:11" x14ac:dyDescent="0.25">
      <c r="A25" s="105" t="s">
        <v>385</v>
      </c>
      <c r="B25" s="3" t="s">
        <v>213</v>
      </c>
      <c r="C25" s="4">
        <v>4.8772638021999999</v>
      </c>
      <c r="D25" s="5" t="str">
        <f t="shared" si="4"/>
        <v>N/A</v>
      </c>
      <c r="E25" s="4">
        <v>4.7654419202999998</v>
      </c>
      <c r="F25" s="5" t="str">
        <f t="shared" si="5"/>
        <v>N/A</v>
      </c>
      <c r="G25" s="4">
        <v>4.9586611860999996</v>
      </c>
      <c r="H25" s="5" t="str">
        <f t="shared" si="6"/>
        <v>N/A</v>
      </c>
      <c r="I25" s="6">
        <v>-2.29</v>
      </c>
      <c r="J25" s="6">
        <v>4.0549999999999997</v>
      </c>
      <c r="K25" s="85" t="str">
        <f t="shared" si="7"/>
        <v>Yes</v>
      </c>
    </row>
    <row r="26" spans="1:11" x14ac:dyDescent="0.25">
      <c r="A26" s="105" t="s">
        <v>386</v>
      </c>
      <c r="B26" s="3" t="s">
        <v>213</v>
      </c>
      <c r="C26" s="4">
        <v>1.2360128845</v>
      </c>
      <c r="D26" s="5" t="str">
        <f t="shared" si="4"/>
        <v>N/A</v>
      </c>
      <c r="E26" s="4">
        <v>1.2995858747</v>
      </c>
      <c r="F26" s="5" t="str">
        <f t="shared" si="5"/>
        <v>N/A</v>
      </c>
      <c r="G26" s="4">
        <v>1.3356156876</v>
      </c>
      <c r="H26" s="5" t="str">
        <f t="shared" si="6"/>
        <v>N/A</v>
      </c>
      <c r="I26" s="6">
        <v>5.1429999999999998</v>
      </c>
      <c r="J26" s="6">
        <v>2.7719999999999998</v>
      </c>
      <c r="K26" s="85" t="str">
        <f t="shared" si="7"/>
        <v>Yes</v>
      </c>
    </row>
    <row r="27" spans="1:11" x14ac:dyDescent="0.25">
      <c r="A27" s="105" t="s">
        <v>387</v>
      </c>
      <c r="B27" s="3" t="s">
        <v>213</v>
      </c>
      <c r="C27" s="4">
        <v>2.63072767E-2</v>
      </c>
      <c r="D27" s="5" t="str">
        <f t="shared" si="4"/>
        <v>N/A</v>
      </c>
      <c r="E27" s="4">
        <v>2.64984113E-2</v>
      </c>
      <c r="F27" s="5" t="str">
        <f t="shared" si="5"/>
        <v>N/A</v>
      </c>
      <c r="G27" s="4">
        <v>1.58572004E-2</v>
      </c>
      <c r="H27" s="5" t="str">
        <f t="shared" si="6"/>
        <v>N/A</v>
      </c>
      <c r="I27" s="6">
        <v>0.72650000000000003</v>
      </c>
      <c r="J27" s="6">
        <v>-40.200000000000003</v>
      </c>
      <c r="K27" s="85" t="str">
        <f t="shared" si="7"/>
        <v>No</v>
      </c>
    </row>
    <row r="28" spans="1:11" x14ac:dyDescent="0.25">
      <c r="A28" s="105" t="s">
        <v>388</v>
      </c>
      <c r="B28" s="3" t="s">
        <v>213</v>
      </c>
      <c r="C28" s="4">
        <v>0</v>
      </c>
      <c r="D28" s="5" t="str">
        <f t="shared" si="4"/>
        <v>N/A</v>
      </c>
      <c r="E28" s="4">
        <v>0</v>
      </c>
      <c r="F28" s="5" t="str">
        <f t="shared" si="5"/>
        <v>N/A</v>
      </c>
      <c r="G28" s="4">
        <v>0</v>
      </c>
      <c r="H28" s="5" t="str">
        <f t="shared" si="6"/>
        <v>N/A</v>
      </c>
      <c r="I28" s="6" t="s">
        <v>1749</v>
      </c>
      <c r="J28" s="6" t="s">
        <v>1749</v>
      </c>
      <c r="K28" s="85" t="str">
        <f t="shared" si="7"/>
        <v>N/A</v>
      </c>
    </row>
    <row r="29" spans="1:11" x14ac:dyDescent="0.25">
      <c r="A29" s="105" t="s">
        <v>389</v>
      </c>
      <c r="B29" s="3" t="s">
        <v>213</v>
      </c>
      <c r="C29" s="4">
        <v>11.548066671999999</v>
      </c>
      <c r="D29" s="5" t="str">
        <f t="shared" si="4"/>
        <v>N/A</v>
      </c>
      <c r="E29" s="4">
        <v>10.312169524</v>
      </c>
      <c r="F29" s="5" t="str">
        <f t="shared" si="5"/>
        <v>N/A</v>
      </c>
      <c r="G29" s="4">
        <v>9.8569527685999994</v>
      </c>
      <c r="H29" s="5" t="str">
        <f t="shared" si="6"/>
        <v>N/A</v>
      </c>
      <c r="I29" s="6">
        <v>-10.7</v>
      </c>
      <c r="J29" s="6">
        <v>-4.41</v>
      </c>
      <c r="K29" s="85" t="str">
        <f t="shared" si="7"/>
        <v>Yes</v>
      </c>
    </row>
    <row r="30" spans="1:11" x14ac:dyDescent="0.25">
      <c r="A30" s="105" t="s">
        <v>390</v>
      </c>
      <c r="B30" s="3" t="s">
        <v>213</v>
      </c>
      <c r="C30" s="4">
        <v>1.1990019182</v>
      </c>
      <c r="D30" s="5" t="str">
        <f t="shared" si="4"/>
        <v>N/A</v>
      </c>
      <c r="E30" s="4">
        <v>1.0759819273</v>
      </c>
      <c r="F30" s="5" t="str">
        <f t="shared" si="5"/>
        <v>N/A</v>
      </c>
      <c r="G30" s="4">
        <v>0.3746263587</v>
      </c>
      <c r="H30" s="5" t="str">
        <f t="shared" si="6"/>
        <v>N/A</v>
      </c>
      <c r="I30" s="6">
        <v>-10.3</v>
      </c>
      <c r="J30" s="6">
        <v>-65.2</v>
      </c>
      <c r="K30" s="85" t="str">
        <f t="shared" si="7"/>
        <v>No</v>
      </c>
    </row>
    <row r="31" spans="1:11" x14ac:dyDescent="0.25">
      <c r="A31" s="105" t="s">
        <v>391</v>
      </c>
      <c r="B31" s="3" t="s">
        <v>213</v>
      </c>
      <c r="C31" s="4">
        <v>3.6520999999999998E-5</v>
      </c>
      <c r="D31" s="5" t="str">
        <f t="shared" si="4"/>
        <v>N/A</v>
      </c>
      <c r="E31" s="4">
        <v>1.5413500000000001E-5</v>
      </c>
      <c r="F31" s="5" t="str">
        <f t="shared" si="5"/>
        <v>N/A</v>
      </c>
      <c r="G31" s="4">
        <v>0.37241255979999999</v>
      </c>
      <c r="H31" s="5" t="str">
        <f t="shared" si="6"/>
        <v>N/A</v>
      </c>
      <c r="I31" s="6">
        <v>-57.8</v>
      </c>
      <c r="J31" s="6">
        <v>2420000</v>
      </c>
      <c r="K31" s="85" t="str">
        <f t="shared" si="7"/>
        <v>No</v>
      </c>
    </row>
    <row r="32" spans="1:11" x14ac:dyDescent="0.25">
      <c r="A32" s="105" t="s">
        <v>392</v>
      </c>
      <c r="B32" s="3" t="s">
        <v>213</v>
      </c>
      <c r="C32" s="4">
        <v>2.7200123294999998</v>
      </c>
      <c r="D32" s="5" t="str">
        <f t="shared" si="4"/>
        <v>N/A</v>
      </c>
      <c r="E32" s="4">
        <v>2.7234381234999998</v>
      </c>
      <c r="F32" s="5" t="str">
        <f t="shared" si="5"/>
        <v>N/A</v>
      </c>
      <c r="G32" s="4">
        <v>3.0986163590000002</v>
      </c>
      <c r="H32" s="5" t="str">
        <f t="shared" si="6"/>
        <v>N/A</v>
      </c>
      <c r="I32" s="6">
        <v>0.12590000000000001</v>
      </c>
      <c r="J32" s="6">
        <v>13.78</v>
      </c>
      <c r="K32" s="85" t="str">
        <f t="shared" si="7"/>
        <v>Yes</v>
      </c>
    </row>
    <row r="33" spans="1:11" x14ac:dyDescent="0.25">
      <c r="A33" s="105" t="s">
        <v>393</v>
      </c>
      <c r="B33" s="3" t="s">
        <v>213</v>
      </c>
      <c r="C33" s="4">
        <v>1.82452712E-2</v>
      </c>
      <c r="D33" s="5" t="str">
        <f t="shared" si="4"/>
        <v>N/A</v>
      </c>
      <c r="E33" s="4">
        <v>1.6906063499999999E-2</v>
      </c>
      <c r="F33" s="5" t="str">
        <f t="shared" si="5"/>
        <v>N/A</v>
      </c>
      <c r="G33" s="4">
        <v>1.48947829E-2</v>
      </c>
      <c r="H33" s="5" t="str">
        <f t="shared" si="6"/>
        <v>N/A</v>
      </c>
      <c r="I33" s="6">
        <v>-7.34</v>
      </c>
      <c r="J33" s="6">
        <v>-11.9</v>
      </c>
      <c r="K33" s="85" t="str">
        <f t="shared" si="7"/>
        <v>Yes</v>
      </c>
    </row>
    <row r="34" spans="1:11" x14ac:dyDescent="0.25">
      <c r="A34" s="105" t="s">
        <v>394</v>
      </c>
      <c r="B34" s="3" t="s">
        <v>213</v>
      </c>
      <c r="C34" s="4">
        <v>0.1344367578</v>
      </c>
      <c r="D34" s="5" t="str">
        <f t="shared" si="4"/>
        <v>N/A</v>
      </c>
      <c r="E34" s="4">
        <v>0.123598455</v>
      </c>
      <c r="F34" s="5" t="str">
        <f t="shared" si="5"/>
        <v>N/A</v>
      </c>
      <c r="G34" s="4">
        <v>0.111403997</v>
      </c>
      <c r="H34" s="5" t="str">
        <f t="shared" si="6"/>
        <v>N/A</v>
      </c>
      <c r="I34" s="6">
        <v>-8.06</v>
      </c>
      <c r="J34" s="6">
        <v>-9.8699999999999992</v>
      </c>
      <c r="K34" s="85" t="str">
        <f t="shared" si="7"/>
        <v>Yes</v>
      </c>
    </row>
    <row r="35" spans="1:11" x14ac:dyDescent="0.25">
      <c r="A35" s="105" t="s">
        <v>395</v>
      </c>
      <c r="B35" s="3" t="s">
        <v>213</v>
      </c>
      <c r="C35" s="4">
        <v>2.2749707534999999</v>
      </c>
      <c r="D35" s="5" t="str">
        <f t="shared" si="4"/>
        <v>N/A</v>
      </c>
      <c r="E35" s="4">
        <v>2.1379760845</v>
      </c>
      <c r="F35" s="5" t="str">
        <f t="shared" si="5"/>
        <v>N/A</v>
      </c>
      <c r="G35" s="4">
        <v>2.1441633489999998</v>
      </c>
      <c r="H35" s="5" t="str">
        <f t="shared" si="6"/>
        <v>N/A</v>
      </c>
      <c r="I35" s="6">
        <v>-6.02</v>
      </c>
      <c r="J35" s="6">
        <v>0.28939999999999999</v>
      </c>
      <c r="K35" s="85" t="str">
        <f t="shared" si="7"/>
        <v>Yes</v>
      </c>
    </row>
    <row r="36" spans="1:11" x14ac:dyDescent="0.25">
      <c r="A36" s="105" t="s">
        <v>396</v>
      </c>
      <c r="B36" s="3" t="s">
        <v>213</v>
      </c>
      <c r="C36" s="4">
        <v>4.6372509899999997E-2</v>
      </c>
      <c r="D36" s="5" t="str">
        <f t="shared" si="4"/>
        <v>N/A</v>
      </c>
      <c r="E36" s="4">
        <v>5.1216560899999999E-2</v>
      </c>
      <c r="F36" s="5" t="str">
        <f t="shared" si="5"/>
        <v>N/A</v>
      </c>
      <c r="G36" s="4">
        <v>5.5538411400000001E-2</v>
      </c>
      <c r="H36" s="5" t="str">
        <f t="shared" si="6"/>
        <v>N/A</v>
      </c>
      <c r="I36" s="6">
        <v>10.45</v>
      </c>
      <c r="J36" s="6">
        <v>8.4380000000000006</v>
      </c>
      <c r="K36" s="85" t="str">
        <f t="shared" si="7"/>
        <v>Yes</v>
      </c>
    </row>
    <row r="37" spans="1:11" x14ac:dyDescent="0.25">
      <c r="A37" s="105" t="s">
        <v>397</v>
      </c>
      <c r="B37" s="3" t="s">
        <v>213</v>
      </c>
      <c r="C37" s="4">
        <v>0</v>
      </c>
      <c r="D37" s="5" t="str">
        <f t="shared" si="4"/>
        <v>N/A</v>
      </c>
      <c r="E37" s="4">
        <v>0</v>
      </c>
      <c r="F37" s="5" t="str">
        <f t="shared" si="5"/>
        <v>N/A</v>
      </c>
      <c r="G37" s="4">
        <v>0</v>
      </c>
      <c r="H37" s="5" t="str">
        <f t="shared" si="6"/>
        <v>N/A</v>
      </c>
      <c r="I37" s="6" t="s">
        <v>1749</v>
      </c>
      <c r="J37" s="6" t="s">
        <v>1749</v>
      </c>
      <c r="K37" s="85" t="str">
        <f t="shared" si="7"/>
        <v>N/A</v>
      </c>
    </row>
    <row r="38" spans="1:11" x14ac:dyDescent="0.25">
      <c r="A38" s="105" t="s">
        <v>398</v>
      </c>
      <c r="B38" s="3" t="s">
        <v>213</v>
      </c>
      <c r="C38" s="4">
        <v>0.25676681200000001</v>
      </c>
      <c r="D38" s="5" t="str">
        <f t="shared" si="4"/>
        <v>N/A</v>
      </c>
      <c r="E38" s="4">
        <v>0.2177750675</v>
      </c>
      <c r="F38" s="5" t="str">
        <f t="shared" si="5"/>
        <v>N/A</v>
      </c>
      <c r="G38" s="4">
        <v>0.2011643484</v>
      </c>
      <c r="H38" s="5" t="str">
        <f t="shared" si="6"/>
        <v>N/A</v>
      </c>
      <c r="I38" s="6">
        <v>-15.2</v>
      </c>
      <c r="J38" s="6">
        <v>-7.63</v>
      </c>
      <c r="K38" s="85" t="str">
        <f t="shared" si="7"/>
        <v>Yes</v>
      </c>
    </row>
    <row r="39" spans="1:11" x14ac:dyDescent="0.25">
      <c r="A39" s="105" t="s">
        <v>399</v>
      </c>
      <c r="B39" s="3" t="s">
        <v>213</v>
      </c>
      <c r="C39" s="4">
        <v>9.1523940914999997</v>
      </c>
      <c r="D39" s="5" t="str">
        <f t="shared" si="4"/>
        <v>N/A</v>
      </c>
      <c r="E39" s="4">
        <v>9.0263504929000007</v>
      </c>
      <c r="F39" s="5" t="str">
        <f t="shared" si="5"/>
        <v>N/A</v>
      </c>
      <c r="G39" s="4">
        <v>9.7669440514999994</v>
      </c>
      <c r="H39" s="5" t="str">
        <f t="shared" si="6"/>
        <v>N/A</v>
      </c>
      <c r="I39" s="6">
        <v>-1.38</v>
      </c>
      <c r="J39" s="6">
        <v>8.2050000000000001</v>
      </c>
      <c r="K39" s="85" t="str">
        <f t="shared" si="7"/>
        <v>Yes</v>
      </c>
    </row>
    <row r="40" spans="1:11" x14ac:dyDescent="0.25">
      <c r="A40" s="105" t="s">
        <v>400</v>
      </c>
      <c r="B40" s="3" t="s">
        <v>213</v>
      </c>
      <c r="C40" s="4">
        <v>0.78024022829999995</v>
      </c>
      <c r="D40" s="5" t="str">
        <f t="shared" si="4"/>
        <v>N/A</v>
      </c>
      <c r="E40" s="4">
        <v>0.82834573209999995</v>
      </c>
      <c r="F40" s="5" t="str">
        <f t="shared" si="5"/>
        <v>N/A</v>
      </c>
      <c r="G40" s="4">
        <v>0.84067520910000004</v>
      </c>
      <c r="H40" s="5" t="str">
        <f t="shared" si="6"/>
        <v>N/A</v>
      </c>
      <c r="I40" s="6">
        <v>6.165</v>
      </c>
      <c r="J40" s="6">
        <v>1.488</v>
      </c>
      <c r="K40" s="85" t="str">
        <f t="shared" si="7"/>
        <v>Yes</v>
      </c>
    </row>
    <row r="41" spans="1:11" x14ac:dyDescent="0.25">
      <c r="A41" s="105" t="s">
        <v>401</v>
      </c>
      <c r="B41" s="3" t="s">
        <v>213</v>
      </c>
      <c r="C41" s="4">
        <v>0</v>
      </c>
      <c r="D41" s="5" t="str">
        <f t="shared" si="4"/>
        <v>N/A</v>
      </c>
      <c r="E41" s="4">
        <v>0</v>
      </c>
      <c r="F41" s="5" t="str">
        <f t="shared" si="5"/>
        <v>N/A</v>
      </c>
      <c r="G41" s="4">
        <v>0</v>
      </c>
      <c r="H41" s="5" t="str">
        <f t="shared" si="6"/>
        <v>N/A</v>
      </c>
      <c r="I41" s="6" t="s">
        <v>1749</v>
      </c>
      <c r="J41" s="6" t="s">
        <v>1749</v>
      </c>
      <c r="K41" s="85" t="str">
        <f t="shared" si="7"/>
        <v>N/A</v>
      </c>
    </row>
    <row r="42" spans="1:11" x14ac:dyDescent="0.25">
      <c r="A42" s="105" t="s">
        <v>32</v>
      </c>
      <c r="B42" s="3" t="s">
        <v>213</v>
      </c>
      <c r="C42" s="4">
        <v>100</v>
      </c>
      <c r="D42" s="5" t="str">
        <f t="shared" ref="D42:D51" si="8">IF($B42="N/A","N/A",IF(C42&lt;0,"No","Yes"))</f>
        <v>N/A</v>
      </c>
      <c r="E42" s="4">
        <v>100</v>
      </c>
      <c r="F42" s="5" t="str">
        <f t="shared" ref="F42:F51" si="9">IF($B42="N/A","N/A",IF(E42&lt;0,"No","Yes"))</f>
        <v>N/A</v>
      </c>
      <c r="G42" s="4">
        <v>98.339364243999995</v>
      </c>
      <c r="H42" s="5" t="str">
        <f t="shared" ref="H42:H51" si="10">IF($B42="N/A","N/A",IF(G42&lt;0,"No","Yes"))</f>
        <v>N/A</v>
      </c>
      <c r="I42" s="6">
        <v>0</v>
      </c>
      <c r="J42" s="6">
        <v>-1.66</v>
      </c>
      <c r="K42" s="85" t="str">
        <f t="shared" ref="K42:K51" si="11">IF(J42="Div by 0", "N/A", IF(J42="N/A","N/A", IF(J42&gt;30, "No", IF(J42&lt;-30, "No", "Yes"))))</f>
        <v>Yes</v>
      </c>
    </row>
    <row r="43" spans="1:11" x14ac:dyDescent="0.25">
      <c r="A43" s="105" t="s">
        <v>39</v>
      </c>
      <c r="B43" s="3" t="s">
        <v>213</v>
      </c>
      <c r="C43" s="4">
        <v>100</v>
      </c>
      <c r="D43" s="5" t="str">
        <f t="shared" si="8"/>
        <v>N/A</v>
      </c>
      <c r="E43" s="4">
        <v>100</v>
      </c>
      <c r="F43" s="5" t="str">
        <f t="shared" si="9"/>
        <v>N/A</v>
      </c>
      <c r="G43" s="4">
        <v>99.999812168999995</v>
      </c>
      <c r="H43" s="5" t="str">
        <f t="shared" si="10"/>
        <v>N/A</v>
      </c>
      <c r="I43" s="6">
        <v>0</v>
      </c>
      <c r="J43" s="6">
        <v>0</v>
      </c>
      <c r="K43" s="85" t="str">
        <f t="shared" si="11"/>
        <v>Yes</v>
      </c>
    </row>
    <row r="44" spans="1:11" x14ac:dyDescent="0.25">
      <c r="A44" s="105" t="s">
        <v>40</v>
      </c>
      <c r="B44" s="3" t="s">
        <v>213</v>
      </c>
      <c r="C44" s="4">
        <v>47.644715054000002</v>
      </c>
      <c r="D44" s="5" t="str">
        <f t="shared" si="8"/>
        <v>N/A</v>
      </c>
      <c r="E44" s="4">
        <v>49.485553189000001</v>
      </c>
      <c r="F44" s="5" t="str">
        <f t="shared" si="9"/>
        <v>N/A</v>
      </c>
      <c r="G44" s="4">
        <v>50.838117562000001</v>
      </c>
      <c r="H44" s="5" t="str">
        <f t="shared" si="10"/>
        <v>N/A</v>
      </c>
      <c r="I44" s="6">
        <v>3.8639999999999999</v>
      </c>
      <c r="J44" s="6">
        <v>2.7330000000000001</v>
      </c>
      <c r="K44" s="85" t="str">
        <f t="shared" si="11"/>
        <v>Yes</v>
      </c>
    </row>
    <row r="45" spans="1:11" x14ac:dyDescent="0.25">
      <c r="A45" s="105" t="s">
        <v>163</v>
      </c>
      <c r="B45" s="3" t="s">
        <v>213</v>
      </c>
      <c r="C45" s="4">
        <v>98.033902362000006</v>
      </c>
      <c r="D45" s="5" t="str">
        <f t="shared" si="8"/>
        <v>N/A</v>
      </c>
      <c r="E45" s="4">
        <v>97.665876587</v>
      </c>
      <c r="F45" s="5" t="str">
        <f t="shared" si="9"/>
        <v>N/A</v>
      </c>
      <c r="G45" s="4">
        <v>97.023211837000005</v>
      </c>
      <c r="H45" s="5" t="str">
        <f t="shared" si="10"/>
        <v>N/A</v>
      </c>
      <c r="I45" s="6">
        <v>-0.375</v>
      </c>
      <c r="J45" s="6">
        <v>-0.65800000000000003</v>
      </c>
      <c r="K45" s="85" t="str">
        <f t="shared" si="11"/>
        <v>Yes</v>
      </c>
    </row>
    <row r="46" spans="1:11" x14ac:dyDescent="0.25">
      <c r="A46" s="105" t="s">
        <v>41</v>
      </c>
      <c r="B46" s="3" t="s">
        <v>213</v>
      </c>
      <c r="C46" s="4">
        <v>99.999456519000006</v>
      </c>
      <c r="D46" s="5" t="str">
        <f t="shared" si="8"/>
        <v>N/A</v>
      </c>
      <c r="E46" s="4">
        <v>99.996903986999996</v>
      </c>
      <c r="F46" s="5" t="str">
        <f t="shared" si="9"/>
        <v>N/A</v>
      </c>
      <c r="G46" s="4">
        <v>99.998854366000003</v>
      </c>
      <c r="H46" s="5" t="str">
        <f t="shared" si="10"/>
        <v>N/A</v>
      </c>
      <c r="I46" s="6">
        <v>-3.0000000000000001E-3</v>
      </c>
      <c r="J46" s="6">
        <v>2E-3</v>
      </c>
      <c r="K46" s="85" t="str">
        <f t="shared" si="11"/>
        <v>Yes</v>
      </c>
    </row>
    <row r="47" spans="1:11" x14ac:dyDescent="0.25">
      <c r="A47" s="105" t="s">
        <v>42</v>
      </c>
      <c r="B47" s="3" t="s">
        <v>213</v>
      </c>
      <c r="C47" s="4">
        <v>83.848360134000004</v>
      </c>
      <c r="D47" s="5" t="str">
        <f t="shared" si="8"/>
        <v>N/A</v>
      </c>
      <c r="E47" s="4">
        <v>82.727842663000004</v>
      </c>
      <c r="F47" s="5" t="str">
        <f t="shared" si="9"/>
        <v>N/A</v>
      </c>
      <c r="G47" s="4">
        <v>87.356726316999996</v>
      </c>
      <c r="H47" s="5" t="str">
        <f t="shared" si="10"/>
        <v>N/A</v>
      </c>
      <c r="I47" s="6">
        <v>-1.34</v>
      </c>
      <c r="J47" s="6">
        <v>5.5949999999999998</v>
      </c>
      <c r="K47" s="85" t="str">
        <f t="shared" si="11"/>
        <v>Yes</v>
      </c>
    </row>
    <row r="48" spans="1:11" x14ac:dyDescent="0.25">
      <c r="A48" s="105" t="s">
        <v>43</v>
      </c>
      <c r="B48" s="3" t="s">
        <v>213</v>
      </c>
      <c r="C48" s="4">
        <v>99.556685358999999</v>
      </c>
      <c r="D48" s="5" t="str">
        <f t="shared" si="8"/>
        <v>N/A</v>
      </c>
      <c r="E48" s="4">
        <v>99.444189468999994</v>
      </c>
      <c r="F48" s="5" t="str">
        <f t="shared" si="9"/>
        <v>N/A</v>
      </c>
      <c r="G48" s="4">
        <v>98.781111964000004</v>
      </c>
      <c r="H48" s="5" t="str">
        <f t="shared" si="10"/>
        <v>N/A</v>
      </c>
      <c r="I48" s="6">
        <v>-0.113</v>
      </c>
      <c r="J48" s="6">
        <v>-0.66700000000000004</v>
      </c>
      <c r="K48" s="85" t="str">
        <f t="shared" si="11"/>
        <v>Yes</v>
      </c>
    </row>
    <row r="49" spans="1:12" x14ac:dyDescent="0.25">
      <c r="A49" s="105" t="s">
        <v>44</v>
      </c>
      <c r="B49" s="3" t="s">
        <v>213</v>
      </c>
      <c r="C49" s="4">
        <v>60.013218133000002</v>
      </c>
      <c r="D49" s="5" t="str">
        <f t="shared" si="8"/>
        <v>N/A</v>
      </c>
      <c r="E49" s="4">
        <v>59.903368542000003</v>
      </c>
      <c r="F49" s="5" t="str">
        <f t="shared" si="9"/>
        <v>N/A</v>
      </c>
      <c r="G49" s="4">
        <v>57.338354103999997</v>
      </c>
      <c r="H49" s="5" t="str">
        <f t="shared" si="10"/>
        <v>N/A</v>
      </c>
      <c r="I49" s="6">
        <v>-0.183</v>
      </c>
      <c r="J49" s="6">
        <v>-4.28</v>
      </c>
      <c r="K49" s="85" t="str">
        <f t="shared" si="11"/>
        <v>Yes</v>
      </c>
    </row>
    <row r="50" spans="1:12" x14ac:dyDescent="0.25">
      <c r="A50" s="105" t="s">
        <v>45</v>
      </c>
      <c r="B50" s="3" t="s">
        <v>213</v>
      </c>
      <c r="C50" s="4">
        <v>39.986781866999998</v>
      </c>
      <c r="D50" s="5" t="str">
        <f t="shared" si="8"/>
        <v>N/A</v>
      </c>
      <c r="E50" s="4">
        <v>40.096631457999997</v>
      </c>
      <c r="F50" s="5" t="str">
        <f t="shared" si="9"/>
        <v>N/A</v>
      </c>
      <c r="G50" s="4">
        <v>42.661645896000003</v>
      </c>
      <c r="H50" s="5" t="str">
        <f t="shared" si="10"/>
        <v>N/A</v>
      </c>
      <c r="I50" s="6">
        <v>0.2747</v>
      </c>
      <c r="J50" s="6">
        <v>6.3970000000000002</v>
      </c>
      <c r="K50" s="85" t="str">
        <f t="shared" si="11"/>
        <v>Yes</v>
      </c>
    </row>
    <row r="51" spans="1:12" x14ac:dyDescent="0.25">
      <c r="A51" s="105" t="s">
        <v>50</v>
      </c>
      <c r="B51" s="3" t="s">
        <v>213</v>
      </c>
      <c r="C51" s="4">
        <v>0</v>
      </c>
      <c r="D51" s="5" t="str">
        <f t="shared" si="8"/>
        <v>N/A</v>
      </c>
      <c r="E51" s="4">
        <v>0</v>
      </c>
      <c r="F51" s="5" t="str">
        <f t="shared" si="9"/>
        <v>N/A</v>
      </c>
      <c r="G51" s="4">
        <v>0</v>
      </c>
      <c r="H51" s="5" t="str">
        <f t="shared" si="10"/>
        <v>N/A</v>
      </c>
      <c r="I51" s="6" t="s">
        <v>1749</v>
      </c>
      <c r="J51" s="6" t="s">
        <v>1749</v>
      </c>
      <c r="K51" s="85" t="str">
        <f t="shared" si="11"/>
        <v>N/A</v>
      </c>
      <c r="L51" s="29"/>
    </row>
    <row r="52" spans="1:12" s="29" customFormat="1" x14ac:dyDescent="0.25">
      <c r="A52" s="104" t="s">
        <v>893</v>
      </c>
      <c r="B52" s="3" t="s">
        <v>213</v>
      </c>
      <c r="C52" s="4">
        <v>0.46643069450000002</v>
      </c>
      <c r="D52" s="5" t="str">
        <f t="shared" ref="D52:D57" si="12">IF($B52="N/A","N/A",IF(C52&lt;0,"No","Yes"))</f>
        <v>N/A</v>
      </c>
      <c r="E52" s="4">
        <v>0.48945121749999998</v>
      </c>
      <c r="F52" s="5" t="str">
        <f t="shared" ref="F52:F57" si="13">IF($B52="N/A","N/A",IF(E52&lt;0,"No","Yes"))</f>
        <v>N/A</v>
      </c>
      <c r="G52" s="4">
        <v>0.47871789380000002</v>
      </c>
      <c r="H52" s="5" t="str">
        <f t="shared" ref="H52:H57" si="14">IF($B52="N/A","N/A",IF(G52&lt;0,"No","Yes"))</f>
        <v>N/A</v>
      </c>
      <c r="I52" s="6">
        <v>4.9349999999999996</v>
      </c>
      <c r="J52" s="6">
        <v>-2.19</v>
      </c>
      <c r="K52" s="85" t="str">
        <f t="shared" ref="K52:K57" si="15">IF(J52="Div by 0", "N/A", IF(J52="N/A","N/A", IF(J52&gt;30, "No", IF(J52&lt;-30, "No", "Yes"))))</f>
        <v>Yes</v>
      </c>
    </row>
    <row r="53" spans="1:12" s="29" customFormat="1" x14ac:dyDescent="0.25">
      <c r="A53" s="104" t="s">
        <v>894</v>
      </c>
      <c r="B53" s="3" t="s">
        <v>213</v>
      </c>
      <c r="C53" s="4">
        <v>7.8733138499999994E-2</v>
      </c>
      <c r="D53" s="5" t="str">
        <f t="shared" si="12"/>
        <v>N/A</v>
      </c>
      <c r="E53" s="4">
        <v>0.13236874830000001</v>
      </c>
      <c r="F53" s="5" t="str">
        <f t="shared" si="13"/>
        <v>N/A</v>
      </c>
      <c r="G53" s="4">
        <v>9.65163785E-2</v>
      </c>
      <c r="H53" s="5" t="str">
        <f t="shared" si="14"/>
        <v>N/A</v>
      </c>
      <c r="I53" s="6">
        <v>68.12</v>
      </c>
      <c r="J53" s="6">
        <v>-27.1</v>
      </c>
      <c r="K53" s="85" t="str">
        <f t="shared" si="15"/>
        <v>Yes</v>
      </c>
    </row>
    <row r="54" spans="1:12" s="29" customFormat="1" x14ac:dyDescent="0.25">
      <c r="A54" s="104" t="s">
        <v>895</v>
      </c>
      <c r="B54" s="3" t="s">
        <v>213</v>
      </c>
      <c r="C54" s="4">
        <v>7.4563660300000001E-2</v>
      </c>
      <c r="D54" s="5" t="str">
        <f t="shared" si="12"/>
        <v>N/A</v>
      </c>
      <c r="E54" s="4">
        <v>9.8546345699999996E-2</v>
      </c>
      <c r="F54" s="5" t="str">
        <f t="shared" si="13"/>
        <v>N/A</v>
      </c>
      <c r="G54" s="4">
        <v>8.5399621300000006E-2</v>
      </c>
      <c r="H54" s="5" t="str">
        <f t="shared" si="14"/>
        <v>N/A</v>
      </c>
      <c r="I54" s="6">
        <v>32.159999999999997</v>
      </c>
      <c r="J54" s="6">
        <v>-13.3</v>
      </c>
      <c r="K54" s="85" t="str">
        <f t="shared" si="15"/>
        <v>Yes</v>
      </c>
    </row>
    <row r="55" spans="1:12" s="29" customFormat="1" x14ac:dyDescent="0.25">
      <c r="A55" s="104" t="s">
        <v>896</v>
      </c>
      <c r="B55" s="3" t="s">
        <v>213</v>
      </c>
      <c r="C55" s="4">
        <v>6.9694199999999998E-4</v>
      </c>
      <c r="D55" s="5" t="str">
        <f t="shared" si="12"/>
        <v>N/A</v>
      </c>
      <c r="E55" s="4">
        <v>7.0388410000000003E-4</v>
      </c>
      <c r="F55" s="5" t="str">
        <f t="shared" si="13"/>
        <v>N/A</v>
      </c>
      <c r="G55" s="4">
        <v>1.3373542000000001E-3</v>
      </c>
      <c r="H55" s="5" t="str">
        <f t="shared" si="14"/>
        <v>N/A</v>
      </c>
      <c r="I55" s="6">
        <v>0.99609999999999999</v>
      </c>
      <c r="J55" s="6">
        <v>90</v>
      </c>
      <c r="K55" s="85" t="str">
        <f t="shared" si="15"/>
        <v>No</v>
      </c>
    </row>
    <row r="56" spans="1:12" s="29" customFormat="1" ht="25" x14ac:dyDescent="0.25">
      <c r="A56" s="104" t="s">
        <v>897</v>
      </c>
      <c r="B56" s="3" t="s">
        <v>213</v>
      </c>
      <c r="C56" s="4">
        <v>0</v>
      </c>
      <c r="D56" s="5" t="str">
        <f t="shared" si="12"/>
        <v>N/A</v>
      </c>
      <c r="E56" s="4">
        <v>0</v>
      </c>
      <c r="F56" s="5" t="str">
        <f t="shared" si="13"/>
        <v>N/A</v>
      </c>
      <c r="G56" s="4">
        <v>0</v>
      </c>
      <c r="H56" s="5" t="str">
        <f t="shared" si="14"/>
        <v>N/A</v>
      </c>
      <c r="I56" s="6" t="s">
        <v>1749</v>
      </c>
      <c r="J56" s="6" t="s">
        <v>1749</v>
      </c>
      <c r="K56" s="85" t="str">
        <f t="shared" si="15"/>
        <v>N/A</v>
      </c>
    </row>
    <row r="57" spans="1:12" s="29" customFormat="1" ht="25" x14ac:dyDescent="0.25">
      <c r="A57" s="111" t="s">
        <v>933</v>
      </c>
      <c r="B57" s="113" t="s">
        <v>213</v>
      </c>
      <c r="C57" s="98">
        <v>0</v>
      </c>
      <c r="D57" s="94" t="str">
        <f t="shared" si="12"/>
        <v>N/A</v>
      </c>
      <c r="E57" s="98">
        <v>0</v>
      </c>
      <c r="F57" s="94" t="str">
        <f t="shared" si="13"/>
        <v>N/A</v>
      </c>
      <c r="G57" s="98">
        <v>0</v>
      </c>
      <c r="H57" s="94" t="str">
        <f t="shared" si="14"/>
        <v>N/A</v>
      </c>
      <c r="I57" s="95" t="s">
        <v>1749</v>
      </c>
      <c r="J57" s="95" t="s">
        <v>1749</v>
      </c>
      <c r="K57" s="96" t="str">
        <f t="shared" si="15"/>
        <v>N/A</v>
      </c>
      <c r="L57" s="13"/>
    </row>
    <row r="58" spans="1:12" ht="12" customHeight="1" x14ac:dyDescent="0.25">
      <c r="A58" s="175" t="s">
        <v>1619</v>
      </c>
      <c r="B58" s="176"/>
      <c r="C58" s="176"/>
      <c r="D58" s="176"/>
      <c r="E58" s="176"/>
      <c r="F58" s="176"/>
      <c r="G58" s="176"/>
      <c r="H58" s="176"/>
      <c r="I58" s="176"/>
      <c r="J58" s="176"/>
      <c r="K58" s="177"/>
    </row>
    <row r="59" spans="1:12" x14ac:dyDescent="0.25">
      <c r="A59" s="167" t="s">
        <v>1617</v>
      </c>
      <c r="B59" s="168"/>
      <c r="C59" s="168"/>
      <c r="D59" s="168"/>
      <c r="E59" s="168"/>
      <c r="F59" s="168"/>
      <c r="G59" s="168"/>
      <c r="H59" s="168"/>
      <c r="I59" s="168"/>
      <c r="J59" s="168"/>
      <c r="K59" s="169"/>
    </row>
    <row r="60" spans="1:12" x14ac:dyDescent="0.25">
      <c r="A60" s="170" t="s">
        <v>1705</v>
      </c>
      <c r="B60" s="170"/>
      <c r="C60" s="170"/>
      <c r="D60" s="170"/>
      <c r="E60" s="170"/>
      <c r="F60" s="170"/>
      <c r="G60" s="170"/>
      <c r="H60" s="170"/>
      <c r="I60" s="170"/>
      <c r="J60" s="170"/>
      <c r="K60" s="171"/>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1573</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14681957</v>
      </c>
      <c r="D7" s="18" t="str">
        <f>IF($B7="N/A","N/A",IF(C7&gt;15,"No",IF(C7&lt;-15,"No","Yes")))</f>
        <v>N/A</v>
      </c>
      <c r="E7" s="17">
        <v>17723420</v>
      </c>
      <c r="F7" s="18" t="str">
        <f>IF($B7="N/A","N/A",IF(E7&gt;15,"No",IF(E7&lt;-15,"No","Yes")))</f>
        <v>N/A</v>
      </c>
      <c r="G7" s="17">
        <v>17408508</v>
      </c>
      <c r="H7" s="18" t="str">
        <f>IF($B7="N/A","N/A",IF(G7&gt;15,"No",IF(G7&lt;-15,"No","Yes")))</f>
        <v>N/A</v>
      </c>
      <c r="I7" s="19">
        <v>20.72</v>
      </c>
      <c r="J7" s="19">
        <v>-1.78</v>
      </c>
      <c r="K7" s="86" t="str">
        <f t="shared" ref="K7:K22" si="0">IF(J7="Div by 0", "N/A", IF(J7="N/A","N/A", IF(J7&gt;30, "No", IF(J7&lt;-30, "No", "Yes"))))</f>
        <v>Yes</v>
      </c>
    </row>
    <row r="8" spans="1:11" x14ac:dyDescent="0.25">
      <c r="A8" s="84" t="s">
        <v>362</v>
      </c>
      <c r="B8" s="16" t="s">
        <v>213</v>
      </c>
      <c r="C8" s="20">
        <v>20.285776617</v>
      </c>
      <c r="D8" s="18" t="str">
        <f>IF($B8="N/A","N/A",IF(C8&gt;15,"No",IF(C8&lt;-15,"No","Yes")))</f>
        <v>N/A</v>
      </c>
      <c r="E8" s="20">
        <v>17.281732306999999</v>
      </c>
      <c r="F8" s="18" t="str">
        <f>IF($B8="N/A","N/A",IF(E8&gt;15,"No",IF(E8&lt;-15,"No","Yes")))</f>
        <v>N/A</v>
      </c>
      <c r="G8" s="20">
        <v>18.645526659000002</v>
      </c>
      <c r="H8" s="18" t="str">
        <f>IF($B8="N/A","N/A",IF(G8&gt;15,"No",IF(G8&lt;-15,"No","Yes")))</f>
        <v>N/A</v>
      </c>
      <c r="I8" s="19">
        <v>-14.8</v>
      </c>
      <c r="J8" s="19">
        <v>7.8920000000000003</v>
      </c>
      <c r="K8" s="86" t="str">
        <f t="shared" si="0"/>
        <v>Yes</v>
      </c>
    </row>
    <row r="9" spans="1:11" x14ac:dyDescent="0.25">
      <c r="A9" s="84" t="s">
        <v>119</v>
      </c>
      <c r="B9" s="21" t="s">
        <v>213</v>
      </c>
      <c r="C9" s="5">
        <v>79.714223383000004</v>
      </c>
      <c r="D9" s="5" t="str">
        <f>IF($B9="N/A","N/A",IF(C9&gt;15,"No",IF(C9&lt;-15,"No","Yes")))</f>
        <v>N/A</v>
      </c>
      <c r="E9" s="5">
        <v>82.718267693000001</v>
      </c>
      <c r="F9" s="5" t="str">
        <f>IF($B9="N/A","N/A",IF(E9&gt;15,"No",IF(E9&lt;-15,"No","Yes")))</f>
        <v>N/A</v>
      </c>
      <c r="G9" s="5">
        <v>81.354473341000002</v>
      </c>
      <c r="H9" s="5" t="str">
        <f>IF($B9="N/A","N/A",IF(G9&gt;15,"No",IF(G9&lt;-15,"No","Yes")))</f>
        <v>N/A</v>
      </c>
      <c r="I9" s="6">
        <v>3.7690000000000001</v>
      </c>
      <c r="J9" s="6">
        <v>-1.65</v>
      </c>
      <c r="K9" s="85" t="str">
        <f t="shared" si="0"/>
        <v>Yes</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1749</v>
      </c>
      <c r="J10" s="6" t="s">
        <v>1749</v>
      </c>
      <c r="K10" s="85" t="str">
        <f t="shared" si="0"/>
        <v>N/A</v>
      </c>
    </row>
    <row r="11" spans="1:11" x14ac:dyDescent="0.25">
      <c r="A11" s="84" t="s">
        <v>834</v>
      </c>
      <c r="B11" s="21" t="s">
        <v>214</v>
      </c>
      <c r="C11" s="5">
        <v>99.871182023000003</v>
      </c>
      <c r="D11" s="5" t="str">
        <f>IF(OR($B11="N/A",$C11="N/A"),"N/A",IF(C11&gt;100,"No",IF(C11&lt;95,"No","Yes")))</f>
        <v>Yes</v>
      </c>
      <c r="E11" s="5">
        <v>99.991384280999995</v>
      </c>
      <c r="F11" s="5" t="str">
        <f>IF(OR($B11="N/A",$E11="N/A"),"N/A",IF(E11&gt;100,"No",IF(E11&lt;95,"No","Yes")))</f>
        <v>Yes</v>
      </c>
      <c r="G11" s="5">
        <v>99.832208480999995</v>
      </c>
      <c r="H11" s="5" t="str">
        <f>IF($B11="N/A","N/A",IF(G11&gt;100,"No",IF(G11&lt;95,"No","Yes")))</f>
        <v>Yes</v>
      </c>
      <c r="I11" s="6">
        <v>0.12039999999999999</v>
      </c>
      <c r="J11" s="6">
        <v>-0.159</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1749</v>
      </c>
      <c r="J12" s="6" t="s">
        <v>1749</v>
      </c>
      <c r="K12" s="85" t="str">
        <f t="shared" si="0"/>
        <v>N/A</v>
      </c>
    </row>
    <row r="13" spans="1:11" x14ac:dyDescent="0.25">
      <c r="A13" s="84" t="s">
        <v>835</v>
      </c>
      <c r="B13" s="21" t="s">
        <v>214</v>
      </c>
      <c r="C13" s="5">
        <v>100</v>
      </c>
      <c r="D13" s="5" t="str">
        <f t="shared" si="1"/>
        <v>Yes</v>
      </c>
      <c r="E13" s="5">
        <v>100</v>
      </c>
      <c r="F13" s="5" t="str">
        <f t="shared" si="2"/>
        <v>Yes</v>
      </c>
      <c r="G13" s="5">
        <v>68.829350567999995</v>
      </c>
      <c r="H13" s="5" t="str">
        <f t="shared" si="3"/>
        <v>No</v>
      </c>
      <c r="I13" s="6">
        <v>0</v>
      </c>
      <c r="J13" s="6">
        <v>-31.2</v>
      </c>
      <c r="K13" s="85" t="str">
        <f t="shared" si="0"/>
        <v>No</v>
      </c>
    </row>
    <row r="14" spans="1:11" x14ac:dyDescent="0.25">
      <c r="A14" s="84" t="s">
        <v>13</v>
      </c>
      <c r="B14" s="21" t="s">
        <v>213</v>
      </c>
      <c r="C14" s="22">
        <v>2978349</v>
      </c>
      <c r="D14" s="5" t="str">
        <f>IF($B14="N/A","N/A",IF(C14&gt;15,"No",IF(C14&lt;-15,"No","Yes")))</f>
        <v>N/A</v>
      </c>
      <c r="E14" s="22">
        <v>3062914</v>
      </c>
      <c r="F14" s="5" t="str">
        <f>IF($B14="N/A","N/A",IF(E14&gt;15,"No",IF(E14&lt;-15,"No","Yes")))</f>
        <v>N/A</v>
      </c>
      <c r="G14" s="22">
        <v>3245908</v>
      </c>
      <c r="H14" s="5" t="str">
        <f>IF($B14="N/A","N/A",IF(G14&gt;15,"No",IF(G14&lt;-15,"No","Yes")))</f>
        <v>N/A</v>
      </c>
      <c r="I14" s="6">
        <v>2.839</v>
      </c>
      <c r="J14" s="6">
        <v>5.9749999999999996</v>
      </c>
      <c r="K14" s="85" t="str">
        <f t="shared" si="0"/>
        <v>Yes</v>
      </c>
    </row>
    <row r="15" spans="1:11" ht="14.25" customHeight="1" x14ac:dyDescent="0.25">
      <c r="A15" s="84" t="s">
        <v>441</v>
      </c>
      <c r="B15" s="21" t="s">
        <v>213</v>
      </c>
      <c r="C15" s="5">
        <v>6.8423814670000001</v>
      </c>
      <c r="D15" s="5" t="str">
        <f>IF($B15="N/A","N/A",IF(C15&gt;15,"No",IF(C15&lt;-15,"No","Yes")))</f>
        <v>N/A</v>
      </c>
      <c r="E15" s="5">
        <v>2.0916356124000002</v>
      </c>
      <c r="F15" s="5" t="str">
        <f>IF($B15="N/A","N/A",IF(E15&gt;15,"No",IF(E15&lt;-15,"No","Yes")))</f>
        <v>N/A</v>
      </c>
      <c r="G15" s="5">
        <v>3.0424152501999999</v>
      </c>
      <c r="H15" s="5" t="str">
        <f>IF($B15="N/A","N/A",IF(G15&gt;15,"No",IF(G15&lt;-15,"No","Yes")))</f>
        <v>N/A</v>
      </c>
      <c r="I15" s="6">
        <v>-69.400000000000006</v>
      </c>
      <c r="J15" s="6">
        <v>45.46</v>
      </c>
      <c r="K15" s="85" t="str">
        <f t="shared" si="0"/>
        <v>No</v>
      </c>
    </row>
    <row r="16" spans="1:11" ht="12.75" customHeight="1" x14ac:dyDescent="0.25">
      <c r="A16" s="84" t="s">
        <v>857</v>
      </c>
      <c r="B16" s="21" t="s">
        <v>213</v>
      </c>
      <c r="C16" s="23">
        <v>133.70935277000001</v>
      </c>
      <c r="D16" s="5" t="str">
        <f>IF($B16="N/A","N/A",IF(C16&gt;15,"No",IF(C16&lt;-15,"No","Yes")))</f>
        <v>N/A</v>
      </c>
      <c r="E16" s="23">
        <v>157.33450402</v>
      </c>
      <c r="F16" s="5" t="str">
        <f>IF($B16="N/A","N/A",IF(E16&gt;15,"No",IF(E16&lt;-15,"No","Yes")))</f>
        <v>N/A</v>
      </c>
      <c r="G16" s="23">
        <v>204.08743949999999</v>
      </c>
      <c r="H16" s="5" t="str">
        <f>IF($B16="N/A","N/A",IF(G16&gt;15,"No",IF(G16&lt;-15,"No","Yes")))</f>
        <v>N/A</v>
      </c>
      <c r="I16" s="6">
        <v>17.670000000000002</v>
      </c>
      <c r="J16" s="6">
        <v>29.72</v>
      </c>
      <c r="K16" s="85" t="str">
        <f t="shared" si="0"/>
        <v>Yes</v>
      </c>
    </row>
    <row r="17" spans="1:11" x14ac:dyDescent="0.25">
      <c r="A17" s="84" t="s">
        <v>131</v>
      </c>
      <c r="B17" s="21" t="s">
        <v>213</v>
      </c>
      <c r="C17" s="22">
        <v>333</v>
      </c>
      <c r="D17" s="5" t="str">
        <f>IF($B17="N/A","N/A",IF(C17&gt;15,"No",IF(C17&lt;-15,"No","Yes")))</f>
        <v>N/A</v>
      </c>
      <c r="E17" s="22">
        <v>5692</v>
      </c>
      <c r="F17" s="5" t="str">
        <f>IF($B17="N/A","N/A",IF(E17&gt;15,"No",IF(E17&lt;-15,"No","Yes")))</f>
        <v>N/A</v>
      </c>
      <c r="G17" s="22">
        <v>16432</v>
      </c>
      <c r="H17" s="5" t="str">
        <f>IF($B17="N/A","N/A",IF(G17&gt;15,"No",IF(G17&lt;-15,"No","Yes")))</f>
        <v>N/A</v>
      </c>
      <c r="I17" s="6">
        <v>1609</v>
      </c>
      <c r="J17" s="6">
        <v>188.7</v>
      </c>
      <c r="K17" s="85" t="str">
        <f t="shared" si="0"/>
        <v>No</v>
      </c>
    </row>
    <row r="18" spans="1:11" x14ac:dyDescent="0.25">
      <c r="A18" s="84" t="s">
        <v>346</v>
      </c>
      <c r="B18" s="21" t="s">
        <v>213</v>
      </c>
      <c r="C18" s="4">
        <v>2.2680899999999999E-3</v>
      </c>
      <c r="D18" s="5" t="str">
        <f>IF($B18="N/A","N/A",IF(C18&gt;15,"No",IF(C18&lt;-15,"No","Yes")))</f>
        <v>N/A</v>
      </c>
      <c r="E18" s="4">
        <v>3.2115697800000002E-2</v>
      </c>
      <c r="F18" s="5" t="str">
        <f>IF($B18="N/A","N/A",IF(E18&gt;15,"No",IF(E18&lt;-15,"No","Yes")))</f>
        <v>N/A</v>
      </c>
      <c r="G18" s="4">
        <v>9.4390627800000002E-2</v>
      </c>
      <c r="H18" s="5" t="str">
        <f>IF($B18="N/A","N/A",IF(G18&gt;15,"No",IF(G18&lt;-15,"No","Yes")))</f>
        <v>N/A</v>
      </c>
      <c r="I18" s="6">
        <v>1316</v>
      </c>
      <c r="J18" s="6">
        <v>193.9</v>
      </c>
      <c r="K18" s="85" t="str">
        <f t="shared" si="0"/>
        <v>No</v>
      </c>
    </row>
    <row r="19" spans="1:11" ht="27.75" customHeight="1" x14ac:dyDescent="0.25">
      <c r="A19" s="84" t="s">
        <v>836</v>
      </c>
      <c r="B19" s="21" t="s">
        <v>213</v>
      </c>
      <c r="C19" s="23">
        <v>109.33333333</v>
      </c>
      <c r="D19" s="5" t="str">
        <f>IF($B19="N/A","N/A",IF(C19&gt;60,"No",IF(C19&lt;15,"No","Yes")))</f>
        <v>N/A</v>
      </c>
      <c r="E19" s="23">
        <v>54.458538298999997</v>
      </c>
      <c r="F19" s="5" t="str">
        <f>IF($B19="N/A","N/A",IF(E19&gt;60,"No",IF(E19&lt;15,"No","Yes")))</f>
        <v>N/A</v>
      </c>
      <c r="G19" s="23">
        <v>70.989106621000005</v>
      </c>
      <c r="H19" s="5" t="str">
        <f>IF($B19="N/A","N/A",IF(G19&gt;60,"No",IF(G19&lt;15,"No","Yes")))</f>
        <v>N/A</v>
      </c>
      <c r="I19" s="6">
        <v>-50.2</v>
      </c>
      <c r="J19" s="6">
        <v>30.35</v>
      </c>
      <c r="K19" s="85" t="str">
        <f t="shared" si="0"/>
        <v>No</v>
      </c>
    </row>
    <row r="20" spans="1:11" x14ac:dyDescent="0.25">
      <c r="A20" s="84" t="s">
        <v>27</v>
      </c>
      <c r="B20" s="21" t="s">
        <v>217</v>
      </c>
      <c r="C20" s="22">
        <v>11</v>
      </c>
      <c r="D20" s="5" t="str">
        <f>IF($B20="N/A","N/A",IF(C20="N/A","N/A",IF(C20=0,"Yes","No")))</f>
        <v>No</v>
      </c>
      <c r="E20" s="22">
        <v>0</v>
      </c>
      <c r="F20" s="5" t="str">
        <f>IF($B20="N/A","N/A",IF(E20="N/A","N/A",IF(E20=0,"Yes","No")))</f>
        <v>Yes</v>
      </c>
      <c r="G20" s="22">
        <v>11</v>
      </c>
      <c r="H20" s="5" t="str">
        <f>IF($B20="N/A","N/A",IF(G20=0,"Yes","No"))</f>
        <v>No</v>
      </c>
      <c r="I20" s="6">
        <v>-100</v>
      </c>
      <c r="J20" s="6" t="s">
        <v>1749</v>
      </c>
      <c r="K20" s="85" t="str">
        <f t="shared" si="0"/>
        <v>N/A</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1749</v>
      </c>
      <c r="J21" s="6" t="s">
        <v>1749</v>
      </c>
      <c r="K21" s="85" t="str">
        <f t="shared" si="0"/>
        <v>N/A</v>
      </c>
    </row>
    <row r="22" spans="1:11" x14ac:dyDescent="0.25">
      <c r="A22" s="92" t="s">
        <v>1684</v>
      </c>
      <c r="B22" s="93" t="s">
        <v>213</v>
      </c>
      <c r="C22" s="114">
        <v>0</v>
      </c>
      <c r="D22" s="94" t="str">
        <f>IF($B22="N/A","N/A",IF(C22&gt;15,"No",IF(C22&lt;-15,"No","Yes")))</f>
        <v>N/A</v>
      </c>
      <c r="E22" s="114">
        <v>0</v>
      </c>
      <c r="F22" s="94" t="str">
        <f>IF($B22="N/A","N/A",IF(E22&gt;15,"No",IF(E22&lt;-15,"No","Yes")))</f>
        <v>N/A</v>
      </c>
      <c r="G22" s="114">
        <v>0</v>
      </c>
      <c r="H22" s="94" t="str">
        <f>IF($B22="N/A","N/A",IF(G22&gt;15,"No",IF(G22&lt;-15,"No","Yes")))</f>
        <v>N/A</v>
      </c>
      <c r="I22" s="95" t="s">
        <v>1749</v>
      </c>
      <c r="J22" s="95" t="s">
        <v>1749</v>
      </c>
      <c r="K22" s="96" t="str">
        <f t="shared" si="0"/>
        <v>N/A</v>
      </c>
    </row>
    <row r="23" spans="1:11" ht="12" customHeight="1" x14ac:dyDescent="0.25">
      <c r="A23" s="175" t="s">
        <v>1619</v>
      </c>
      <c r="B23" s="176"/>
      <c r="C23" s="176"/>
      <c r="D23" s="176"/>
      <c r="E23" s="176"/>
      <c r="F23" s="176"/>
      <c r="G23" s="176"/>
      <c r="H23" s="176"/>
      <c r="I23" s="176"/>
      <c r="J23" s="176"/>
      <c r="K23" s="177"/>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1574</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4" t="s">
        <v>12</v>
      </c>
      <c r="B6" s="21" t="s">
        <v>213</v>
      </c>
      <c r="C6" s="22">
        <v>2978349</v>
      </c>
      <c r="D6" s="5" t="str">
        <f>IF($B6="N/A","N/A",IF(C6&gt;15,"No",IF(C6&lt;-15,"No","Yes")))</f>
        <v>N/A</v>
      </c>
      <c r="E6" s="22">
        <v>3062914</v>
      </c>
      <c r="F6" s="5" t="str">
        <f>IF($B6="N/A","N/A",IF(E6&gt;15,"No",IF(E6&lt;-15,"No","Yes")))</f>
        <v>N/A</v>
      </c>
      <c r="G6" s="22">
        <v>3245908</v>
      </c>
      <c r="H6" s="5" t="str">
        <f>IF($B6="N/A","N/A",IF(G6&gt;15,"No",IF(G6&lt;-15,"No","Yes")))</f>
        <v>N/A</v>
      </c>
      <c r="I6" s="6">
        <v>2.839</v>
      </c>
      <c r="J6" s="6">
        <v>5.9749999999999996</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1749</v>
      </c>
      <c r="J8" s="6" t="s">
        <v>1749</v>
      </c>
      <c r="K8" s="85" t="str">
        <f t="shared" si="0"/>
        <v>N/A</v>
      </c>
    </row>
    <row r="9" spans="1:11" x14ac:dyDescent="0.25">
      <c r="A9" s="84" t="s">
        <v>849</v>
      </c>
      <c r="B9" s="21" t="s">
        <v>271</v>
      </c>
      <c r="C9" s="23">
        <v>75.121664721000002</v>
      </c>
      <c r="D9" s="5" t="str">
        <f>IF($B9="N/A","N/A",IF(C9&gt;60,"No",IF(C9&lt;15,"No","Yes")))</f>
        <v>No</v>
      </c>
      <c r="E9" s="23">
        <v>83.091262764999996</v>
      </c>
      <c r="F9" s="5" t="str">
        <f>IF($B9="N/A","N/A",IF(E9&gt;60,"No",IF(E9&lt;15,"No","Yes")))</f>
        <v>No</v>
      </c>
      <c r="G9" s="23">
        <v>92.966448833000001</v>
      </c>
      <c r="H9" s="5" t="str">
        <f>IF($B9="N/A","N/A",IF(G9&gt;60,"No",IF(G9&lt;15,"No","Yes")))</f>
        <v>No</v>
      </c>
      <c r="I9" s="6">
        <v>10.61</v>
      </c>
      <c r="J9" s="6">
        <v>11.88</v>
      </c>
      <c r="K9" s="85" t="str">
        <f t="shared" si="0"/>
        <v>Yes</v>
      </c>
    </row>
    <row r="10" spans="1:11" x14ac:dyDescent="0.25">
      <c r="A10" s="84" t="s">
        <v>14</v>
      </c>
      <c r="B10" s="21" t="s">
        <v>272</v>
      </c>
      <c r="C10" s="5">
        <v>5.3694849059000003</v>
      </c>
      <c r="D10" s="5" t="str">
        <f>IF($B10="N/A","N/A",IF(C10&gt;15,"No",IF(C10&lt;=0,"No","Yes")))</f>
        <v>Yes</v>
      </c>
      <c r="E10" s="5">
        <v>5.4816099961999996</v>
      </c>
      <c r="F10" s="5" t="str">
        <f>IF($B10="N/A","N/A",IF(E10&gt;15,"No",IF(E10&lt;=0,"No","Yes")))</f>
        <v>Yes</v>
      </c>
      <c r="G10" s="5">
        <v>5.4312999628999998</v>
      </c>
      <c r="H10" s="5" t="str">
        <f>IF($B10="N/A","N/A",IF(G10&gt;15,"No",IF(G10&lt;=0,"No","Yes")))</f>
        <v>Yes</v>
      </c>
      <c r="I10" s="6">
        <v>2.0880000000000001</v>
      </c>
      <c r="J10" s="6">
        <v>-0.91800000000000004</v>
      </c>
      <c r="K10" s="85" t="str">
        <f t="shared" si="0"/>
        <v>Yes</v>
      </c>
    </row>
    <row r="11" spans="1:11" x14ac:dyDescent="0.25">
      <c r="A11" s="84" t="s">
        <v>872</v>
      </c>
      <c r="B11" s="21" t="s">
        <v>213</v>
      </c>
      <c r="C11" s="23">
        <v>123.12082765</v>
      </c>
      <c r="D11" s="5" t="str">
        <f>IF($B11="N/A","N/A",IF(C11&gt;15,"No",IF(C11&lt;-15,"No","Yes")))</f>
        <v>N/A</v>
      </c>
      <c r="E11" s="23">
        <v>133.57977808000001</v>
      </c>
      <c r="F11" s="5" t="str">
        <f>IF($B11="N/A","N/A",IF(E11&gt;15,"No",IF(E11&lt;-15,"No","Yes")))</f>
        <v>N/A</v>
      </c>
      <c r="G11" s="23">
        <v>140.55141666</v>
      </c>
      <c r="H11" s="5" t="str">
        <f>IF($B11="N/A","N/A",IF(G11&gt;15,"No",IF(G11&lt;-15,"No","Yes")))</f>
        <v>N/A</v>
      </c>
      <c r="I11" s="6">
        <v>8.4949999999999992</v>
      </c>
      <c r="J11" s="6">
        <v>5.2190000000000003</v>
      </c>
      <c r="K11" s="85" t="str">
        <f t="shared" si="0"/>
        <v>Yes</v>
      </c>
    </row>
    <row r="12" spans="1:11" x14ac:dyDescent="0.25">
      <c r="A12" s="84" t="s">
        <v>934</v>
      </c>
      <c r="B12" s="21" t="s">
        <v>213</v>
      </c>
      <c r="C12" s="5">
        <v>0.89197068580000005</v>
      </c>
      <c r="D12" s="5" t="str">
        <f>IF($B12="N/A","N/A",IF(C12&gt;15,"No",IF(C12&lt;-15,"No","Yes")))</f>
        <v>N/A</v>
      </c>
      <c r="E12" s="5">
        <v>0.87393900059999996</v>
      </c>
      <c r="F12" s="5" t="str">
        <f>IF($B12="N/A","N/A",IF(E12&gt;15,"No",IF(E12&lt;-15,"No","Yes")))</f>
        <v>N/A</v>
      </c>
      <c r="G12" s="5">
        <v>0.7727267686</v>
      </c>
      <c r="H12" s="5" t="str">
        <f>IF($B12="N/A","N/A",IF(G12&gt;15,"No",IF(G12&lt;-15,"No","Yes")))</f>
        <v>N/A</v>
      </c>
      <c r="I12" s="6">
        <v>-2.02</v>
      </c>
      <c r="J12" s="6">
        <v>-11.6</v>
      </c>
      <c r="K12" s="85" t="str">
        <f t="shared" si="0"/>
        <v>Yes</v>
      </c>
    </row>
    <row r="13" spans="1:11" x14ac:dyDescent="0.25">
      <c r="A13" s="84" t="s">
        <v>51</v>
      </c>
      <c r="B13" s="21" t="s">
        <v>273</v>
      </c>
      <c r="C13" s="5">
        <v>100</v>
      </c>
      <c r="D13" s="5" t="str">
        <f>IF($B13="N/A","N/A",IF(C13&gt;99,"No",IF(C13&lt;95,"No","Yes")))</f>
        <v>No</v>
      </c>
      <c r="E13" s="5">
        <v>100</v>
      </c>
      <c r="F13" s="5" t="str">
        <f>IF($B13="N/A","N/A",IF(E13&gt;99,"No",IF(E13&lt;95,"No","Yes")))</f>
        <v>No</v>
      </c>
      <c r="G13" s="5">
        <v>99.846914945999998</v>
      </c>
      <c r="H13" s="5" t="str">
        <f>IF($B13="N/A","N/A",IF(G13&gt;99,"No",IF(G13&lt;95,"No","Yes")))</f>
        <v>No</v>
      </c>
      <c r="I13" s="6">
        <v>0</v>
      </c>
      <c r="J13" s="6">
        <v>-0.153</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1749</v>
      </c>
      <c r="J14" s="6" t="s">
        <v>1749</v>
      </c>
      <c r="K14" s="85" t="str">
        <f t="shared" si="0"/>
        <v>N/A</v>
      </c>
    </row>
    <row r="15" spans="1:11" x14ac:dyDescent="0.25">
      <c r="A15" s="84" t="s">
        <v>164</v>
      </c>
      <c r="B15" s="21" t="s">
        <v>213</v>
      </c>
      <c r="C15" s="5">
        <v>99.882854561000002</v>
      </c>
      <c r="D15" s="5" t="str">
        <f>IF($B15="N/A","N/A",IF(C15&gt;15,"No",IF(C15&lt;-15,"No","Yes")))</f>
        <v>N/A</v>
      </c>
      <c r="E15" s="5">
        <v>99.916582704999996</v>
      </c>
      <c r="F15" s="5" t="str">
        <f>IF($B15="N/A","N/A",IF(E15&gt;15,"No",IF(E15&lt;-15,"No","Yes")))</f>
        <v>N/A</v>
      </c>
      <c r="G15" s="5">
        <v>99.932735543999996</v>
      </c>
      <c r="H15" s="5" t="str">
        <f>IF($B15="N/A","N/A",IF(G15&gt;15,"No",IF(G15&lt;-15,"No","Yes")))</f>
        <v>N/A</v>
      </c>
      <c r="I15" s="6">
        <v>3.3799999999999997E-2</v>
      </c>
      <c r="J15" s="6">
        <v>1.6199999999999999E-2</v>
      </c>
      <c r="K15" s="85" t="str">
        <f t="shared" si="0"/>
        <v>Yes</v>
      </c>
    </row>
    <row r="16" spans="1:11" x14ac:dyDescent="0.25">
      <c r="A16" s="84" t="s">
        <v>165</v>
      </c>
      <c r="B16" s="21" t="s">
        <v>275</v>
      </c>
      <c r="C16" s="5">
        <v>0</v>
      </c>
      <c r="D16" s="5" t="str">
        <f>IF($B16="N/A","N/A",IF(C16&gt;98,"Yes","No"))</f>
        <v>No</v>
      </c>
      <c r="E16" s="5">
        <v>0</v>
      </c>
      <c r="F16" s="5" t="str">
        <f>IF($B16="N/A","N/A",IF(E16&gt;98,"Yes","No"))</f>
        <v>No</v>
      </c>
      <c r="G16" s="5">
        <v>23.550242692000001</v>
      </c>
      <c r="H16" s="5" t="str">
        <f>IF($B16="N/A","N/A",IF(G16&gt;98,"Yes","No"))</f>
        <v>No</v>
      </c>
      <c r="I16" s="6" t="s">
        <v>1749</v>
      </c>
      <c r="J16" s="6" t="s">
        <v>1749</v>
      </c>
      <c r="K16" s="85" t="str">
        <f t="shared" si="0"/>
        <v>N/A</v>
      </c>
    </row>
    <row r="17" spans="1:11" x14ac:dyDescent="0.25">
      <c r="A17" s="84" t="s">
        <v>21</v>
      </c>
      <c r="B17" s="21" t="s">
        <v>275</v>
      </c>
      <c r="C17" s="5">
        <v>99.007940305000005</v>
      </c>
      <c r="D17" s="5" t="str">
        <f>IF($B17="N/A","N/A",IF(C17&gt;98,"Yes","No"))</f>
        <v>Yes</v>
      </c>
      <c r="E17" s="5">
        <v>99.007807597999999</v>
      </c>
      <c r="F17" s="5" t="str">
        <f>IF($B17="N/A","N/A",IF(E17&gt;98,"Yes","No"))</f>
        <v>Yes</v>
      </c>
      <c r="G17" s="5">
        <v>99.163205477999995</v>
      </c>
      <c r="H17" s="5" t="str">
        <f>IF($B17="N/A","N/A",IF(G17&gt;98,"Yes","No"))</f>
        <v>Yes</v>
      </c>
      <c r="I17" s="6">
        <v>0</v>
      </c>
      <c r="J17" s="6">
        <v>0.157</v>
      </c>
      <c r="K17" s="85" t="str">
        <f t="shared" si="0"/>
        <v>Yes</v>
      </c>
    </row>
    <row r="18" spans="1:11" x14ac:dyDescent="0.25">
      <c r="A18" s="84" t="s">
        <v>53</v>
      </c>
      <c r="B18" s="21" t="s">
        <v>275</v>
      </c>
      <c r="C18" s="5">
        <v>99.978880916999998</v>
      </c>
      <c r="D18" s="5" t="str">
        <f>IF($B18="N/A","N/A",IF(C18&gt;98,"Yes","No"))</f>
        <v>Yes</v>
      </c>
      <c r="E18" s="5">
        <v>99.999249081000002</v>
      </c>
      <c r="F18" s="5" t="str">
        <f>IF($B18="N/A","N/A",IF(E18&gt;98,"Yes","No"))</f>
        <v>Yes</v>
      </c>
      <c r="G18" s="5">
        <v>99.999136053000001</v>
      </c>
      <c r="H18" s="5" t="str">
        <f>IF($B18="N/A","N/A",IF(G18&gt;98,"Yes","No"))</f>
        <v>Yes</v>
      </c>
      <c r="I18" s="6">
        <v>2.0400000000000001E-2</v>
      </c>
      <c r="J18" s="6">
        <v>0</v>
      </c>
      <c r="K18" s="85" t="str">
        <f t="shared" si="0"/>
        <v>Yes</v>
      </c>
    </row>
    <row r="19" spans="1:11" ht="12.75" customHeight="1" x14ac:dyDescent="0.25">
      <c r="A19" s="84" t="s">
        <v>673</v>
      </c>
      <c r="B19" s="21" t="s">
        <v>223</v>
      </c>
      <c r="C19" s="5">
        <v>99.684489627999994</v>
      </c>
      <c r="D19" s="5" t="str">
        <f>IF($B19="N/A","N/A",IF(C19&gt;100,"No",IF(C19&lt;98,"No","Yes")))</f>
        <v>Yes</v>
      </c>
      <c r="E19" s="5">
        <v>99.859382275000002</v>
      </c>
      <c r="F19" s="5" t="str">
        <f>IF($B19="N/A","N/A",IF(E19&gt;100,"No",IF(E19&lt;98,"No","Yes")))</f>
        <v>Yes</v>
      </c>
      <c r="G19" s="5">
        <v>95.099214149000005</v>
      </c>
      <c r="H19" s="5" t="str">
        <f>IF($B19="N/A","N/A",IF(G19&gt;100,"No",IF(G19&lt;98,"No","Yes")))</f>
        <v>No</v>
      </c>
      <c r="I19" s="6">
        <v>0.1754</v>
      </c>
      <c r="J19" s="6">
        <v>-4.7699999999999996</v>
      </c>
      <c r="K19" s="85" t="str">
        <f>IF(J19="Div by 0", "N/A", IF(J19="N/A","N/A", IF(J19&gt;30, "No", IF(J19&lt;-30, "No", "Yes"))))</f>
        <v>Yes</v>
      </c>
    </row>
    <row r="20" spans="1:11" x14ac:dyDescent="0.25">
      <c r="A20" s="84" t="s">
        <v>674</v>
      </c>
      <c r="B20" s="21" t="s">
        <v>223</v>
      </c>
      <c r="C20" s="5">
        <v>99.979317399999999</v>
      </c>
      <c r="D20" s="5" t="str">
        <f>IF($B20="N/A","N/A",IF(C20&gt;100,"No",IF(C20&lt;98,"No","Yes")))</f>
        <v>Yes</v>
      </c>
      <c r="E20" s="5">
        <v>99.999510270000002</v>
      </c>
      <c r="F20" s="5" t="str">
        <f>IF($B20="N/A","N/A",IF(E20&gt;100,"No",IF(E20&lt;98,"No","Yes")))</f>
        <v>Yes</v>
      </c>
      <c r="G20" s="5">
        <v>99.843957376000006</v>
      </c>
      <c r="H20" s="5" t="str">
        <f>IF($B20="N/A","N/A",IF(G20&gt;100,"No",IF(G20&lt;98,"No","Yes")))</f>
        <v>Yes</v>
      </c>
      <c r="I20" s="6">
        <v>2.0199999999999999E-2</v>
      </c>
      <c r="J20" s="6">
        <v>-0.156</v>
      </c>
      <c r="K20" s="85" t="str">
        <f>IF(J20="Div by 0", "N/A", IF(J20="N/A","N/A", IF(J20&gt;30, "No", IF(J20&lt;-30, "No", "Yes"))))</f>
        <v>Yes</v>
      </c>
    </row>
    <row r="21" spans="1:11" x14ac:dyDescent="0.25">
      <c r="A21" s="84" t="s">
        <v>675</v>
      </c>
      <c r="B21" s="21" t="s">
        <v>223</v>
      </c>
      <c r="C21" s="5">
        <v>99.979317399999999</v>
      </c>
      <c r="D21" s="5" t="str">
        <f>IF($B21="N/A","N/A",IF(C21&gt;100,"No",IF(C21&lt;98,"No","Yes")))</f>
        <v>Yes</v>
      </c>
      <c r="E21" s="5">
        <v>99.999510270000002</v>
      </c>
      <c r="F21" s="5" t="str">
        <f>IF($B21="N/A","N/A",IF(E21&gt;100,"No",IF(E21&lt;98,"No","Yes")))</f>
        <v>Yes</v>
      </c>
      <c r="G21" s="5">
        <v>99.843957376000006</v>
      </c>
      <c r="H21" s="5" t="str">
        <f>IF($B21="N/A","N/A",IF(G21&gt;100,"No",IF(G21&lt;98,"No","Yes")))</f>
        <v>Yes</v>
      </c>
      <c r="I21" s="6">
        <v>2.0199999999999999E-2</v>
      </c>
      <c r="J21" s="6">
        <v>-0.156</v>
      </c>
      <c r="K21" s="85" t="str">
        <f>IF(J21="Div by 0", "N/A", IF(J21="N/A","N/A", IF(J21&gt;30, "No", IF(J21&lt;-30, "No", "Yes"))))</f>
        <v>Yes</v>
      </c>
    </row>
    <row r="22" spans="1:11" ht="15" customHeight="1" x14ac:dyDescent="0.25">
      <c r="A22" s="84" t="s">
        <v>1685</v>
      </c>
      <c r="B22" s="21" t="s">
        <v>213</v>
      </c>
      <c r="C22" s="5">
        <v>60.695472559000002</v>
      </c>
      <c r="D22" s="5" t="str">
        <f>IF($B22="N/A","N/A",IF(C22&gt;15,"No",IF(C22&lt;-15,"No","Yes")))</f>
        <v>N/A</v>
      </c>
      <c r="E22" s="5">
        <v>60.533172004999997</v>
      </c>
      <c r="F22" s="5" t="str">
        <f>IF($B22="N/A","N/A",IF(E22&gt;15,"No",IF(E22&lt;-15,"No","Yes")))</f>
        <v>N/A</v>
      </c>
      <c r="G22" s="5">
        <v>60.257869292999999</v>
      </c>
      <c r="H22" s="5" t="str">
        <f>IF($B22="N/A","N/A",IF(G22&gt;15,"No",IF(G22&lt;-15,"No","Yes")))</f>
        <v>N/A</v>
      </c>
      <c r="I22" s="6">
        <v>-0.26700000000000002</v>
      </c>
      <c r="J22" s="6">
        <v>-0.45500000000000002</v>
      </c>
      <c r="K22" s="85" t="str">
        <f t="shared" ref="K22:K31" si="1">IF(J22="Div by 0", "N/A", IF(J22="N/A","N/A", IF(J22&gt;30, "No", IF(J22&lt;-30, "No", "Yes"))))</f>
        <v>Yes</v>
      </c>
    </row>
    <row r="23" spans="1:11" x14ac:dyDescent="0.25">
      <c r="A23" s="84" t="s">
        <v>935</v>
      </c>
      <c r="B23" s="21" t="s">
        <v>213</v>
      </c>
      <c r="C23" s="5">
        <v>39.051031293000001</v>
      </c>
      <c r="D23" s="5" t="str">
        <f>IF($B23="N/A","N/A",IF(C23&gt;15,"No",IF(C23&lt;-15,"No","Yes")))</f>
        <v>N/A</v>
      </c>
      <c r="E23" s="5">
        <v>39.098714491999999</v>
      </c>
      <c r="F23" s="5" t="str">
        <f>IF($B23="N/A","N/A",IF(E23&gt;15,"No",IF(E23&lt;-15,"No","Yes")))</f>
        <v>N/A</v>
      </c>
      <c r="G23" s="5">
        <v>39.036503807000003</v>
      </c>
      <c r="H23" s="5" t="str">
        <f>IF($B23="N/A","N/A",IF(G23&gt;15,"No",IF(G23&lt;-15,"No","Yes")))</f>
        <v>N/A</v>
      </c>
      <c r="I23" s="6">
        <v>0.1221</v>
      </c>
      <c r="J23" s="6">
        <v>-0.159</v>
      </c>
      <c r="K23" s="85" t="str">
        <f t="shared" si="1"/>
        <v>Yes</v>
      </c>
    </row>
    <row r="24" spans="1:11" ht="25" x14ac:dyDescent="0.25">
      <c r="A24" s="84" t="s">
        <v>936</v>
      </c>
      <c r="B24" s="21" t="s">
        <v>213</v>
      </c>
      <c r="C24" s="5">
        <v>0.2252590277</v>
      </c>
      <c r="D24" s="5" t="str">
        <f>IF($B24="N/A","N/A",IF(C24&gt;15,"No",IF(C24&lt;-15,"No","Yes")))</f>
        <v>N/A</v>
      </c>
      <c r="E24" s="5">
        <v>0.36128993500000001</v>
      </c>
      <c r="F24" s="5" t="str">
        <f>IF($B24="N/A","N/A",IF(E24&gt;15,"No",IF(E24&lt;-15,"No","Yes")))</f>
        <v>N/A</v>
      </c>
      <c r="G24" s="5">
        <v>0.53254744129999998</v>
      </c>
      <c r="H24" s="5" t="str">
        <f>IF($B24="N/A","N/A",IF(G24&gt;15,"No",IF(G24&lt;-15,"No","Yes")))</f>
        <v>N/A</v>
      </c>
      <c r="I24" s="6">
        <v>60.39</v>
      </c>
      <c r="J24" s="6">
        <v>47.4</v>
      </c>
      <c r="K24" s="85" t="str">
        <f t="shared" si="1"/>
        <v>No</v>
      </c>
    </row>
    <row r="25" spans="1:11" x14ac:dyDescent="0.25">
      <c r="A25" s="84" t="s">
        <v>166</v>
      </c>
      <c r="B25" s="21" t="s">
        <v>213</v>
      </c>
      <c r="C25" s="5">
        <v>99.979317399999999</v>
      </c>
      <c r="D25" s="5" t="str">
        <f t="shared" ref="D25:D27" si="2">IF($B25="N/A","N/A",IF(C25&gt;15,"No",IF(C25&lt;-15,"No","Yes")))</f>
        <v>N/A</v>
      </c>
      <c r="E25" s="5">
        <v>99.999510270000002</v>
      </c>
      <c r="F25" s="5" t="str">
        <f t="shared" ref="F25:F27" si="3">IF($B25="N/A","N/A",IF(E25&gt;15,"No",IF(E25&lt;-15,"No","Yes")))</f>
        <v>N/A</v>
      </c>
      <c r="G25" s="5">
        <v>99.843957376000006</v>
      </c>
      <c r="H25" s="5" t="str">
        <f t="shared" ref="H25:H27" si="4">IF($B25="N/A","N/A",IF(G25&gt;15,"No",IF(G25&lt;-15,"No","Yes")))</f>
        <v>N/A</v>
      </c>
      <c r="I25" s="6">
        <v>2.0199999999999999E-2</v>
      </c>
      <c r="J25" s="6">
        <v>-0.156</v>
      </c>
      <c r="K25" s="85" t="str">
        <f t="shared" si="1"/>
        <v>Yes</v>
      </c>
    </row>
    <row r="26" spans="1:11" x14ac:dyDescent="0.25">
      <c r="A26" s="84" t="s">
        <v>167</v>
      </c>
      <c r="B26" s="21" t="s">
        <v>213</v>
      </c>
      <c r="C26" s="5">
        <v>99.979317399999999</v>
      </c>
      <c r="D26" s="5" t="str">
        <f t="shared" si="2"/>
        <v>N/A</v>
      </c>
      <c r="E26" s="5">
        <v>99.999510270000002</v>
      </c>
      <c r="F26" s="5" t="str">
        <f t="shared" si="3"/>
        <v>N/A</v>
      </c>
      <c r="G26" s="5">
        <v>99.843957376000006</v>
      </c>
      <c r="H26" s="5" t="str">
        <f t="shared" si="4"/>
        <v>N/A</v>
      </c>
      <c r="I26" s="6">
        <v>2.0199999999999999E-2</v>
      </c>
      <c r="J26" s="6">
        <v>-0.156</v>
      </c>
      <c r="K26" s="85" t="str">
        <f t="shared" si="1"/>
        <v>Yes</v>
      </c>
    </row>
    <row r="27" spans="1:11" x14ac:dyDescent="0.25">
      <c r="A27" s="84" t="s">
        <v>168</v>
      </c>
      <c r="B27" s="21" t="s">
        <v>213</v>
      </c>
      <c r="C27" s="5">
        <v>99.979317399999999</v>
      </c>
      <c r="D27" s="5" t="str">
        <f t="shared" si="2"/>
        <v>N/A</v>
      </c>
      <c r="E27" s="5">
        <v>99.999510270000002</v>
      </c>
      <c r="F27" s="5" t="str">
        <f t="shared" si="3"/>
        <v>N/A</v>
      </c>
      <c r="G27" s="5">
        <v>99.843957376000006</v>
      </c>
      <c r="H27" s="5" t="str">
        <f t="shared" si="4"/>
        <v>N/A</v>
      </c>
      <c r="I27" s="6">
        <v>2.0199999999999999E-2</v>
      </c>
      <c r="J27" s="6">
        <v>-0.156</v>
      </c>
      <c r="K27" s="85" t="str">
        <f t="shared" si="1"/>
        <v>Yes</v>
      </c>
    </row>
    <row r="28" spans="1:11" x14ac:dyDescent="0.25">
      <c r="A28" s="84" t="s">
        <v>54</v>
      </c>
      <c r="B28" s="21" t="s">
        <v>213</v>
      </c>
      <c r="C28" s="5">
        <v>14.504747429</v>
      </c>
      <c r="D28" s="5" t="str">
        <f>IF($B28="N/A","N/A",IF(C28&gt;15,"No",IF(C28&lt;-15,"No","Yes")))</f>
        <v>N/A</v>
      </c>
      <c r="E28" s="5">
        <v>14.308302486000001</v>
      </c>
      <c r="F28" s="5" t="str">
        <f>IF($B28="N/A","N/A",IF(E28&gt;15,"No",IF(E28&lt;-15,"No","Yes")))</f>
        <v>N/A</v>
      </c>
      <c r="G28" s="5">
        <v>16.148147143999999</v>
      </c>
      <c r="H28" s="5" t="str">
        <f>IF($B28="N/A","N/A",IF(G28&gt;15,"No",IF(G28&lt;-15,"No","Yes")))</f>
        <v>N/A</v>
      </c>
      <c r="I28" s="6">
        <v>-1.35</v>
      </c>
      <c r="J28" s="6">
        <v>12.86</v>
      </c>
      <c r="K28" s="85" t="str">
        <f t="shared" si="1"/>
        <v>Yes</v>
      </c>
    </row>
    <row r="29" spans="1:11" x14ac:dyDescent="0.25">
      <c r="A29" s="84" t="s">
        <v>55</v>
      </c>
      <c r="B29" s="21" t="s">
        <v>213</v>
      </c>
      <c r="C29" s="5">
        <v>85.474569970999994</v>
      </c>
      <c r="D29" s="5" t="str">
        <f>IF($B29="N/A","N/A",IF(C29&gt;15,"No",IF(C29&lt;-15,"No","Yes")))</f>
        <v>N/A</v>
      </c>
      <c r="E29" s="5">
        <v>85.691207783999999</v>
      </c>
      <c r="F29" s="5" t="str">
        <f>IF($B29="N/A","N/A",IF(E29&gt;15,"No",IF(E29&lt;-15,"No","Yes")))</f>
        <v>N/A</v>
      </c>
      <c r="G29" s="5">
        <v>83.695810231999999</v>
      </c>
      <c r="H29" s="5" t="str">
        <f>IF($B29="N/A","N/A",IF(G29&gt;15,"No",IF(G29&lt;-15,"No","Yes")))</f>
        <v>N/A</v>
      </c>
      <c r="I29" s="6">
        <v>0.2535</v>
      </c>
      <c r="J29" s="6">
        <v>-2.33</v>
      </c>
      <c r="K29" s="85" t="str">
        <f t="shared" si="1"/>
        <v>Yes</v>
      </c>
    </row>
    <row r="30" spans="1:11" x14ac:dyDescent="0.25">
      <c r="A30" s="84" t="s">
        <v>56</v>
      </c>
      <c r="B30" s="21" t="s">
        <v>213</v>
      </c>
      <c r="C30" s="5">
        <v>83.368033765999996</v>
      </c>
      <c r="D30" s="5" t="str">
        <f>IF($B30="N/A","N/A",IF(C30&gt;15,"No",IF(C30&lt;-15,"No","Yes")))</f>
        <v>N/A</v>
      </c>
      <c r="E30" s="5">
        <v>84.437238524999998</v>
      </c>
      <c r="F30" s="5" t="str">
        <f>IF($B30="N/A","N/A",IF(E30&gt;15,"No",IF(E30&lt;-15,"No","Yes")))</f>
        <v>N/A</v>
      </c>
      <c r="G30" s="5">
        <v>80.517069492000005</v>
      </c>
      <c r="H30" s="5" t="str">
        <f>IF($B30="N/A","N/A",IF(G30&gt;15,"No",IF(G30&lt;-15,"No","Yes")))</f>
        <v>N/A</v>
      </c>
      <c r="I30" s="6">
        <v>1.2829999999999999</v>
      </c>
      <c r="J30" s="6">
        <v>-4.6399999999999997</v>
      </c>
      <c r="K30" s="85" t="str">
        <f t="shared" si="1"/>
        <v>Yes</v>
      </c>
    </row>
    <row r="31" spans="1:11" x14ac:dyDescent="0.25">
      <c r="A31" s="92" t="s">
        <v>57</v>
      </c>
      <c r="B31" s="93" t="s">
        <v>213</v>
      </c>
      <c r="C31" s="94">
        <v>11.241933031</v>
      </c>
      <c r="D31" s="94" t="str">
        <f>IF($B31="N/A","N/A",IF(C31&gt;15,"No",IF(C31&lt;-15,"No","Yes")))</f>
        <v>N/A</v>
      </c>
      <c r="E31" s="94">
        <v>10.469866278</v>
      </c>
      <c r="F31" s="94" t="str">
        <f>IF($B31="N/A","N/A",IF(E31&gt;15,"No",IF(E31&lt;-15,"No","Yes")))</f>
        <v>N/A</v>
      </c>
      <c r="G31" s="94">
        <v>8.7072708160999994</v>
      </c>
      <c r="H31" s="94" t="str">
        <f>IF($B31="N/A","N/A",IF(G31&gt;15,"No",IF(G31&lt;-15,"No","Yes")))</f>
        <v>N/A</v>
      </c>
      <c r="I31" s="95">
        <v>-6.87</v>
      </c>
      <c r="J31" s="95">
        <v>-16.8</v>
      </c>
      <c r="K31" s="96" t="str">
        <f t="shared" si="1"/>
        <v>Yes</v>
      </c>
    </row>
    <row r="32" spans="1:11" ht="12" customHeight="1" x14ac:dyDescent="0.25">
      <c r="A32" s="175" t="s">
        <v>1619</v>
      </c>
      <c r="B32" s="176"/>
      <c r="C32" s="176"/>
      <c r="D32" s="176"/>
      <c r="E32" s="176"/>
      <c r="F32" s="176"/>
      <c r="G32" s="176"/>
      <c r="H32" s="176"/>
      <c r="I32" s="176"/>
      <c r="J32" s="176"/>
      <c r="K32" s="177"/>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1740</v>
      </c>
      <c r="B1" s="159"/>
      <c r="C1" s="159"/>
      <c r="D1" s="159"/>
      <c r="E1" s="159"/>
      <c r="F1" s="159"/>
      <c r="G1" s="159"/>
      <c r="H1" s="159"/>
      <c r="I1" s="159"/>
      <c r="J1" s="159"/>
      <c r="K1" s="160"/>
    </row>
    <row r="2" spans="1:11" ht="13" x14ac:dyDescent="0.3">
      <c r="A2" s="164" t="s">
        <v>1575</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5.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8" t="s">
        <v>12</v>
      </c>
      <c r="B6" s="42" t="s">
        <v>213</v>
      </c>
      <c r="C6" s="22">
        <v>11703608</v>
      </c>
      <c r="D6" s="5" t="str">
        <f t="shared" ref="D6:F18" si="0">IF($B6="N/A","N/A",IF(C6&lt;0,"No","Yes"))</f>
        <v>N/A</v>
      </c>
      <c r="E6" s="22">
        <v>14660506</v>
      </c>
      <c r="F6" s="5" t="str">
        <f t="shared" si="0"/>
        <v>N/A</v>
      </c>
      <c r="G6" s="22">
        <v>14162600</v>
      </c>
      <c r="H6" s="5" t="str">
        <f t="shared" ref="H6:H18" si="1">IF($B6="N/A","N/A",IF(G6&lt;0,"No","Yes"))</f>
        <v>N/A</v>
      </c>
      <c r="I6" s="6">
        <v>25.26</v>
      </c>
      <c r="J6" s="6">
        <v>-3.4</v>
      </c>
      <c r="K6" s="85" t="str">
        <f t="shared" ref="K6:K18" si="2">IF(J6="Div by 0", "N/A", IF(J6="N/A","N/A", IF(J6&gt;30, "No", IF(J6&lt;-30, "No", "Yes"))))</f>
        <v>Yes</v>
      </c>
    </row>
    <row r="7" spans="1:11" x14ac:dyDescent="0.25">
      <c r="A7" s="82" t="s">
        <v>442</v>
      </c>
      <c r="B7" s="42" t="s">
        <v>213</v>
      </c>
      <c r="C7" s="5">
        <v>30.475320089</v>
      </c>
      <c r="D7" s="5" t="str">
        <f t="shared" si="0"/>
        <v>N/A</v>
      </c>
      <c r="E7" s="5">
        <v>27.830130829000002</v>
      </c>
      <c r="F7" s="5" t="str">
        <f t="shared" si="0"/>
        <v>N/A</v>
      </c>
      <c r="G7" s="5">
        <v>25.380149124999999</v>
      </c>
      <c r="H7" s="5" t="str">
        <f t="shared" si="1"/>
        <v>N/A</v>
      </c>
      <c r="I7" s="6">
        <v>-8.68</v>
      </c>
      <c r="J7" s="6">
        <v>-8.8000000000000007</v>
      </c>
      <c r="K7" s="85" t="str">
        <f t="shared" si="2"/>
        <v>Yes</v>
      </c>
    </row>
    <row r="8" spans="1:11" x14ac:dyDescent="0.25">
      <c r="A8" s="82" t="s">
        <v>443</v>
      </c>
      <c r="B8" s="42" t="s">
        <v>213</v>
      </c>
      <c r="C8" s="5">
        <v>13.787799455</v>
      </c>
      <c r="D8" s="5" t="str">
        <f t="shared" si="0"/>
        <v>N/A</v>
      </c>
      <c r="E8" s="5">
        <v>12.75887749</v>
      </c>
      <c r="F8" s="5" t="str">
        <f t="shared" si="0"/>
        <v>N/A</v>
      </c>
      <c r="G8" s="5">
        <v>12.798709277</v>
      </c>
      <c r="H8" s="5" t="str">
        <f t="shared" si="1"/>
        <v>N/A</v>
      </c>
      <c r="I8" s="6">
        <v>-7.46</v>
      </c>
      <c r="J8" s="6">
        <v>0.31219999999999998</v>
      </c>
      <c r="K8" s="85" t="str">
        <f t="shared" si="2"/>
        <v>Yes</v>
      </c>
    </row>
    <row r="9" spans="1:11" x14ac:dyDescent="0.25">
      <c r="A9" s="82" t="s">
        <v>444</v>
      </c>
      <c r="B9" s="42" t="s">
        <v>213</v>
      </c>
      <c r="C9" s="5">
        <v>12.228981012</v>
      </c>
      <c r="D9" s="5" t="str">
        <f t="shared" si="0"/>
        <v>N/A</v>
      </c>
      <c r="E9" s="5">
        <v>12.013964593000001</v>
      </c>
      <c r="F9" s="5" t="str">
        <f t="shared" si="0"/>
        <v>N/A</v>
      </c>
      <c r="G9" s="5">
        <v>12.778896530000001</v>
      </c>
      <c r="H9" s="5" t="str">
        <f t="shared" si="1"/>
        <v>N/A</v>
      </c>
      <c r="I9" s="6">
        <v>-1.76</v>
      </c>
      <c r="J9" s="6">
        <v>6.367</v>
      </c>
      <c r="K9" s="85" t="str">
        <f t="shared" si="2"/>
        <v>Yes</v>
      </c>
    </row>
    <row r="10" spans="1:11" x14ac:dyDescent="0.25">
      <c r="A10" s="82" t="s">
        <v>445</v>
      </c>
      <c r="B10" s="42" t="s">
        <v>213</v>
      </c>
      <c r="C10" s="5">
        <v>43.481967269999998</v>
      </c>
      <c r="D10" s="5" t="str">
        <f t="shared" si="0"/>
        <v>N/A</v>
      </c>
      <c r="E10" s="5">
        <v>47.312759872999997</v>
      </c>
      <c r="F10" s="5" t="str">
        <f t="shared" si="0"/>
        <v>N/A</v>
      </c>
      <c r="G10" s="5">
        <v>45.606392894000003</v>
      </c>
      <c r="H10" s="5" t="str">
        <f t="shared" si="1"/>
        <v>N/A</v>
      </c>
      <c r="I10" s="6">
        <v>8.81</v>
      </c>
      <c r="J10" s="6">
        <v>-3.61</v>
      </c>
      <c r="K10" s="85" t="str">
        <f t="shared" si="2"/>
        <v>Yes</v>
      </c>
    </row>
    <row r="11" spans="1:11" x14ac:dyDescent="0.25">
      <c r="A11" s="108" t="s">
        <v>207</v>
      </c>
      <c r="B11" s="42" t="s">
        <v>213</v>
      </c>
      <c r="C11" s="5">
        <v>0</v>
      </c>
      <c r="D11" s="5" t="str">
        <f t="shared" si="0"/>
        <v>N/A</v>
      </c>
      <c r="E11" s="5">
        <v>0</v>
      </c>
      <c r="F11" s="5" t="str">
        <f t="shared" si="0"/>
        <v>N/A</v>
      </c>
      <c r="G11" s="5">
        <v>31.688567071000001</v>
      </c>
      <c r="H11" s="5" t="str">
        <f t="shared" si="1"/>
        <v>N/A</v>
      </c>
      <c r="I11" s="6" t="s">
        <v>1749</v>
      </c>
      <c r="J11" s="6" t="s">
        <v>1749</v>
      </c>
      <c r="K11" s="85" t="str">
        <f t="shared" si="2"/>
        <v>N/A</v>
      </c>
    </row>
    <row r="12" spans="1:11" x14ac:dyDescent="0.25">
      <c r="A12" s="108" t="s">
        <v>934</v>
      </c>
      <c r="B12" s="42" t="s">
        <v>213</v>
      </c>
      <c r="C12" s="5">
        <v>0.9726914982</v>
      </c>
      <c r="D12" s="5" t="str">
        <f t="shared" si="0"/>
        <v>N/A</v>
      </c>
      <c r="E12" s="5">
        <v>1.0556184076999999</v>
      </c>
      <c r="F12" s="5" t="str">
        <f t="shared" si="0"/>
        <v>N/A</v>
      </c>
      <c r="G12" s="5">
        <v>1.0000564867999999</v>
      </c>
      <c r="H12" s="5" t="str">
        <f t="shared" si="1"/>
        <v>N/A</v>
      </c>
      <c r="I12" s="6">
        <v>8.5259999999999998</v>
      </c>
      <c r="J12" s="6">
        <v>-5.26</v>
      </c>
      <c r="K12" s="85" t="str">
        <f t="shared" si="2"/>
        <v>Yes</v>
      </c>
    </row>
    <row r="13" spans="1:11" x14ac:dyDescent="0.25">
      <c r="A13" s="108" t="s">
        <v>51</v>
      </c>
      <c r="B13" s="42" t="s">
        <v>213</v>
      </c>
      <c r="C13" s="5">
        <v>100</v>
      </c>
      <c r="D13" s="5" t="str">
        <f t="shared" si="0"/>
        <v>N/A</v>
      </c>
      <c r="E13" s="5">
        <v>100</v>
      </c>
      <c r="F13" s="5" t="str">
        <f t="shared" si="0"/>
        <v>N/A</v>
      </c>
      <c r="G13" s="5">
        <v>99.719994916000005</v>
      </c>
      <c r="H13" s="5" t="str">
        <f t="shared" si="1"/>
        <v>N/A</v>
      </c>
      <c r="I13" s="6">
        <v>0</v>
      </c>
      <c r="J13" s="6">
        <v>-0.28000000000000003</v>
      </c>
      <c r="K13" s="85" t="str">
        <f t="shared" si="2"/>
        <v>Yes</v>
      </c>
    </row>
    <row r="14" spans="1:11" x14ac:dyDescent="0.25">
      <c r="A14" s="108" t="s">
        <v>52</v>
      </c>
      <c r="B14" s="42" t="s">
        <v>213</v>
      </c>
      <c r="C14" s="5">
        <v>0</v>
      </c>
      <c r="D14" s="5" t="str">
        <f t="shared" si="0"/>
        <v>N/A</v>
      </c>
      <c r="E14" s="5">
        <v>0</v>
      </c>
      <c r="F14" s="5" t="str">
        <f t="shared" si="0"/>
        <v>N/A</v>
      </c>
      <c r="G14" s="5">
        <v>0</v>
      </c>
      <c r="H14" s="5" t="str">
        <f t="shared" si="1"/>
        <v>N/A</v>
      </c>
      <c r="I14" s="6" t="s">
        <v>1749</v>
      </c>
      <c r="J14" s="6" t="s">
        <v>1749</v>
      </c>
      <c r="K14" s="85" t="str">
        <f t="shared" si="2"/>
        <v>N/A</v>
      </c>
    </row>
    <row r="15" spans="1:11" x14ac:dyDescent="0.25">
      <c r="A15" s="108" t="s">
        <v>164</v>
      </c>
      <c r="B15" s="42" t="s">
        <v>213</v>
      </c>
      <c r="C15" s="5">
        <v>98.521601201999999</v>
      </c>
      <c r="D15" s="5" t="str">
        <f t="shared" si="0"/>
        <v>N/A</v>
      </c>
      <c r="E15" s="5">
        <v>98.974530619999996</v>
      </c>
      <c r="F15" s="5" t="str">
        <f t="shared" si="0"/>
        <v>N/A</v>
      </c>
      <c r="G15" s="5">
        <v>98.952612146999996</v>
      </c>
      <c r="H15" s="5" t="str">
        <f t="shared" si="1"/>
        <v>N/A</v>
      </c>
      <c r="I15" s="6">
        <v>0.4597</v>
      </c>
      <c r="J15" s="6">
        <v>-2.1999999999999999E-2</v>
      </c>
      <c r="K15" s="85" t="str">
        <f t="shared" si="2"/>
        <v>Yes</v>
      </c>
    </row>
    <row r="16" spans="1:11" x14ac:dyDescent="0.25">
      <c r="A16" s="108" t="s">
        <v>165</v>
      </c>
      <c r="B16" s="42" t="s">
        <v>213</v>
      </c>
      <c r="C16" s="5">
        <v>0</v>
      </c>
      <c r="D16" s="5" t="str">
        <f t="shared" si="0"/>
        <v>N/A</v>
      </c>
      <c r="E16" s="5">
        <v>0</v>
      </c>
      <c r="F16" s="5" t="str">
        <f t="shared" si="0"/>
        <v>N/A</v>
      </c>
      <c r="G16" s="5">
        <v>32.700809405999998</v>
      </c>
      <c r="H16" s="5" t="str">
        <f t="shared" si="1"/>
        <v>N/A</v>
      </c>
      <c r="I16" s="6" t="s">
        <v>1749</v>
      </c>
      <c r="J16" s="6" t="s">
        <v>1749</v>
      </c>
      <c r="K16" s="85" t="str">
        <f t="shared" si="2"/>
        <v>N/A</v>
      </c>
    </row>
    <row r="17" spans="1:11" x14ac:dyDescent="0.25">
      <c r="A17" s="108" t="s">
        <v>21</v>
      </c>
      <c r="B17" s="42" t="s">
        <v>213</v>
      </c>
      <c r="C17" s="5">
        <v>99.176245479000002</v>
      </c>
      <c r="D17" s="5" t="str">
        <f t="shared" si="0"/>
        <v>N/A</v>
      </c>
      <c r="E17" s="5">
        <v>95.454706678999997</v>
      </c>
      <c r="F17" s="5" t="str">
        <f t="shared" si="0"/>
        <v>N/A</v>
      </c>
      <c r="G17" s="5">
        <v>97.609450268000003</v>
      </c>
      <c r="H17" s="5" t="str">
        <f t="shared" si="1"/>
        <v>N/A</v>
      </c>
      <c r="I17" s="6">
        <v>-3.75</v>
      </c>
      <c r="J17" s="6">
        <v>2.2570000000000001</v>
      </c>
      <c r="K17" s="85" t="str">
        <f t="shared" si="2"/>
        <v>Yes</v>
      </c>
    </row>
    <row r="18" spans="1:11" x14ac:dyDescent="0.25">
      <c r="A18" s="108" t="s">
        <v>53</v>
      </c>
      <c r="B18" s="42" t="s">
        <v>213</v>
      </c>
      <c r="C18" s="5">
        <v>99.998889231000007</v>
      </c>
      <c r="D18" s="5" t="str">
        <f t="shared" si="0"/>
        <v>N/A</v>
      </c>
      <c r="E18" s="5">
        <v>99.999427032</v>
      </c>
      <c r="F18" s="5" t="str">
        <f t="shared" si="0"/>
        <v>N/A</v>
      </c>
      <c r="G18" s="5">
        <v>99.999822983000001</v>
      </c>
      <c r="H18" s="5" t="str">
        <f t="shared" si="1"/>
        <v>N/A</v>
      </c>
      <c r="I18" s="6">
        <v>5.0000000000000001E-4</v>
      </c>
      <c r="J18" s="6">
        <v>4.0000000000000002E-4</v>
      </c>
      <c r="K18" s="85" t="str">
        <f t="shared" si="2"/>
        <v>Yes</v>
      </c>
    </row>
    <row r="19" spans="1:11" x14ac:dyDescent="0.25">
      <c r="A19" s="84" t="s">
        <v>673</v>
      </c>
      <c r="B19" s="42" t="s">
        <v>213</v>
      </c>
      <c r="C19" s="5">
        <v>99.538689266000006</v>
      </c>
      <c r="D19" s="5" t="str">
        <f t="shared" ref="D19:D21" si="3">IF($B19="N/A","N/A",IF(C19&lt;0,"No","Yes"))</f>
        <v>N/A</v>
      </c>
      <c r="E19" s="5">
        <v>99.820551895999998</v>
      </c>
      <c r="F19" s="5" t="str">
        <f t="shared" ref="F19:F21" si="4">IF($B19="N/A","N/A",IF(E19&lt;0,"No","Yes"))</f>
        <v>N/A</v>
      </c>
      <c r="G19" s="5">
        <v>95.508105856</v>
      </c>
      <c r="H19" s="5" t="str">
        <f t="shared" ref="H19:H21" si="5">IF($B19="N/A","N/A",IF(G19&lt;0,"No","Yes"))</f>
        <v>N/A</v>
      </c>
      <c r="I19" s="6">
        <v>0.28320000000000001</v>
      </c>
      <c r="J19" s="6">
        <v>-4.32</v>
      </c>
      <c r="K19" s="85" t="str">
        <f>IF(J19="Div by 0", "N/A", IF(J19="N/A","N/A", IF(J19&gt;30, "No", IF(J19&lt;-30, "No", "Yes"))))</f>
        <v>Yes</v>
      </c>
    </row>
    <row r="20" spans="1:11" x14ac:dyDescent="0.25">
      <c r="A20" s="84" t="s">
        <v>674</v>
      </c>
      <c r="B20" s="42" t="s">
        <v>213</v>
      </c>
      <c r="C20" s="5">
        <v>99.885445582000003</v>
      </c>
      <c r="D20" s="5" t="str">
        <f t="shared" si="3"/>
        <v>N/A</v>
      </c>
      <c r="E20" s="5">
        <v>99.966106217999993</v>
      </c>
      <c r="F20" s="5" t="str">
        <f t="shared" si="4"/>
        <v>N/A</v>
      </c>
      <c r="G20" s="5">
        <v>99.927958142999998</v>
      </c>
      <c r="H20" s="5" t="str">
        <f t="shared" si="5"/>
        <v>N/A</v>
      </c>
      <c r="I20" s="6">
        <v>8.0799999999999997E-2</v>
      </c>
      <c r="J20" s="6">
        <v>-3.7999999999999999E-2</v>
      </c>
      <c r="K20" s="85" t="str">
        <f>IF(J20="Div by 0", "N/A", IF(J20="N/A","N/A", IF(J20&gt;30, "No", IF(J20&lt;-30, "No", "Yes"))))</f>
        <v>Yes</v>
      </c>
    </row>
    <row r="21" spans="1:11" x14ac:dyDescent="0.25">
      <c r="A21" s="84" t="s">
        <v>675</v>
      </c>
      <c r="B21" s="42" t="s">
        <v>213</v>
      </c>
      <c r="C21" s="5">
        <v>99.885445582000003</v>
      </c>
      <c r="D21" s="5" t="str">
        <f t="shared" si="3"/>
        <v>N/A</v>
      </c>
      <c r="E21" s="5">
        <v>99.966106217999993</v>
      </c>
      <c r="F21" s="5" t="str">
        <f t="shared" si="4"/>
        <v>N/A</v>
      </c>
      <c r="G21" s="5">
        <v>99.927958142999998</v>
      </c>
      <c r="H21" s="5" t="str">
        <f t="shared" si="5"/>
        <v>N/A</v>
      </c>
      <c r="I21" s="6">
        <v>8.0799999999999997E-2</v>
      </c>
      <c r="J21" s="6">
        <v>-3.7999999999999999E-2</v>
      </c>
      <c r="K21" s="85" t="str">
        <f>IF(J21="Div by 0", "N/A", IF(J21="N/A","N/A", IF(J21&gt;30, "No", IF(J21&lt;-30, "No", "Yes"))))</f>
        <v>Yes</v>
      </c>
    </row>
    <row r="22" spans="1:11" ht="16.5" customHeight="1" x14ac:dyDescent="0.25">
      <c r="A22" s="84" t="s">
        <v>1685</v>
      </c>
      <c r="B22" s="42" t="s">
        <v>213</v>
      </c>
      <c r="C22" s="5">
        <v>60.849833658000001</v>
      </c>
      <c r="D22" s="5" t="str">
        <f t="shared" ref="D22:D31" si="6">IF($B22="N/A","N/A",IF(C22&lt;0,"No","Yes"))</f>
        <v>N/A</v>
      </c>
      <c r="E22" s="5">
        <v>60.599252168</v>
      </c>
      <c r="F22" s="5" t="str">
        <f t="shared" ref="F22:F31" si="7">IF($B22="N/A","N/A",IF(E22&lt;0,"No","Yes"))</f>
        <v>N/A</v>
      </c>
      <c r="G22" s="5">
        <v>60.64231144</v>
      </c>
      <c r="I22" s="6">
        <v>-0.41199999999999998</v>
      </c>
      <c r="J22" s="6">
        <v>7.1099999999999997E-2</v>
      </c>
      <c r="K22" s="85" t="str">
        <f t="shared" ref="K22:K31" si="8">IF(J22="Div by 0", "N/A", IF(J22="N/A","N/A", IF(J22&gt;30, "No", IF(J22&lt;-30, "No", "Yes"))))</f>
        <v>Yes</v>
      </c>
    </row>
    <row r="23" spans="1:11" x14ac:dyDescent="0.25">
      <c r="A23" s="84" t="s">
        <v>937</v>
      </c>
      <c r="B23" s="42" t="s">
        <v>213</v>
      </c>
      <c r="C23" s="5">
        <v>38.642955231999998</v>
      </c>
      <c r="D23" s="5" t="str">
        <f t="shared" si="6"/>
        <v>N/A</v>
      </c>
      <c r="E23" s="5">
        <v>38.805004410999999</v>
      </c>
      <c r="F23" s="5" t="str">
        <f t="shared" si="7"/>
        <v>N/A</v>
      </c>
      <c r="G23" s="5">
        <v>38.451273071000003</v>
      </c>
      <c r="H23" s="5" t="str">
        <f t="shared" ref="H23:H31" si="9">IF($B23="N/A","N/A",IF(G23&lt;0,"No","Yes"))</f>
        <v>N/A</v>
      </c>
      <c r="I23" s="6">
        <v>0.41930000000000001</v>
      </c>
      <c r="J23" s="6">
        <v>-0.91200000000000003</v>
      </c>
      <c r="K23" s="85" t="str">
        <f t="shared" si="8"/>
        <v>Yes</v>
      </c>
    </row>
    <row r="24" spans="1:11" ht="25" x14ac:dyDescent="0.25">
      <c r="A24" s="84" t="s">
        <v>938</v>
      </c>
      <c r="B24" s="42" t="s">
        <v>213</v>
      </c>
      <c r="C24" s="5">
        <v>0.2950714002</v>
      </c>
      <c r="D24" s="5" t="str">
        <f t="shared" si="6"/>
        <v>N/A</v>
      </c>
      <c r="E24" s="5">
        <v>0.46007279690000003</v>
      </c>
      <c r="F24" s="5" t="str">
        <f t="shared" si="7"/>
        <v>N/A</v>
      </c>
      <c r="G24" s="5">
        <v>0.68344089360000004</v>
      </c>
      <c r="H24" s="5" t="str">
        <f t="shared" si="9"/>
        <v>N/A</v>
      </c>
      <c r="I24" s="6">
        <v>55.92</v>
      </c>
      <c r="J24" s="6">
        <v>48.55</v>
      </c>
      <c r="K24" s="85" t="str">
        <f t="shared" si="8"/>
        <v>No</v>
      </c>
    </row>
    <row r="25" spans="1:11" x14ac:dyDescent="0.25">
      <c r="A25" s="108" t="s">
        <v>166</v>
      </c>
      <c r="B25" s="42" t="s">
        <v>213</v>
      </c>
      <c r="C25" s="5">
        <v>99.885445582000003</v>
      </c>
      <c r="D25" s="5" t="str">
        <f t="shared" si="6"/>
        <v>N/A</v>
      </c>
      <c r="E25" s="5">
        <v>99.966106217999993</v>
      </c>
      <c r="F25" s="5" t="str">
        <f t="shared" si="7"/>
        <v>N/A</v>
      </c>
      <c r="G25" s="5">
        <v>99.927958142999998</v>
      </c>
      <c r="H25" s="5" t="str">
        <f t="shared" si="9"/>
        <v>N/A</v>
      </c>
      <c r="I25" s="6">
        <v>8.0799999999999997E-2</v>
      </c>
      <c r="J25" s="6">
        <v>-3.7999999999999999E-2</v>
      </c>
      <c r="K25" s="85" t="str">
        <f t="shared" si="8"/>
        <v>Yes</v>
      </c>
    </row>
    <row r="26" spans="1:11" x14ac:dyDescent="0.25">
      <c r="A26" s="108" t="s">
        <v>167</v>
      </c>
      <c r="B26" s="42" t="s">
        <v>213</v>
      </c>
      <c r="C26" s="5">
        <v>99.885445582000003</v>
      </c>
      <c r="D26" s="5" t="str">
        <f t="shared" si="6"/>
        <v>N/A</v>
      </c>
      <c r="E26" s="5">
        <v>99.966106217999993</v>
      </c>
      <c r="F26" s="5" t="str">
        <f t="shared" si="7"/>
        <v>N/A</v>
      </c>
      <c r="G26" s="5">
        <v>99.927958142999998</v>
      </c>
      <c r="H26" s="5" t="str">
        <f t="shared" si="9"/>
        <v>N/A</v>
      </c>
      <c r="I26" s="6">
        <v>8.0799999999999997E-2</v>
      </c>
      <c r="J26" s="6">
        <v>-3.7999999999999999E-2</v>
      </c>
      <c r="K26" s="85" t="str">
        <f t="shared" si="8"/>
        <v>Yes</v>
      </c>
    </row>
    <row r="27" spans="1:11" x14ac:dyDescent="0.25">
      <c r="A27" s="108" t="s">
        <v>168</v>
      </c>
      <c r="B27" s="42" t="s">
        <v>213</v>
      </c>
      <c r="C27" s="5">
        <v>99.885445582000003</v>
      </c>
      <c r="D27" s="5" t="str">
        <f t="shared" si="6"/>
        <v>N/A</v>
      </c>
      <c r="E27" s="5">
        <v>99.966106217999993</v>
      </c>
      <c r="F27" s="5" t="str">
        <f t="shared" si="7"/>
        <v>N/A</v>
      </c>
      <c r="G27" s="5">
        <v>99.927958142999998</v>
      </c>
      <c r="H27" s="5" t="str">
        <f t="shared" si="9"/>
        <v>N/A</v>
      </c>
      <c r="I27" s="6">
        <v>8.0799999999999997E-2</v>
      </c>
      <c r="J27" s="6">
        <v>-3.7999999999999999E-2</v>
      </c>
      <c r="K27" s="85" t="str">
        <f t="shared" si="8"/>
        <v>Yes</v>
      </c>
    </row>
    <row r="28" spans="1:11" x14ac:dyDescent="0.25">
      <c r="A28" s="108" t="s">
        <v>54</v>
      </c>
      <c r="B28" s="42" t="s">
        <v>213</v>
      </c>
      <c r="C28" s="5">
        <v>17.552100172999999</v>
      </c>
      <c r="D28" s="5" t="str">
        <f t="shared" si="6"/>
        <v>N/A</v>
      </c>
      <c r="E28" s="5">
        <v>17.213675981000002</v>
      </c>
      <c r="F28" s="5" t="str">
        <f t="shared" si="7"/>
        <v>N/A</v>
      </c>
      <c r="G28" s="5">
        <v>17.992635533000001</v>
      </c>
      <c r="H28" s="5" t="str">
        <f t="shared" si="9"/>
        <v>N/A</v>
      </c>
      <c r="I28" s="6">
        <v>-1.93</v>
      </c>
      <c r="J28" s="6">
        <v>4.5250000000000004</v>
      </c>
      <c r="K28" s="85" t="str">
        <f t="shared" si="8"/>
        <v>Yes</v>
      </c>
    </row>
    <row r="29" spans="1:11" x14ac:dyDescent="0.25">
      <c r="A29" s="108" t="s">
        <v>55</v>
      </c>
      <c r="B29" s="42" t="s">
        <v>213</v>
      </c>
      <c r="C29" s="5">
        <v>82.333345409000003</v>
      </c>
      <c r="D29" s="5" t="str">
        <f t="shared" si="6"/>
        <v>N/A</v>
      </c>
      <c r="E29" s="5">
        <v>82.752430236999999</v>
      </c>
      <c r="F29" s="5" t="str">
        <f t="shared" si="7"/>
        <v>N/A</v>
      </c>
      <c r="G29" s="5">
        <v>81.93532261</v>
      </c>
      <c r="H29" s="5" t="str">
        <f t="shared" si="9"/>
        <v>N/A</v>
      </c>
      <c r="I29" s="6">
        <v>0.50900000000000001</v>
      </c>
      <c r="J29" s="6">
        <v>-0.98699999999999999</v>
      </c>
      <c r="K29" s="85" t="str">
        <f t="shared" si="8"/>
        <v>Yes</v>
      </c>
    </row>
    <row r="30" spans="1:11" x14ac:dyDescent="0.25">
      <c r="A30" s="108" t="s">
        <v>56</v>
      </c>
      <c r="B30" s="42" t="s">
        <v>213</v>
      </c>
      <c r="C30" s="5">
        <v>84.473745190000002</v>
      </c>
      <c r="D30" s="5" t="str">
        <f t="shared" si="6"/>
        <v>N/A</v>
      </c>
      <c r="E30" s="5">
        <v>85.663728113999994</v>
      </c>
      <c r="F30" s="5" t="str">
        <f t="shared" si="7"/>
        <v>N/A</v>
      </c>
      <c r="G30" s="5">
        <v>82.257029076999999</v>
      </c>
      <c r="H30" s="5" t="str">
        <f t="shared" si="9"/>
        <v>N/A</v>
      </c>
      <c r="I30" s="6">
        <v>1.409</v>
      </c>
      <c r="J30" s="6">
        <v>-3.98</v>
      </c>
      <c r="K30" s="85" t="str">
        <f t="shared" si="8"/>
        <v>Yes</v>
      </c>
    </row>
    <row r="31" spans="1:11" x14ac:dyDescent="0.25">
      <c r="A31" s="109" t="s">
        <v>57</v>
      </c>
      <c r="B31" s="115" t="s">
        <v>213</v>
      </c>
      <c r="C31" s="94">
        <v>12.208910277999999</v>
      </c>
      <c r="D31" s="94" t="str">
        <f t="shared" si="6"/>
        <v>N/A</v>
      </c>
      <c r="E31" s="94">
        <v>12.058683376999999</v>
      </c>
      <c r="F31" s="94" t="str">
        <f t="shared" si="7"/>
        <v>N/A</v>
      </c>
      <c r="G31" s="94">
        <v>10.757777527</v>
      </c>
      <c r="H31" s="94" t="str">
        <f t="shared" si="9"/>
        <v>N/A</v>
      </c>
      <c r="I31" s="95">
        <v>-1.23</v>
      </c>
      <c r="J31" s="95">
        <v>-10.8</v>
      </c>
      <c r="K31" s="96" t="str">
        <f t="shared" si="8"/>
        <v>Yes</v>
      </c>
    </row>
    <row r="32" spans="1:11" ht="12" customHeight="1" x14ac:dyDescent="0.25">
      <c r="A32" s="175" t="s">
        <v>1619</v>
      </c>
      <c r="B32" s="176"/>
      <c r="C32" s="176"/>
      <c r="D32" s="176"/>
      <c r="E32" s="176"/>
      <c r="F32" s="176"/>
      <c r="G32" s="176"/>
      <c r="H32" s="176"/>
      <c r="I32" s="176"/>
      <c r="J32" s="176"/>
      <c r="K32" s="177"/>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6" style="13" bestFit="1" customWidth="1"/>
    <col min="6" max="6" width="7.7265625" style="13" customWidth="1"/>
    <col min="7" max="7" width="14.7265625" style="13" customWidth="1"/>
    <col min="8" max="8" width="7.7265625" style="13" customWidth="1"/>
    <col min="9" max="10" width="10.7265625" style="13" customWidth="1"/>
    <col min="11" max="11" width="17.7265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13" x14ac:dyDescent="0.3">
      <c r="A2" s="164" t="s">
        <v>1576</v>
      </c>
      <c r="B2" s="165"/>
      <c r="C2" s="165"/>
      <c r="D2" s="165"/>
      <c r="E2" s="165"/>
      <c r="F2" s="165"/>
      <c r="G2" s="165"/>
      <c r="H2" s="165"/>
      <c r="I2" s="165"/>
      <c r="J2" s="165"/>
      <c r="K2" s="165"/>
      <c r="L2" s="166"/>
    </row>
    <row r="3" spans="1:12" s="13" customFormat="1" ht="13" x14ac:dyDescent="0.3">
      <c r="A3" s="164" t="s">
        <v>1748</v>
      </c>
      <c r="B3" s="165"/>
      <c r="C3" s="165"/>
      <c r="D3" s="165"/>
      <c r="E3" s="165"/>
      <c r="F3" s="165"/>
      <c r="G3" s="165"/>
      <c r="H3" s="165"/>
      <c r="I3" s="165"/>
      <c r="J3" s="165"/>
      <c r="K3" s="165"/>
      <c r="L3" s="166"/>
    </row>
    <row r="4" spans="1:12" s="13" customFormat="1" ht="13" x14ac:dyDescent="0.3">
      <c r="A4" s="180" t="s">
        <v>647</v>
      </c>
      <c r="B4" s="181"/>
      <c r="C4" s="181"/>
      <c r="D4" s="181"/>
      <c r="E4" s="181"/>
      <c r="F4" s="181"/>
      <c r="G4" s="181"/>
      <c r="H4" s="181"/>
      <c r="I4" s="181"/>
      <c r="J4" s="181"/>
      <c r="K4" s="181"/>
      <c r="L4" s="182"/>
    </row>
    <row r="5" spans="1:12" s="11" customFormat="1" ht="63" customHeight="1"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1166390</v>
      </c>
      <c r="D7" s="39" t="str">
        <f>IF($B7="N/A","N/A",IF(C7&gt;10,"No",IF(C7&lt;-10,"No","Yes")))</f>
        <v>N/A</v>
      </c>
      <c r="E7" s="17">
        <v>1342798</v>
      </c>
      <c r="F7" s="39" t="str">
        <f>IF($B7="N/A","N/A",IF(E7&gt;10,"No",IF(E7&lt;-10,"No","Yes")))</f>
        <v>N/A</v>
      </c>
      <c r="G7" s="17">
        <v>1419099</v>
      </c>
      <c r="H7" s="39" t="str">
        <f>IF($B7="N/A","N/A",IF(G7&gt;10,"No",IF(G7&lt;-10,"No","Yes")))</f>
        <v>N/A</v>
      </c>
      <c r="I7" s="40">
        <v>15.12</v>
      </c>
      <c r="J7" s="40">
        <v>5.6820000000000004</v>
      </c>
      <c r="K7" s="41" t="s">
        <v>734</v>
      </c>
      <c r="L7" s="86" t="str">
        <f>IF(J7="Div by 0", "N/A", IF(K7="N/A","N/A", IF(J7&gt;VALUE(MID(K7,1,2)), "No", IF(J7&lt;-1*VALUE(MID(K7,1,2)), "No", "Yes"))))</f>
        <v>Yes</v>
      </c>
    </row>
    <row r="8" spans="1:12" x14ac:dyDescent="0.25">
      <c r="A8" s="84" t="s">
        <v>58</v>
      </c>
      <c r="B8" s="21" t="s">
        <v>213</v>
      </c>
      <c r="C8" s="26">
        <v>8881113462</v>
      </c>
      <c r="D8" s="7" t="str">
        <f>IF($B8="N/A","N/A",IF(C8&gt;10,"No",IF(C8&lt;-10,"No","Yes")))</f>
        <v>N/A</v>
      </c>
      <c r="E8" s="26">
        <v>10038631388</v>
      </c>
      <c r="F8" s="7" t="str">
        <f>IF($B8="N/A","N/A",IF(E8&gt;10,"No",IF(E8&lt;-10,"No","Yes")))</f>
        <v>N/A</v>
      </c>
      <c r="G8" s="26">
        <v>9232800354</v>
      </c>
      <c r="H8" s="7" t="str">
        <f>IF($B8="N/A","N/A",IF(G8&gt;10,"No",IF(G8&lt;-10,"No","Yes")))</f>
        <v>N/A</v>
      </c>
      <c r="I8" s="8">
        <v>13.03</v>
      </c>
      <c r="J8" s="8">
        <v>-8.0299999999999994</v>
      </c>
      <c r="K8" s="25" t="s">
        <v>734</v>
      </c>
      <c r="L8" s="85" t="str">
        <f>IF(J8="Div by 0", "N/A", IF(K8="N/A","N/A", IF(J8&gt;VALUE(MID(K8,1,2)), "No", IF(J8&lt;-1*VALUE(MID(K8,1,2)), "No", "Yes"))))</f>
        <v>Yes</v>
      </c>
    </row>
    <row r="9" spans="1:12" x14ac:dyDescent="0.25">
      <c r="A9" s="116" t="s">
        <v>939</v>
      </c>
      <c r="B9" s="5" t="s">
        <v>213</v>
      </c>
      <c r="C9" s="4">
        <v>7.9371393788000004</v>
      </c>
      <c r="D9" s="7" t="str">
        <f>IF($B9="N/A","N/A",IF(C9&gt;10,"No",IF(C9&lt;-10,"No","Yes")))</f>
        <v>N/A</v>
      </c>
      <c r="E9" s="4">
        <v>9.9738009737999995</v>
      </c>
      <c r="F9" s="7" t="str">
        <f>IF($B9="N/A","N/A",IF(E9&gt;10,"No",IF(E9&lt;-10,"No","Yes")))</f>
        <v>N/A</v>
      </c>
      <c r="G9" s="4">
        <v>11.386591069</v>
      </c>
      <c r="H9" s="7" t="str">
        <f>IF($B9="N/A","N/A",IF(G9&gt;10,"No",IF(G9&lt;-10,"No","Yes")))</f>
        <v>N/A</v>
      </c>
      <c r="I9" s="8">
        <v>25.66</v>
      </c>
      <c r="J9" s="8">
        <v>14.17</v>
      </c>
      <c r="K9" s="5" t="s">
        <v>213</v>
      </c>
      <c r="L9" s="85" t="str">
        <f>IF(J9="Div by 0", "N/A", IF(K9="N/A","N/A", IF(J9&gt;VALUE(MID(K9,1,2)), "No", IF(J9&lt;-1*VALUE(MID(K9,1,2)), "No", "Yes"))))</f>
        <v>N/A</v>
      </c>
    </row>
    <row r="10" spans="1:12" x14ac:dyDescent="0.25">
      <c r="A10" s="116" t="s">
        <v>940</v>
      </c>
      <c r="B10" s="5" t="s">
        <v>213</v>
      </c>
      <c r="C10" s="4">
        <v>16.237622065</v>
      </c>
      <c r="D10" s="7" t="str">
        <f t="shared" ref="D10:D20" si="0">IF($B10="N/A","N/A",IF(C10&gt;10,"No",IF(C10&lt;-10,"No","Yes")))</f>
        <v>N/A</v>
      </c>
      <c r="E10" s="4">
        <v>14.185677965</v>
      </c>
      <c r="F10" s="7" t="str">
        <f t="shared" ref="F10:F20" si="1">IF($B10="N/A","N/A",IF(E10&gt;10,"No",IF(E10&lt;-10,"No","Yes")))</f>
        <v>N/A</v>
      </c>
      <c r="G10" s="4">
        <v>15.169836635999999</v>
      </c>
      <c r="H10" s="7" t="str">
        <f t="shared" ref="H10:H20" si="2">IF($B10="N/A","N/A",IF(G10&gt;10,"No",IF(G10&lt;-10,"No","Yes")))</f>
        <v>N/A</v>
      </c>
      <c r="I10" s="8">
        <v>-12.6</v>
      </c>
      <c r="J10" s="8">
        <v>6.9379999999999997</v>
      </c>
      <c r="K10" s="5" t="s">
        <v>213</v>
      </c>
      <c r="L10" s="85" t="str">
        <f t="shared" ref="L10:L27" si="3">IF(J10="Div by 0", "N/A", IF(K10="N/A","N/A", IF(J10&gt;VALUE(MID(K10,1,2)), "No", IF(J10&lt;-1*VALUE(MID(K10,1,2)), "No", "Yes"))))</f>
        <v>N/A</v>
      </c>
    </row>
    <row r="11" spans="1:12" x14ac:dyDescent="0.25">
      <c r="A11" s="116" t="s">
        <v>941</v>
      </c>
      <c r="B11" s="5" t="s">
        <v>213</v>
      </c>
      <c r="C11" s="4">
        <v>6.8286765146999997</v>
      </c>
      <c r="D11" s="7" t="str">
        <f t="shared" si="0"/>
        <v>N/A</v>
      </c>
      <c r="E11" s="4">
        <v>7.1458253586999998</v>
      </c>
      <c r="F11" s="7" t="str">
        <f t="shared" si="1"/>
        <v>N/A</v>
      </c>
      <c r="G11" s="4">
        <v>6.9279169388000001</v>
      </c>
      <c r="H11" s="7" t="str">
        <f t="shared" si="2"/>
        <v>N/A</v>
      </c>
      <c r="I11" s="8">
        <v>4.6440000000000001</v>
      </c>
      <c r="J11" s="8">
        <v>-3.05</v>
      </c>
      <c r="K11" s="5" t="s">
        <v>213</v>
      </c>
      <c r="L11" s="85" t="str">
        <f t="shared" si="3"/>
        <v>N/A</v>
      </c>
    </row>
    <row r="12" spans="1:12" x14ac:dyDescent="0.25">
      <c r="A12" s="116" t="s">
        <v>942</v>
      </c>
      <c r="B12" s="5" t="s">
        <v>213</v>
      </c>
      <c r="C12" s="4">
        <v>1.45748849E-2</v>
      </c>
      <c r="D12" s="7" t="str">
        <f t="shared" si="0"/>
        <v>N/A</v>
      </c>
      <c r="E12" s="4">
        <v>2.1596695900000001E-2</v>
      </c>
      <c r="F12" s="7" t="str">
        <f t="shared" si="1"/>
        <v>N/A</v>
      </c>
      <c r="G12" s="4">
        <v>2.1495329078999998</v>
      </c>
      <c r="H12" s="7" t="str">
        <f t="shared" si="2"/>
        <v>N/A</v>
      </c>
      <c r="I12" s="8">
        <v>48.18</v>
      </c>
      <c r="J12" s="8">
        <v>9853</v>
      </c>
      <c r="K12" s="5" t="s">
        <v>213</v>
      </c>
      <c r="L12" s="85" t="str">
        <f t="shared" si="3"/>
        <v>N/A</v>
      </c>
    </row>
    <row r="13" spans="1:12" x14ac:dyDescent="0.25">
      <c r="A13" s="116" t="s">
        <v>943</v>
      </c>
      <c r="B13" s="7" t="s">
        <v>213</v>
      </c>
      <c r="C13" s="4">
        <v>2.4236318898000002</v>
      </c>
      <c r="D13" s="7" t="str">
        <f t="shared" si="0"/>
        <v>N/A</v>
      </c>
      <c r="E13" s="4">
        <v>2.5778262999999999</v>
      </c>
      <c r="F13" s="7" t="str">
        <f t="shared" si="1"/>
        <v>N/A</v>
      </c>
      <c r="G13" s="4">
        <v>1.6678188061999999</v>
      </c>
      <c r="H13" s="7" t="str">
        <f t="shared" si="2"/>
        <v>N/A</v>
      </c>
      <c r="I13" s="8">
        <v>6.3620000000000001</v>
      </c>
      <c r="J13" s="8">
        <v>-35.299999999999997</v>
      </c>
      <c r="K13" s="5" t="s">
        <v>213</v>
      </c>
      <c r="L13" s="85" t="str">
        <f t="shared" si="3"/>
        <v>N/A</v>
      </c>
    </row>
    <row r="14" spans="1:12" ht="12.75" customHeight="1" x14ac:dyDescent="0.25">
      <c r="A14" s="116" t="s">
        <v>944</v>
      </c>
      <c r="B14" s="7" t="s">
        <v>213</v>
      </c>
      <c r="C14" s="4">
        <v>40.828539339000002</v>
      </c>
      <c r="D14" s="7" t="str">
        <f t="shared" si="0"/>
        <v>N/A</v>
      </c>
      <c r="E14" s="4">
        <v>42.703965898</v>
      </c>
      <c r="F14" s="7" t="str">
        <f t="shared" si="1"/>
        <v>N/A</v>
      </c>
      <c r="G14" s="4">
        <v>36.935125738000004</v>
      </c>
      <c r="H14" s="7" t="str">
        <f t="shared" si="2"/>
        <v>N/A</v>
      </c>
      <c r="I14" s="8">
        <v>4.593</v>
      </c>
      <c r="J14" s="8">
        <v>-13.5</v>
      </c>
      <c r="K14" s="5" t="s">
        <v>213</v>
      </c>
      <c r="L14" s="85" t="str">
        <f t="shared" si="3"/>
        <v>N/A</v>
      </c>
    </row>
    <row r="15" spans="1:12" x14ac:dyDescent="0.25">
      <c r="A15" s="116" t="s">
        <v>945</v>
      </c>
      <c r="B15" s="7" t="s">
        <v>213</v>
      </c>
      <c r="C15" s="4">
        <v>2.10907158E-2</v>
      </c>
      <c r="D15" s="7" t="str">
        <f t="shared" si="0"/>
        <v>N/A</v>
      </c>
      <c r="E15" s="4">
        <v>2.6809691399999998E-2</v>
      </c>
      <c r="F15" s="7" t="str">
        <f t="shared" si="1"/>
        <v>N/A</v>
      </c>
      <c r="G15" s="4">
        <v>1.4814329373999999</v>
      </c>
      <c r="H15" s="7" t="str">
        <f t="shared" si="2"/>
        <v>N/A</v>
      </c>
      <c r="I15" s="8">
        <v>27.12</v>
      </c>
      <c r="J15" s="8">
        <v>5426</v>
      </c>
      <c r="K15" s="5" t="s">
        <v>213</v>
      </c>
      <c r="L15" s="85" t="str">
        <f t="shared" si="3"/>
        <v>N/A</v>
      </c>
    </row>
    <row r="16" spans="1:12" ht="12.75" customHeight="1" x14ac:dyDescent="0.25">
      <c r="A16" s="116" t="s">
        <v>946</v>
      </c>
      <c r="B16" s="7" t="s">
        <v>213</v>
      </c>
      <c r="C16" s="4">
        <v>25.708725212000001</v>
      </c>
      <c r="D16" s="7" t="str">
        <f t="shared" si="0"/>
        <v>N/A</v>
      </c>
      <c r="E16" s="4">
        <v>23.364497116999999</v>
      </c>
      <c r="F16" s="7" t="str">
        <f t="shared" si="1"/>
        <v>N/A</v>
      </c>
      <c r="G16" s="4">
        <v>24.281744966000002</v>
      </c>
      <c r="H16" s="7" t="str">
        <f t="shared" si="2"/>
        <v>N/A</v>
      </c>
      <c r="I16" s="8">
        <v>-9.1199999999999992</v>
      </c>
      <c r="J16" s="8">
        <v>3.9260000000000002</v>
      </c>
      <c r="K16" s="5" t="s">
        <v>213</v>
      </c>
      <c r="L16" s="85" t="str">
        <f t="shared" si="3"/>
        <v>N/A</v>
      </c>
    </row>
    <row r="17" spans="1:12" ht="12.75" customHeight="1" x14ac:dyDescent="0.25">
      <c r="A17" s="116" t="s">
        <v>947</v>
      </c>
      <c r="B17" s="7" t="s">
        <v>213</v>
      </c>
      <c r="C17" s="4">
        <v>44.391069881999996</v>
      </c>
      <c r="D17" s="7" t="str">
        <f t="shared" si="0"/>
        <v>N/A</v>
      </c>
      <c r="E17" s="4">
        <v>40.154811074000001</v>
      </c>
      <c r="F17" s="7" t="str">
        <f t="shared" si="1"/>
        <v>N/A</v>
      </c>
      <c r="G17" s="4">
        <v>42.600833346000002</v>
      </c>
      <c r="H17" s="7" t="str">
        <f t="shared" si="2"/>
        <v>N/A</v>
      </c>
      <c r="I17" s="8">
        <v>-9.5399999999999991</v>
      </c>
      <c r="J17" s="8">
        <v>6.0910000000000002</v>
      </c>
      <c r="K17" s="5" t="s">
        <v>213</v>
      </c>
      <c r="L17" s="85" t="str">
        <f t="shared" si="3"/>
        <v>N/A</v>
      </c>
    </row>
    <row r="18" spans="1:12" ht="12.75" customHeight="1" x14ac:dyDescent="0.25">
      <c r="A18" s="116" t="s">
        <v>1703</v>
      </c>
      <c r="B18" s="7" t="s">
        <v>213</v>
      </c>
      <c r="C18" s="4">
        <v>28.153447818</v>
      </c>
      <c r="D18" s="7" t="str">
        <f t="shared" si="0"/>
        <v>N/A</v>
      </c>
      <c r="E18" s="4">
        <v>25.969133109000001</v>
      </c>
      <c r="F18" s="7" t="str">
        <f t="shared" si="1"/>
        <v>N/A</v>
      </c>
      <c r="G18" s="4">
        <v>27.430996709999999</v>
      </c>
      <c r="H18" s="7" t="str">
        <f t="shared" si="2"/>
        <v>N/A</v>
      </c>
      <c r="I18" s="8">
        <v>-7.76</v>
      </c>
      <c r="J18" s="8">
        <v>5.6289999999999996</v>
      </c>
      <c r="K18" s="5" t="s">
        <v>213</v>
      </c>
      <c r="L18" s="85" t="str">
        <f t="shared" si="3"/>
        <v>N/A</v>
      </c>
    </row>
    <row r="19" spans="1:12" ht="12.75" customHeight="1" x14ac:dyDescent="0.25">
      <c r="A19" s="116" t="s">
        <v>948</v>
      </c>
      <c r="B19" s="7" t="s">
        <v>213</v>
      </c>
      <c r="C19" s="4">
        <v>47.671790739000002</v>
      </c>
      <c r="D19" s="7" t="str">
        <f t="shared" si="0"/>
        <v>N/A</v>
      </c>
      <c r="E19" s="4">
        <v>49.871387953000003</v>
      </c>
      <c r="F19" s="7" t="str">
        <f t="shared" si="1"/>
        <v>N/A</v>
      </c>
      <c r="G19" s="4">
        <v>46.012575585</v>
      </c>
      <c r="H19" s="7" t="str">
        <f t="shared" si="2"/>
        <v>N/A</v>
      </c>
      <c r="I19" s="8">
        <v>4.6139999999999999</v>
      </c>
      <c r="J19" s="8">
        <v>-7.74</v>
      </c>
      <c r="K19" s="5" t="s">
        <v>213</v>
      </c>
      <c r="L19" s="85" t="str">
        <f t="shared" si="3"/>
        <v>N/A</v>
      </c>
    </row>
    <row r="20" spans="1:12" ht="12.75" customHeight="1" x14ac:dyDescent="0.25">
      <c r="A20" s="117" t="s">
        <v>132</v>
      </c>
      <c r="B20" s="1" t="s">
        <v>213</v>
      </c>
      <c r="C20" s="22">
        <v>1116</v>
      </c>
      <c r="D20" s="7" t="str">
        <f t="shared" si="0"/>
        <v>N/A</v>
      </c>
      <c r="E20" s="22">
        <v>2145</v>
      </c>
      <c r="F20" s="7" t="str">
        <f t="shared" si="1"/>
        <v>N/A</v>
      </c>
      <c r="G20" s="22">
        <v>29255</v>
      </c>
      <c r="H20" s="7" t="str">
        <f t="shared" si="2"/>
        <v>N/A</v>
      </c>
      <c r="I20" s="8">
        <v>92.2</v>
      </c>
      <c r="J20" s="8">
        <v>1264</v>
      </c>
      <c r="K20" s="22" t="s">
        <v>213</v>
      </c>
      <c r="L20" s="85" t="str">
        <f t="shared" si="3"/>
        <v>N/A</v>
      </c>
    </row>
    <row r="21" spans="1:12" ht="12.75" customHeight="1" x14ac:dyDescent="0.25">
      <c r="A21" s="117" t="s">
        <v>133</v>
      </c>
      <c r="B21" s="25" t="s">
        <v>276</v>
      </c>
      <c r="C21" s="4">
        <v>9.56798326E-2</v>
      </c>
      <c r="D21" s="7" t="str">
        <f>IF($B21="N/A","N/A",IF(C21&gt;=2,"No",IF(C21&lt;0,"No","Yes")))</f>
        <v>Yes</v>
      </c>
      <c r="E21" s="4">
        <v>0.15974107800000001</v>
      </c>
      <c r="F21" s="7" t="str">
        <f>IF($B21="N/A","N/A",IF(E21&gt;=2,"No",IF(E21&lt;0,"No","Yes")))</f>
        <v>Yes</v>
      </c>
      <c r="G21" s="4">
        <v>2.0615193161000001</v>
      </c>
      <c r="H21" s="7" t="str">
        <f>IF($B21="N/A","N/A",IF(G21&gt;=2,"No",IF(G21&lt;0,"No","Yes")))</f>
        <v>No</v>
      </c>
      <c r="I21" s="8">
        <v>66.95</v>
      </c>
      <c r="J21" s="8">
        <v>1191</v>
      </c>
      <c r="K21" s="5" t="s">
        <v>213</v>
      </c>
      <c r="L21" s="85" t="str">
        <f t="shared" si="3"/>
        <v>N/A</v>
      </c>
    </row>
    <row r="22" spans="1:12" x14ac:dyDescent="0.25">
      <c r="A22" s="108" t="s">
        <v>134</v>
      </c>
      <c r="B22" s="25" t="s">
        <v>213</v>
      </c>
      <c r="C22" s="26">
        <v>3252540</v>
      </c>
      <c r="D22" s="7" t="str">
        <f t="shared" ref="D22:D27" si="4">IF($B22="N/A","N/A",IF(C22&gt;10,"No",IF(C22&lt;-10,"No","Yes")))</f>
        <v>N/A</v>
      </c>
      <c r="E22" s="26">
        <v>6320098</v>
      </c>
      <c r="F22" s="7" t="str">
        <f t="shared" ref="F22:F27" si="5">IF($B22="N/A","N/A",IF(E22&gt;10,"No",IF(E22&lt;-10,"No","Yes")))</f>
        <v>N/A</v>
      </c>
      <c r="G22" s="26">
        <v>43571747</v>
      </c>
      <c r="H22" s="7" t="str">
        <f t="shared" ref="H22:H27" si="6">IF($B22="N/A","N/A",IF(G22&gt;10,"No",IF(G22&lt;-10,"No","Yes")))</f>
        <v>N/A</v>
      </c>
      <c r="I22" s="8">
        <v>94.31</v>
      </c>
      <c r="J22" s="8">
        <v>589.4</v>
      </c>
      <c r="K22" s="5" t="s">
        <v>213</v>
      </c>
      <c r="L22" s="85" t="str">
        <f t="shared" si="3"/>
        <v>N/A</v>
      </c>
    </row>
    <row r="23" spans="1:12" x14ac:dyDescent="0.25">
      <c r="A23" s="108" t="s">
        <v>1679</v>
      </c>
      <c r="B23" s="25" t="s">
        <v>213</v>
      </c>
      <c r="C23" s="26">
        <v>2914.4623655999999</v>
      </c>
      <c r="D23" s="7" t="str">
        <f t="shared" si="4"/>
        <v>N/A</v>
      </c>
      <c r="E23" s="26">
        <v>2946.4326339999998</v>
      </c>
      <c r="F23" s="7" t="str">
        <f t="shared" si="5"/>
        <v>N/A</v>
      </c>
      <c r="G23" s="26">
        <v>1489.3777815999999</v>
      </c>
      <c r="H23" s="7" t="str">
        <f t="shared" si="6"/>
        <v>N/A</v>
      </c>
      <c r="I23" s="8">
        <v>1.097</v>
      </c>
      <c r="J23" s="8">
        <v>-49.5</v>
      </c>
      <c r="K23" s="5" t="s">
        <v>213</v>
      </c>
      <c r="L23" s="85" t="str">
        <f t="shared" si="3"/>
        <v>N/A</v>
      </c>
    </row>
    <row r="24" spans="1:12" ht="12.75" customHeight="1" x14ac:dyDescent="0.25">
      <c r="A24" s="117" t="s">
        <v>135</v>
      </c>
      <c r="B24" s="21" t="s">
        <v>213</v>
      </c>
      <c r="C24" s="1">
        <v>537</v>
      </c>
      <c r="D24" s="7" t="str">
        <f t="shared" si="4"/>
        <v>N/A</v>
      </c>
      <c r="E24" s="1">
        <v>1781</v>
      </c>
      <c r="F24" s="7" t="str">
        <f t="shared" si="5"/>
        <v>N/A</v>
      </c>
      <c r="G24" s="1">
        <v>11842</v>
      </c>
      <c r="H24" s="7" t="str">
        <f t="shared" si="6"/>
        <v>N/A</v>
      </c>
      <c r="I24" s="8">
        <v>231.7</v>
      </c>
      <c r="J24" s="8">
        <v>564.9</v>
      </c>
      <c r="K24" s="22" t="s">
        <v>213</v>
      </c>
      <c r="L24" s="85" t="str">
        <f t="shared" si="3"/>
        <v>N/A</v>
      </c>
    </row>
    <row r="25" spans="1:12" ht="12.75" customHeight="1" x14ac:dyDescent="0.25">
      <c r="A25" s="117" t="s">
        <v>136</v>
      </c>
      <c r="B25" s="21" t="s">
        <v>213</v>
      </c>
      <c r="C25" s="9">
        <v>4.6039489400000001E-2</v>
      </c>
      <c r="D25" s="7" t="str">
        <f t="shared" si="4"/>
        <v>N/A</v>
      </c>
      <c r="E25" s="9">
        <v>0.1326335011</v>
      </c>
      <c r="F25" s="7" t="str">
        <f t="shared" si="5"/>
        <v>N/A</v>
      </c>
      <c r="G25" s="9">
        <v>0.83447314110000004</v>
      </c>
      <c r="H25" s="7" t="str">
        <f t="shared" si="6"/>
        <v>N/A</v>
      </c>
      <c r="I25" s="8">
        <v>188.1</v>
      </c>
      <c r="J25" s="8">
        <v>529.20000000000005</v>
      </c>
      <c r="K25" s="5" t="s">
        <v>213</v>
      </c>
      <c r="L25" s="85" t="str">
        <f t="shared" si="3"/>
        <v>N/A</v>
      </c>
    </row>
    <row r="26" spans="1:12" ht="25" x14ac:dyDescent="0.25">
      <c r="A26" s="108" t="s">
        <v>137</v>
      </c>
      <c r="B26" s="21" t="s">
        <v>213</v>
      </c>
      <c r="C26" s="10">
        <v>1993805</v>
      </c>
      <c r="D26" s="7" t="str">
        <f t="shared" si="4"/>
        <v>N/A</v>
      </c>
      <c r="E26" s="10">
        <v>5700227</v>
      </c>
      <c r="F26" s="7" t="str">
        <f t="shared" si="5"/>
        <v>N/A</v>
      </c>
      <c r="G26" s="10">
        <v>35998338</v>
      </c>
      <c r="H26" s="7" t="str">
        <f t="shared" si="6"/>
        <v>N/A</v>
      </c>
      <c r="I26" s="8">
        <v>185.9</v>
      </c>
      <c r="J26" s="8">
        <v>531.5</v>
      </c>
      <c r="K26" s="5" t="s">
        <v>213</v>
      </c>
      <c r="L26" s="85" t="str">
        <f t="shared" si="3"/>
        <v>N/A</v>
      </c>
    </row>
    <row r="27" spans="1:12" ht="25" x14ac:dyDescent="0.25">
      <c r="A27" s="108" t="s">
        <v>949</v>
      </c>
      <c r="B27" s="21" t="s">
        <v>213</v>
      </c>
      <c r="C27" s="10">
        <v>3712.8584729999998</v>
      </c>
      <c r="D27" s="7" t="str">
        <f t="shared" si="4"/>
        <v>N/A</v>
      </c>
      <c r="E27" s="10">
        <v>3200.5766423</v>
      </c>
      <c r="F27" s="7" t="str">
        <f t="shared" si="5"/>
        <v>N/A</v>
      </c>
      <c r="G27" s="10">
        <v>3039.8866745</v>
      </c>
      <c r="H27" s="7" t="str">
        <f t="shared" si="6"/>
        <v>N/A</v>
      </c>
      <c r="I27" s="8">
        <v>-13.8</v>
      </c>
      <c r="J27" s="8">
        <v>-5.0199999999999996</v>
      </c>
      <c r="K27" s="5" t="s">
        <v>213</v>
      </c>
      <c r="L27" s="85" t="str">
        <f t="shared" si="3"/>
        <v>N/A</v>
      </c>
    </row>
    <row r="28" spans="1:12" x14ac:dyDescent="0.25">
      <c r="A28" s="117" t="s">
        <v>138</v>
      </c>
      <c r="B28" s="1" t="s">
        <v>213</v>
      </c>
      <c r="C28" s="22">
        <v>3525</v>
      </c>
      <c r="D28" s="7" t="str">
        <f>IF($B28="N/A","N/A",IF(C28&gt;10,"No",IF(C28&lt;-10,"No","Yes")))</f>
        <v>N/A</v>
      </c>
      <c r="E28" s="22">
        <v>3234</v>
      </c>
      <c r="F28" s="7" t="str">
        <f>IF($B28="N/A","N/A",IF(E28&gt;10,"No",IF(E28&lt;-10,"No","Yes")))</f>
        <v>N/A</v>
      </c>
      <c r="G28" s="22">
        <v>4793</v>
      </c>
      <c r="H28" s="7" t="str">
        <f>IF($B28="N/A","N/A",IF(G28&gt;10,"No",IF(G28&lt;-10,"No","Yes")))</f>
        <v>N/A</v>
      </c>
      <c r="I28" s="8">
        <v>-8.26</v>
      </c>
      <c r="J28" s="8">
        <v>48.21</v>
      </c>
      <c r="K28" s="22" t="s">
        <v>213</v>
      </c>
      <c r="L28" s="85" t="str">
        <f>IF(J28="Div by 0", "N/A", IF(K28="N/A","N/A", IF(J28&gt;VALUE(MID(K28,1,2)), "No", IF(J28&lt;-1*VALUE(MID(K28,1,2)), "No", "Yes"))))</f>
        <v>N/A</v>
      </c>
    </row>
    <row r="29" spans="1:12" x14ac:dyDescent="0.25">
      <c r="A29" s="108" t="s">
        <v>139</v>
      </c>
      <c r="B29" s="25" t="s">
        <v>213</v>
      </c>
      <c r="C29" s="4">
        <v>0.30221452519999997</v>
      </c>
      <c r="D29" s="7" t="str">
        <f>IF($B29="N/A","N/A",IF(C29&gt;10,"No",IF(C29&lt;-10,"No","Yes")))</f>
        <v>N/A</v>
      </c>
      <c r="E29" s="4">
        <v>0.2408403945</v>
      </c>
      <c r="F29" s="7" t="str">
        <f>IF($B29="N/A","N/A",IF(E29&gt;10,"No",IF(E29&lt;-10,"No","Yes")))</f>
        <v>N/A</v>
      </c>
      <c r="G29" s="4">
        <v>0.3377495157</v>
      </c>
      <c r="H29" s="7" t="str">
        <f>IF($B29="N/A","N/A",IF(G29&gt;10,"No",IF(G29&lt;-10,"No","Yes")))</f>
        <v>N/A</v>
      </c>
      <c r="I29" s="8">
        <v>-20.3</v>
      </c>
      <c r="J29" s="8">
        <v>40.24</v>
      </c>
      <c r="K29" s="5" t="s">
        <v>213</v>
      </c>
      <c r="L29" s="85" t="str">
        <f>IF(J29="Div by 0", "N/A", IF(K29="N/A","N/A", IF(J29&gt;VALUE(MID(K29,1,2)), "No", IF(J29&lt;-1*VALUE(MID(K29,1,2)), "No", "Yes"))))</f>
        <v>N/A</v>
      </c>
    </row>
    <row r="30" spans="1:12" x14ac:dyDescent="0.25">
      <c r="A30" s="117" t="s">
        <v>140</v>
      </c>
      <c r="B30" s="22" t="s">
        <v>213</v>
      </c>
      <c r="C30" s="22">
        <v>3947</v>
      </c>
      <c r="D30" s="7" t="str">
        <f>IF($B30="N/A","N/A",IF(C30&gt;10,"No",IF(C30&lt;-10,"No","Yes")))</f>
        <v>N/A</v>
      </c>
      <c r="E30" s="22">
        <v>3756</v>
      </c>
      <c r="F30" s="7" t="str">
        <f>IF($B30="N/A","N/A",IF(E30&gt;10,"No",IF(E30&lt;-10,"No","Yes")))</f>
        <v>N/A</v>
      </c>
      <c r="G30" s="22">
        <v>5202</v>
      </c>
      <c r="H30" s="7" t="str">
        <f>IF($B30="N/A","N/A",IF(G30&gt;10,"No",IF(G30&lt;-10,"No","Yes")))</f>
        <v>N/A</v>
      </c>
      <c r="I30" s="8">
        <v>-4.84</v>
      </c>
      <c r="J30" s="8">
        <v>38.5</v>
      </c>
      <c r="K30" s="22" t="s">
        <v>213</v>
      </c>
      <c r="L30" s="85" t="str">
        <f>IF(J30="Div by 0", "N/A", IF(K30="N/A","N/A", IF(J30&gt;VALUE(MID(K30,1,2)), "No", IF(J30&lt;-1*VALUE(MID(K30,1,2)), "No", "Yes"))))</f>
        <v>N/A</v>
      </c>
    </row>
    <row r="31" spans="1:12" x14ac:dyDescent="0.25">
      <c r="A31" s="108" t="s">
        <v>141</v>
      </c>
      <c r="B31" s="21" t="s">
        <v>213</v>
      </c>
      <c r="C31" s="4">
        <v>0.33839453359999999</v>
      </c>
      <c r="D31" s="7" t="str">
        <f>IF($B31="N/A","N/A",IF(C31&gt;10,"No",IF(C31&lt;-10,"No","Yes")))</f>
        <v>N/A</v>
      </c>
      <c r="E31" s="4">
        <v>0.27971444699999998</v>
      </c>
      <c r="F31" s="7" t="str">
        <f>IF($B31="N/A","N/A",IF(E31&gt;10,"No",IF(E31&lt;-10,"No","Yes")))</f>
        <v>N/A</v>
      </c>
      <c r="G31" s="4">
        <v>0.3665706198</v>
      </c>
      <c r="H31" s="7" t="str">
        <f>IF($B31="N/A","N/A",IF(G31&gt;10,"No",IF(G31&lt;-10,"No","Yes")))</f>
        <v>N/A</v>
      </c>
      <c r="I31" s="8">
        <v>-17.3</v>
      </c>
      <c r="J31" s="8">
        <v>31.05</v>
      </c>
      <c r="K31" s="5" t="s">
        <v>213</v>
      </c>
      <c r="L31" s="85" t="str">
        <f>IF(J31="Div by 0", "N/A", IF(K31="N/A","N/A", IF(J31&gt;VALUE(MID(K31,1,2)), "No", IF(J31&lt;-1*VALUE(MID(K31,1,2)), "No", "Yes"))))</f>
        <v>N/A</v>
      </c>
    </row>
    <row r="32" spans="1:12" ht="12.75" customHeight="1" x14ac:dyDescent="0.25">
      <c r="A32" s="117" t="s">
        <v>142</v>
      </c>
      <c r="B32" s="1" t="s">
        <v>213</v>
      </c>
      <c r="C32" s="1">
        <v>1872.9166667</v>
      </c>
      <c r="D32" s="7" t="str">
        <f>IF($B32="N/A","N/A",IF(C32&gt;10,"No",IF(C32&lt;-10,"No","Yes")))</f>
        <v>N/A</v>
      </c>
      <c r="E32" s="1">
        <v>1777.6666667</v>
      </c>
      <c r="F32" s="7" t="str">
        <f>IF($B32="N/A","N/A",IF(E32&gt;10,"No",IF(E32&lt;-10,"No","Yes")))</f>
        <v>N/A</v>
      </c>
      <c r="G32" s="1">
        <v>1838.8333333</v>
      </c>
      <c r="H32" s="7" t="str">
        <f>IF($B32="N/A","N/A",IF(G32&gt;10,"No",IF(G32&lt;-10,"No","Yes")))</f>
        <v>N/A</v>
      </c>
      <c r="I32" s="8">
        <v>-5.09</v>
      </c>
      <c r="J32" s="8">
        <v>3.4409999999999998</v>
      </c>
      <c r="K32" s="1" t="s">
        <v>213</v>
      </c>
      <c r="L32" s="85" t="str">
        <f>IF(J32="Div by 0", "N/A", IF(K32="N/A","N/A", IF(J32&gt;VALUE(MID(K32,1,2)), "No", IF(J32&lt;-1*VALUE(MID(K32,1,2)), "No", "Yes"))))</f>
        <v>N/A</v>
      </c>
    </row>
    <row r="33" spans="1:12" ht="12.75" customHeight="1" x14ac:dyDescent="0.25">
      <c r="A33" s="117" t="s">
        <v>1720</v>
      </c>
      <c r="B33" s="1" t="s">
        <v>213</v>
      </c>
      <c r="C33" s="1" t="s">
        <v>213</v>
      </c>
      <c r="D33" s="7" t="str">
        <f t="shared" ref="D33:D35" si="7">IF($B33="N/A","N/A",IF(C33&gt;10,"No",IF(C33&lt;-10,"No","Yes")))</f>
        <v>N/A</v>
      </c>
      <c r="E33" s="1">
        <v>0</v>
      </c>
      <c r="F33" s="7" t="str">
        <f t="shared" ref="F33:F35" si="8">IF($B33="N/A","N/A",IF(E33&gt;10,"No",IF(E33&lt;-10,"No","Yes")))</f>
        <v>N/A</v>
      </c>
      <c r="G33" s="1">
        <v>78344</v>
      </c>
      <c r="H33" s="7" t="str">
        <f t="shared" ref="H33:H35" si="9">IF($B33="N/A","N/A",IF(G33&gt;10,"No",IF(G33&lt;-10,"No","Yes")))</f>
        <v>N/A</v>
      </c>
      <c r="I33" s="8" t="s">
        <v>213</v>
      </c>
      <c r="J33" s="8" t="s">
        <v>1749</v>
      </c>
      <c r="K33" s="1" t="s">
        <v>213</v>
      </c>
      <c r="L33" s="85" t="str">
        <f t="shared" ref="L33:L35" si="10">IF(J33="Div by 0", "N/A", IF(K33="N/A","N/A", IF(J33&gt;VALUE(MID(K33,1,2)), "No", IF(J33&lt;-1*VALUE(MID(K33,1,2)), "No", "Yes"))))</f>
        <v>N/A</v>
      </c>
    </row>
    <row r="34" spans="1:12" ht="28.5" customHeight="1" x14ac:dyDescent="0.25">
      <c r="A34" s="117" t="s">
        <v>1721</v>
      </c>
      <c r="B34" s="1" t="s">
        <v>213</v>
      </c>
      <c r="C34" s="1" t="s">
        <v>213</v>
      </c>
      <c r="D34" s="7" t="str">
        <f t="shared" si="7"/>
        <v>N/A</v>
      </c>
      <c r="E34" s="1">
        <v>0</v>
      </c>
      <c r="F34" s="7" t="str">
        <f t="shared" si="8"/>
        <v>N/A</v>
      </c>
      <c r="G34" s="1">
        <v>5.5393952935000002</v>
      </c>
      <c r="H34" s="7" t="str">
        <f t="shared" si="9"/>
        <v>N/A</v>
      </c>
      <c r="I34" s="8" t="s">
        <v>213</v>
      </c>
      <c r="J34" s="8" t="s">
        <v>1749</v>
      </c>
      <c r="K34" s="1" t="s">
        <v>213</v>
      </c>
      <c r="L34" s="85" t="str">
        <f t="shared" si="10"/>
        <v>N/A</v>
      </c>
    </row>
    <row r="35" spans="1:12" ht="30.75" customHeight="1" x14ac:dyDescent="0.25">
      <c r="A35" s="123" t="s">
        <v>1722</v>
      </c>
      <c r="B35" s="101" t="s">
        <v>213</v>
      </c>
      <c r="C35" s="101" t="s">
        <v>213</v>
      </c>
      <c r="D35" s="124" t="str">
        <f t="shared" si="7"/>
        <v>N/A</v>
      </c>
      <c r="E35" s="101">
        <v>0</v>
      </c>
      <c r="F35" s="124" t="str">
        <f t="shared" si="8"/>
        <v>N/A</v>
      </c>
      <c r="G35" s="101">
        <v>1933024171</v>
      </c>
      <c r="H35" s="124" t="str">
        <f t="shared" si="9"/>
        <v>N/A</v>
      </c>
      <c r="I35" s="125" t="s">
        <v>213</v>
      </c>
      <c r="J35" s="125" t="s">
        <v>1749</v>
      </c>
      <c r="K35" s="101" t="s">
        <v>213</v>
      </c>
      <c r="L35" s="96" t="str">
        <f t="shared" si="10"/>
        <v>N/A</v>
      </c>
    </row>
    <row r="36" spans="1:12" s="13" customFormat="1" ht="12" customHeight="1" x14ac:dyDescent="0.25">
      <c r="A36" s="179" t="s">
        <v>1619</v>
      </c>
      <c r="B36" s="179"/>
      <c r="C36" s="179"/>
      <c r="D36" s="179"/>
      <c r="E36" s="179"/>
      <c r="F36" s="179"/>
      <c r="G36" s="179"/>
      <c r="H36" s="179"/>
      <c r="I36" s="179"/>
      <c r="J36" s="179"/>
      <c r="K36" s="179"/>
      <c r="L36" s="179"/>
    </row>
    <row r="37" spans="1:12" s="13" customFormat="1" ht="12.75" customHeight="1" x14ac:dyDescent="0.25">
      <c r="A37" s="178" t="s">
        <v>1617</v>
      </c>
      <c r="B37" s="178"/>
      <c r="C37" s="178"/>
      <c r="D37" s="178"/>
      <c r="E37" s="178"/>
      <c r="F37" s="178"/>
      <c r="G37" s="178"/>
      <c r="H37" s="178"/>
      <c r="I37" s="178"/>
      <c r="J37" s="178"/>
      <c r="K37" s="178"/>
      <c r="L37" s="178"/>
    </row>
    <row r="38" spans="1:12" s="13" customFormat="1" x14ac:dyDescent="0.25">
      <c r="A38" s="170" t="s">
        <v>1705</v>
      </c>
      <c r="B38" s="170"/>
      <c r="C38" s="170"/>
      <c r="D38" s="170"/>
      <c r="E38" s="170"/>
      <c r="F38" s="170"/>
      <c r="G38" s="170"/>
      <c r="H38" s="170"/>
      <c r="I38" s="170"/>
      <c r="J38" s="170"/>
      <c r="K38" s="170"/>
      <c r="L38" s="171"/>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pane="topRight"/>
      <selection pane="bottomLeft"/>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7265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3" t="s">
        <v>1577</v>
      </c>
      <c r="B2" s="184"/>
      <c r="C2" s="184"/>
      <c r="D2" s="184"/>
      <c r="E2" s="184"/>
      <c r="F2" s="184"/>
      <c r="G2" s="184"/>
      <c r="H2" s="184"/>
      <c r="I2" s="184"/>
      <c r="J2" s="184"/>
      <c r="K2" s="184"/>
      <c r="L2" s="185"/>
    </row>
    <row r="3" spans="1:12" s="13" customFormat="1" ht="13" x14ac:dyDescent="0.3">
      <c r="A3" s="164" t="s">
        <v>1748</v>
      </c>
      <c r="B3" s="165"/>
      <c r="C3" s="165"/>
      <c r="D3" s="165"/>
      <c r="E3" s="165"/>
      <c r="F3" s="165"/>
      <c r="G3" s="165"/>
      <c r="H3" s="165"/>
      <c r="I3" s="165"/>
      <c r="J3" s="165"/>
      <c r="K3" s="165"/>
      <c r="L3" s="166"/>
    </row>
    <row r="4" spans="1:12" s="13" customFormat="1" ht="13" x14ac:dyDescent="0.3">
      <c r="A4" s="180" t="s">
        <v>647</v>
      </c>
      <c r="B4" s="181"/>
      <c r="C4" s="181"/>
      <c r="D4" s="181"/>
      <c r="E4" s="181"/>
      <c r="F4" s="181"/>
      <c r="G4" s="181"/>
      <c r="H4" s="181"/>
      <c r="I4" s="181"/>
      <c r="J4" s="181"/>
      <c r="K4" s="181"/>
      <c r="L4" s="18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26" t="s">
        <v>0</v>
      </c>
      <c r="B6" s="22" t="s">
        <v>213</v>
      </c>
      <c r="C6" s="22">
        <v>1161749</v>
      </c>
      <c r="D6" s="7" t="str">
        <f>IF($B6="N/A","N/A",IF(C6&gt;10,"No",IF(C6&lt;-10,"No","Yes")))</f>
        <v>N/A</v>
      </c>
      <c r="E6" s="22">
        <v>1337419</v>
      </c>
      <c r="F6" s="7" t="str">
        <f>IF($B6="N/A","N/A",IF(E6&gt;10,"No",IF(E6&lt;-10,"No","Yes")))</f>
        <v>N/A</v>
      </c>
      <c r="G6" s="22">
        <v>1385051</v>
      </c>
      <c r="H6" s="7" t="str">
        <f>IF($B6="N/A","N/A",IF(G6&gt;10,"No",IF(G6&lt;-10,"No","Yes")))</f>
        <v>N/A</v>
      </c>
      <c r="I6" s="8">
        <v>15.12</v>
      </c>
      <c r="J6" s="8">
        <v>3.5609999999999999</v>
      </c>
      <c r="K6" s="1" t="s">
        <v>734</v>
      </c>
      <c r="L6" s="85" t="str">
        <f>IF(J6="Div by 0", "N/A", IF(K6="N/A","N/A", IF(J6&gt;VALUE(MID(K6,1,2)), "No", IF(J6&lt;-1*VALUE(MID(K6,1,2)), "No", "Yes"))))</f>
        <v>Yes</v>
      </c>
    </row>
    <row r="7" spans="1:12" x14ac:dyDescent="0.25">
      <c r="A7" s="117" t="s">
        <v>59</v>
      </c>
      <c r="B7" s="22" t="s">
        <v>213</v>
      </c>
      <c r="C7" s="22">
        <v>905794.95</v>
      </c>
      <c r="D7" s="7" t="str">
        <f>IF($B7="N/A","N/A",IF(C7&gt;10,"No",IF(C7&lt;-10,"No","Yes")))</f>
        <v>N/A</v>
      </c>
      <c r="E7" s="22">
        <v>1098446.33</v>
      </c>
      <c r="F7" s="7" t="str">
        <f>IF($B7="N/A","N/A",IF(E7&gt;10,"No",IF(E7&lt;-10,"No","Yes")))</f>
        <v>N/A</v>
      </c>
      <c r="G7" s="22">
        <v>1105590.42</v>
      </c>
      <c r="H7" s="7" t="str">
        <f>IF($B7="N/A","N/A",IF(G7&gt;10,"No",IF(G7&lt;-10,"No","Yes")))</f>
        <v>N/A</v>
      </c>
      <c r="I7" s="8">
        <v>21.27</v>
      </c>
      <c r="J7" s="8">
        <v>0.65039999999999998</v>
      </c>
      <c r="K7" s="1" t="s">
        <v>735</v>
      </c>
      <c r="L7" s="85" t="str">
        <f>IF(J7="Div by 0", "N/A", IF(K7="N/A","N/A", IF(J7&gt;VALUE(MID(K7,1,2)), "No", IF(J7&lt;-1*VALUE(MID(K7,1,2)), "No", "Yes"))))</f>
        <v>Yes</v>
      </c>
    </row>
    <row r="8" spans="1:12" x14ac:dyDescent="0.25">
      <c r="A8" s="127" t="s">
        <v>143</v>
      </c>
      <c r="B8" s="22" t="s">
        <v>213</v>
      </c>
      <c r="C8" s="22">
        <v>88</v>
      </c>
      <c r="D8" s="7" t="str">
        <f>IF($B8="N/A","N/A",IF(C8&gt;10,"No",IF(C8&lt;-10,"No","Yes")))</f>
        <v>N/A</v>
      </c>
      <c r="E8" s="22">
        <v>116</v>
      </c>
      <c r="F8" s="7" t="str">
        <f>IF($B8="N/A","N/A",IF(E8&gt;10,"No",IF(E8&lt;-10,"No","Yes")))</f>
        <v>N/A</v>
      </c>
      <c r="G8" s="22">
        <v>383</v>
      </c>
      <c r="H8" s="7" t="str">
        <f>IF($B8="N/A","N/A",IF(G8&gt;10,"No",IF(G8&lt;-10,"No","Yes")))</f>
        <v>N/A</v>
      </c>
      <c r="I8" s="8">
        <v>31.82</v>
      </c>
      <c r="J8" s="8">
        <v>230.2</v>
      </c>
      <c r="K8" s="22" t="s">
        <v>213</v>
      </c>
      <c r="L8" s="85" t="str">
        <f>IF(J8="Div by 0", "N/A", IF(K8="N/A","N/A", IF(J8&gt;VALUE(MID(K8,1,2)), "No", IF(J8&lt;-1*VALUE(MID(K8,1,2)), "No", "Yes"))))</f>
        <v>N/A</v>
      </c>
    </row>
    <row r="9" spans="1:12" x14ac:dyDescent="0.25">
      <c r="A9" s="117" t="s">
        <v>676</v>
      </c>
      <c r="B9" s="22" t="s">
        <v>213</v>
      </c>
      <c r="C9" s="22">
        <v>88</v>
      </c>
      <c r="D9" s="7" t="str">
        <f t="shared" ref="D9:D11" si="0">IF($B9="N/A","N/A",IF(C9&gt;10,"No",IF(C9&lt;-10,"No","Yes")))</f>
        <v>N/A</v>
      </c>
      <c r="E9" s="22">
        <v>116</v>
      </c>
      <c r="F9" s="7" t="str">
        <f t="shared" ref="F9:F11" si="1">IF($B9="N/A","N/A",IF(E9&gt;10,"No",IF(E9&lt;-10,"No","Yes")))</f>
        <v>N/A</v>
      </c>
      <c r="G9" s="22">
        <v>382</v>
      </c>
      <c r="H9" s="7" t="str">
        <f t="shared" ref="H9:H11" si="2">IF($B9="N/A","N/A",IF(G9&gt;10,"No",IF(G9&lt;-10,"No","Yes")))</f>
        <v>N/A</v>
      </c>
      <c r="I9" s="8">
        <v>31.82</v>
      </c>
      <c r="J9" s="8">
        <v>229.3</v>
      </c>
      <c r="K9" s="22" t="s">
        <v>213</v>
      </c>
      <c r="L9" s="85" t="str">
        <f t="shared" ref="L9:L11" si="3">IF(J9="Div by 0", "N/A", IF(K9="N/A","N/A", IF(J9&gt;VALUE(MID(K9,1,2)), "No", IF(J9&lt;-1*VALUE(MID(K9,1,2)), "No", "Yes"))))</f>
        <v>N/A</v>
      </c>
    </row>
    <row r="10" spans="1:12" x14ac:dyDescent="0.25">
      <c r="A10" s="117" t="s">
        <v>423</v>
      </c>
      <c r="B10" s="22" t="s">
        <v>213</v>
      </c>
      <c r="C10" s="22">
        <v>0</v>
      </c>
      <c r="D10" s="7" t="str">
        <f t="shared" si="0"/>
        <v>N/A</v>
      </c>
      <c r="E10" s="22">
        <v>0</v>
      </c>
      <c r="F10" s="7" t="str">
        <f t="shared" si="1"/>
        <v>N/A</v>
      </c>
      <c r="G10" s="22">
        <v>11</v>
      </c>
      <c r="H10" s="7" t="str">
        <f t="shared" si="2"/>
        <v>N/A</v>
      </c>
      <c r="I10" s="8" t="s">
        <v>1749</v>
      </c>
      <c r="J10" s="8" t="s">
        <v>1749</v>
      </c>
      <c r="K10" s="22" t="s">
        <v>213</v>
      </c>
      <c r="L10" s="85" t="str">
        <f t="shared" si="3"/>
        <v>N/A</v>
      </c>
    </row>
    <row r="11" spans="1:12" x14ac:dyDescent="0.25">
      <c r="A11" s="117" t="s">
        <v>169</v>
      </c>
      <c r="B11" s="22" t="s">
        <v>213</v>
      </c>
      <c r="C11" s="4">
        <v>7.5747859000000004E-3</v>
      </c>
      <c r="D11" s="7" t="str">
        <f t="shared" si="0"/>
        <v>N/A</v>
      </c>
      <c r="E11" s="4">
        <v>8.6734224999999998E-3</v>
      </c>
      <c r="F11" s="7" t="str">
        <f t="shared" si="1"/>
        <v>N/A</v>
      </c>
      <c r="G11" s="4">
        <v>2.76524114E-2</v>
      </c>
      <c r="H11" s="7" t="str">
        <f t="shared" si="2"/>
        <v>N/A</v>
      </c>
      <c r="I11" s="8">
        <v>14.5</v>
      </c>
      <c r="J11" s="8">
        <v>218.8</v>
      </c>
      <c r="K11" s="22" t="s">
        <v>213</v>
      </c>
      <c r="L11" s="85" t="str">
        <f t="shared" si="3"/>
        <v>N/A</v>
      </c>
    </row>
    <row r="12" spans="1:12" x14ac:dyDescent="0.25">
      <c r="A12" s="117" t="s">
        <v>144</v>
      </c>
      <c r="B12" s="22" t="s">
        <v>213</v>
      </c>
      <c r="C12" s="22">
        <v>20.583333332999999</v>
      </c>
      <c r="D12" s="7" t="str">
        <f>IF($B12="N/A","N/A",IF(C12&gt;10,"No",IF(C12&lt;-10,"No","Yes")))</f>
        <v>N/A</v>
      </c>
      <c r="E12" s="22">
        <v>43.666666667000001</v>
      </c>
      <c r="F12" s="7" t="str">
        <f>IF($B12="N/A","N/A",IF(E12&gt;10,"No",IF(E12&lt;-10,"No","Yes")))</f>
        <v>N/A</v>
      </c>
      <c r="G12" s="22">
        <v>97.75</v>
      </c>
      <c r="H12" s="7" t="str">
        <f>IF($B12="N/A","N/A",IF(G12&gt;10,"No",IF(G12&lt;-10,"No","Yes")))</f>
        <v>N/A</v>
      </c>
      <c r="I12" s="8">
        <v>112.1</v>
      </c>
      <c r="J12" s="8">
        <v>123.9</v>
      </c>
      <c r="K12" s="22" t="s">
        <v>213</v>
      </c>
      <c r="L12" s="85" t="str">
        <f>IF(J12="Div by 0", "N/A", IF(K12="N/A","N/A", IF(J12&gt;VALUE(MID(K12,1,2)), "No", IF(J12&lt;-1*VALUE(MID(K12,1,2)), "No", "Yes"))))</f>
        <v>N/A</v>
      </c>
    </row>
    <row r="13" spans="1:12" x14ac:dyDescent="0.25">
      <c r="A13" s="84" t="s">
        <v>364</v>
      </c>
      <c r="B13" s="33" t="s">
        <v>213</v>
      </c>
      <c r="C13" s="4">
        <v>98.735355054999999</v>
      </c>
      <c r="D13" s="9" t="str">
        <f>IF($B13="N/A","N/A",IF(C13&gt;=95,"Yes","No"))</f>
        <v>N/A</v>
      </c>
      <c r="E13" s="4">
        <v>98.366256199000006</v>
      </c>
      <c r="F13" s="9" t="str">
        <f>IF($B13="N/A","N/A",IF(E13&gt;=95,"Yes","No"))</f>
        <v>N/A</v>
      </c>
      <c r="G13" s="4">
        <v>96.196168950000001</v>
      </c>
      <c r="H13" s="7" t="str">
        <f>IF($B13="N/A","N/A",IF(G13&gt;=95,"Yes","No"))</f>
        <v>N/A</v>
      </c>
      <c r="I13" s="8">
        <v>-0.374</v>
      </c>
      <c r="J13" s="8">
        <v>-2.21</v>
      </c>
      <c r="K13" s="25" t="s">
        <v>735</v>
      </c>
      <c r="L13" s="85" t="str">
        <f t="shared" ref="L13:L70" si="4">IF(J13="Div by 0", "N/A", IF(K13="N/A","N/A", IF(J13&gt;VALUE(MID(K13,1,2)), "No", IF(J13&lt;-1*VALUE(MID(K13,1,2)), "No", "Yes"))))</f>
        <v>Yes</v>
      </c>
    </row>
    <row r="14" spans="1:12" x14ac:dyDescent="0.25">
      <c r="A14" s="128" t="s">
        <v>365</v>
      </c>
      <c r="B14" s="33" t="s">
        <v>213</v>
      </c>
      <c r="C14" s="34">
        <v>1.2646449447999999</v>
      </c>
      <c r="D14" s="34" t="str">
        <f>IF($B14="N/A","N/A",IF(C14&gt;10,"No",IF(C14&lt;-10,"No","Yes")))</f>
        <v>N/A</v>
      </c>
      <c r="E14" s="34">
        <v>1.6336690297000001</v>
      </c>
      <c r="F14" s="9" t="str">
        <f>IF($B14="N/A","N/A",IF(E14&gt;95,"Yes","No"))</f>
        <v>N/A</v>
      </c>
      <c r="G14" s="34">
        <v>3.8038310502999999</v>
      </c>
      <c r="H14" s="7" t="str">
        <f>IF($B14="N/A","N/A",IF(G14&gt;95,"Yes","No"))</f>
        <v>N/A</v>
      </c>
      <c r="I14" s="35">
        <v>29.18</v>
      </c>
      <c r="J14" s="35">
        <v>132.80000000000001</v>
      </c>
      <c r="K14" s="36" t="s">
        <v>213</v>
      </c>
      <c r="L14" s="85" t="str">
        <f t="shared" si="4"/>
        <v>N/A</v>
      </c>
    </row>
    <row r="15" spans="1:12" x14ac:dyDescent="0.25">
      <c r="A15" s="128" t="s">
        <v>366</v>
      </c>
      <c r="B15" s="33" t="s">
        <v>213</v>
      </c>
      <c r="C15" s="34">
        <v>0</v>
      </c>
      <c r="D15" s="34" t="str">
        <f t="shared" ref="D15:D21" si="5">IF($B15="N/A","N/A",IF(C15&gt;10,"No",IF(C15&lt;-10,"No","Yes")))</f>
        <v>N/A</v>
      </c>
      <c r="E15" s="34">
        <v>7.4770899999999999E-5</v>
      </c>
      <c r="F15" s="34" t="str">
        <f t="shared" ref="F15:F21" si="6">IF($B15="N/A","N/A",IF(E15&gt;10,"No",IF(E15&lt;-10,"No","Yes")))</f>
        <v>N/A</v>
      </c>
      <c r="G15" s="34">
        <v>0</v>
      </c>
      <c r="H15" s="37" t="str">
        <f t="shared" ref="H15:H21" si="7">IF($B15="N/A","N/A",IF(G15&gt;10,"No",IF(G15&lt;-10,"No","Yes")))</f>
        <v>N/A</v>
      </c>
      <c r="I15" s="35" t="s">
        <v>1749</v>
      </c>
      <c r="J15" s="35">
        <v>-100</v>
      </c>
      <c r="K15" s="36" t="s">
        <v>213</v>
      </c>
      <c r="L15" s="85" t="str">
        <f t="shared" si="4"/>
        <v>N/A</v>
      </c>
    </row>
    <row r="16" spans="1:12" x14ac:dyDescent="0.25">
      <c r="A16" s="128" t="s">
        <v>367</v>
      </c>
      <c r="B16" s="33" t="s">
        <v>213</v>
      </c>
      <c r="C16" s="38">
        <v>14692</v>
      </c>
      <c r="D16" s="38" t="str">
        <f t="shared" si="5"/>
        <v>N/A</v>
      </c>
      <c r="E16" s="38">
        <v>21850</v>
      </c>
      <c r="F16" s="38" t="str">
        <f t="shared" si="6"/>
        <v>N/A</v>
      </c>
      <c r="G16" s="38">
        <v>52685</v>
      </c>
      <c r="H16" s="37" t="str">
        <f t="shared" si="7"/>
        <v>N/A</v>
      </c>
      <c r="I16" s="35">
        <v>48.72</v>
      </c>
      <c r="J16" s="35">
        <v>141.1</v>
      </c>
      <c r="K16" s="36" t="s">
        <v>213</v>
      </c>
      <c r="L16" s="85" t="str">
        <f t="shared" si="4"/>
        <v>N/A</v>
      </c>
    </row>
    <row r="17" spans="1:12" x14ac:dyDescent="0.25">
      <c r="A17" s="129" t="s">
        <v>368</v>
      </c>
      <c r="B17" s="33" t="s">
        <v>213</v>
      </c>
      <c r="C17" s="34">
        <v>1.2646449447999999</v>
      </c>
      <c r="D17" s="37" t="str">
        <f t="shared" si="5"/>
        <v>N/A</v>
      </c>
      <c r="E17" s="34">
        <v>1.6337438006</v>
      </c>
      <c r="F17" s="37" t="str">
        <f t="shared" si="6"/>
        <v>N/A</v>
      </c>
      <c r="G17" s="34">
        <v>3.8038310502999999</v>
      </c>
      <c r="H17" s="37" t="str">
        <f t="shared" si="7"/>
        <v>N/A</v>
      </c>
      <c r="I17" s="35">
        <v>29.19</v>
      </c>
      <c r="J17" s="35">
        <v>132.80000000000001</v>
      </c>
      <c r="K17" s="36" t="s">
        <v>213</v>
      </c>
      <c r="L17" s="85" t="str">
        <f t="shared" si="4"/>
        <v>N/A</v>
      </c>
    </row>
    <row r="18" spans="1:12" x14ac:dyDescent="0.25">
      <c r="A18" s="128" t="s">
        <v>677</v>
      </c>
      <c r="B18" s="33" t="s">
        <v>213</v>
      </c>
      <c r="C18" s="34">
        <v>66.042744350999996</v>
      </c>
      <c r="D18" s="37" t="str">
        <f t="shared" si="5"/>
        <v>N/A</v>
      </c>
      <c r="E18" s="34">
        <v>63.679633867</v>
      </c>
      <c r="F18" s="37" t="str">
        <f t="shared" si="6"/>
        <v>N/A</v>
      </c>
      <c r="G18" s="34">
        <v>65.914396886999995</v>
      </c>
      <c r="H18" s="37" t="str">
        <f t="shared" si="7"/>
        <v>N/A</v>
      </c>
      <c r="I18" s="8">
        <v>-3.58</v>
      </c>
      <c r="J18" s="8">
        <v>3.5089999999999999</v>
      </c>
      <c r="K18" s="36" t="s">
        <v>213</v>
      </c>
      <c r="L18" s="85" t="str">
        <f t="shared" si="4"/>
        <v>N/A</v>
      </c>
    </row>
    <row r="19" spans="1:12" x14ac:dyDescent="0.25">
      <c r="A19" s="128" t="s">
        <v>678</v>
      </c>
      <c r="B19" s="33" t="s">
        <v>213</v>
      </c>
      <c r="C19" s="34">
        <v>22.604138306999999</v>
      </c>
      <c r="D19" s="37" t="str">
        <f t="shared" si="5"/>
        <v>N/A</v>
      </c>
      <c r="E19" s="34">
        <v>23.665903889999999</v>
      </c>
      <c r="F19" s="37" t="str">
        <f t="shared" si="6"/>
        <v>N/A</v>
      </c>
      <c r="G19" s="34">
        <v>25.065958052999999</v>
      </c>
      <c r="H19" s="37" t="str">
        <f t="shared" si="7"/>
        <v>N/A</v>
      </c>
      <c r="I19" s="8">
        <v>4.6970000000000001</v>
      </c>
      <c r="J19" s="8">
        <v>5.9160000000000004</v>
      </c>
      <c r="K19" s="36" t="s">
        <v>213</v>
      </c>
      <c r="L19" s="85" t="str">
        <f t="shared" si="4"/>
        <v>N/A</v>
      </c>
    </row>
    <row r="20" spans="1:12" ht="25" x14ac:dyDescent="0.25">
      <c r="A20" s="128" t="s">
        <v>679</v>
      </c>
      <c r="B20" s="33" t="s">
        <v>213</v>
      </c>
      <c r="C20" s="34">
        <v>14.831200653</v>
      </c>
      <c r="D20" s="37" t="str">
        <f t="shared" si="5"/>
        <v>N/A</v>
      </c>
      <c r="E20" s="34">
        <v>11.363844393999999</v>
      </c>
      <c r="F20" s="37" t="str">
        <f t="shared" si="6"/>
        <v>N/A</v>
      </c>
      <c r="G20" s="34">
        <v>8.5337382556999994</v>
      </c>
      <c r="H20" s="37" t="str">
        <f t="shared" si="7"/>
        <v>N/A</v>
      </c>
      <c r="I20" s="8">
        <v>-23.4</v>
      </c>
      <c r="J20" s="8">
        <v>-24.9</v>
      </c>
      <c r="K20" s="36" t="s">
        <v>213</v>
      </c>
      <c r="L20" s="85" t="str">
        <f t="shared" si="4"/>
        <v>N/A</v>
      </c>
    </row>
    <row r="21" spans="1:12" ht="25" x14ac:dyDescent="0.25">
      <c r="A21" s="128" t="s">
        <v>680</v>
      </c>
      <c r="B21" s="33" t="s">
        <v>213</v>
      </c>
      <c r="C21" s="34">
        <v>18.976313640000001</v>
      </c>
      <c r="D21" s="37" t="str">
        <f t="shared" si="5"/>
        <v>N/A</v>
      </c>
      <c r="E21" s="34">
        <v>11.949656750999999</v>
      </c>
      <c r="F21" s="37" t="str">
        <f t="shared" si="6"/>
        <v>N/A</v>
      </c>
      <c r="G21" s="34">
        <v>5.1988231945000001</v>
      </c>
      <c r="H21" s="37" t="str">
        <f t="shared" si="7"/>
        <v>N/A</v>
      </c>
      <c r="I21" s="8">
        <v>-37</v>
      </c>
      <c r="J21" s="8">
        <v>-56.5</v>
      </c>
      <c r="K21" s="36" t="s">
        <v>213</v>
      </c>
      <c r="L21" s="85" t="str">
        <f t="shared" si="4"/>
        <v>N/A</v>
      </c>
    </row>
    <row r="22" spans="1:12" x14ac:dyDescent="0.25">
      <c r="A22" s="108" t="s">
        <v>1686</v>
      </c>
      <c r="B22" s="25" t="s">
        <v>217</v>
      </c>
      <c r="C22" s="1">
        <v>0</v>
      </c>
      <c r="D22" s="7" t="str">
        <f>IF($B22="N/A","N/A",IF(C22&gt;0,"No",IF(C22&lt;0,"No","Yes")))</f>
        <v>Yes</v>
      </c>
      <c r="E22" s="1">
        <v>0</v>
      </c>
      <c r="F22" s="7" t="str">
        <f>IF($B22="N/A","N/A",IF(E22&gt;0,"No",IF(E22&lt;0,"No","Yes")))</f>
        <v>Yes</v>
      </c>
      <c r="G22" s="1">
        <v>0</v>
      </c>
      <c r="H22" s="7" t="str">
        <f>IF($B22="N/A","N/A",IF(G22&gt;0,"No",IF(G22&lt;0,"No","Yes")))</f>
        <v>Yes</v>
      </c>
      <c r="I22" s="8" t="s">
        <v>1749</v>
      </c>
      <c r="J22" s="8" t="s">
        <v>1749</v>
      </c>
      <c r="K22" s="25" t="s">
        <v>213</v>
      </c>
      <c r="L22" s="85" t="str">
        <f t="shared" si="4"/>
        <v>N/A</v>
      </c>
    </row>
    <row r="23" spans="1:12" x14ac:dyDescent="0.25">
      <c r="A23" s="130" t="s">
        <v>145</v>
      </c>
      <c r="B23" s="25" t="s">
        <v>279</v>
      </c>
      <c r="C23" s="4">
        <v>0</v>
      </c>
      <c r="D23" s="7" t="str">
        <f>IF($B23="N/A","N/A",IF(C23&gt;=10,"No",IF(C23&lt;0,"No","Yes")))</f>
        <v>Yes</v>
      </c>
      <c r="E23" s="4">
        <v>0</v>
      </c>
      <c r="F23" s="7" t="str">
        <f>IF($B23="N/A","N/A",IF(E23&gt;=10,"No",IF(E23&lt;0,"No","Yes")))</f>
        <v>Yes</v>
      </c>
      <c r="G23" s="4">
        <v>0</v>
      </c>
      <c r="H23" s="7" t="str">
        <f>IF($B23="N/A","N/A",IF(G23&gt;=10,"No",IF(G23&lt;0,"No","Yes")))</f>
        <v>Yes</v>
      </c>
      <c r="I23" s="8" t="s">
        <v>1749</v>
      </c>
      <c r="J23" s="8" t="s">
        <v>1749</v>
      </c>
      <c r="K23" s="25" t="s">
        <v>213</v>
      </c>
      <c r="L23" s="85" t="str">
        <f t="shared" si="4"/>
        <v>N/A</v>
      </c>
    </row>
    <row r="24" spans="1:12" x14ac:dyDescent="0.25">
      <c r="A24" s="108" t="s">
        <v>424</v>
      </c>
      <c r="B24" s="21" t="s">
        <v>213</v>
      </c>
      <c r="C24" s="9" t="s">
        <v>1749</v>
      </c>
      <c r="D24" s="37" t="str">
        <f t="shared" ref="D24:D27" si="8">IF($B24="N/A","N/A",IF(C24&gt;10,"No",IF(C24&lt;-10,"No","Yes")))</f>
        <v>N/A</v>
      </c>
      <c r="E24" s="9" t="s">
        <v>1749</v>
      </c>
      <c r="F24" s="7" t="str">
        <f t="shared" ref="F24:F27" si="9">IF($B24="N/A","N/A",IF(E24&gt;10,"No",IF(E24&lt;-10,"No","Yes")))</f>
        <v>N/A</v>
      </c>
      <c r="G24" s="9" t="s">
        <v>1749</v>
      </c>
      <c r="H24" s="7" t="str">
        <f t="shared" ref="H24:H27" si="10">IF($B24="N/A","N/A",IF(G24&gt;10,"No",IF(G24&lt;-10,"No","Yes")))</f>
        <v>N/A</v>
      </c>
      <c r="I24" s="8" t="s">
        <v>1749</v>
      </c>
      <c r="J24" s="8" t="s">
        <v>1749</v>
      </c>
      <c r="K24" s="25" t="s">
        <v>213</v>
      </c>
      <c r="L24" s="85" t="str">
        <f t="shared" si="4"/>
        <v>N/A</v>
      </c>
    </row>
    <row r="25" spans="1:12" x14ac:dyDescent="0.25">
      <c r="A25" s="108" t="s">
        <v>425</v>
      </c>
      <c r="B25" s="21" t="s">
        <v>213</v>
      </c>
      <c r="C25" s="9" t="s">
        <v>1749</v>
      </c>
      <c r="D25" s="37" t="str">
        <f t="shared" si="8"/>
        <v>N/A</v>
      </c>
      <c r="E25" s="9" t="s">
        <v>1749</v>
      </c>
      <c r="F25" s="7" t="str">
        <f t="shared" si="9"/>
        <v>N/A</v>
      </c>
      <c r="G25" s="9" t="s">
        <v>1749</v>
      </c>
      <c r="H25" s="7" t="str">
        <f t="shared" si="10"/>
        <v>N/A</v>
      </c>
      <c r="I25" s="8" t="s">
        <v>1749</v>
      </c>
      <c r="J25" s="8" t="s">
        <v>1749</v>
      </c>
      <c r="K25" s="25" t="s">
        <v>213</v>
      </c>
      <c r="L25" s="85" t="str">
        <f t="shared" si="4"/>
        <v>N/A</v>
      </c>
    </row>
    <row r="26" spans="1:12" x14ac:dyDescent="0.25">
      <c r="A26" s="108" t="s">
        <v>421</v>
      </c>
      <c r="B26" s="21" t="s">
        <v>213</v>
      </c>
      <c r="C26" s="9" t="s">
        <v>1749</v>
      </c>
      <c r="D26" s="37" t="str">
        <f t="shared" si="8"/>
        <v>N/A</v>
      </c>
      <c r="E26" s="9" t="s">
        <v>1749</v>
      </c>
      <c r="F26" s="7" t="str">
        <f t="shared" si="9"/>
        <v>N/A</v>
      </c>
      <c r="G26" s="9" t="s">
        <v>1749</v>
      </c>
      <c r="H26" s="7" t="str">
        <f t="shared" si="10"/>
        <v>N/A</v>
      </c>
      <c r="I26" s="8" t="s">
        <v>1749</v>
      </c>
      <c r="J26" s="8" t="s">
        <v>1749</v>
      </c>
      <c r="K26" s="25" t="s">
        <v>213</v>
      </c>
      <c r="L26" s="85" t="str">
        <f t="shared" si="4"/>
        <v>N/A</v>
      </c>
    </row>
    <row r="27" spans="1:12" x14ac:dyDescent="0.25">
      <c r="A27" s="108" t="s">
        <v>422</v>
      </c>
      <c r="B27" s="21" t="s">
        <v>213</v>
      </c>
      <c r="C27" s="9" t="s">
        <v>1749</v>
      </c>
      <c r="D27" s="37" t="str">
        <f t="shared" si="8"/>
        <v>N/A</v>
      </c>
      <c r="E27" s="9" t="s">
        <v>1749</v>
      </c>
      <c r="F27" s="7" t="str">
        <f t="shared" si="9"/>
        <v>N/A</v>
      </c>
      <c r="G27" s="9" t="s">
        <v>1749</v>
      </c>
      <c r="H27" s="7" t="str">
        <f t="shared" si="10"/>
        <v>N/A</v>
      </c>
      <c r="I27" s="8" t="s">
        <v>1749</v>
      </c>
      <c r="J27" s="8" t="s">
        <v>1749</v>
      </c>
      <c r="K27" s="25" t="s">
        <v>213</v>
      </c>
      <c r="L27" s="85" t="str">
        <f t="shared" si="4"/>
        <v>N/A</v>
      </c>
    </row>
    <row r="28" spans="1:12" x14ac:dyDescent="0.25">
      <c r="A28" s="108" t="s">
        <v>950</v>
      </c>
      <c r="B28" s="21" t="s">
        <v>213</v>
      </c>
      <c r="C28" s="34">
        <v>16.915099561000002</v>
      </c>
      <c r="D28" s="37" t="str">
        <f>IF($B28="N/A","N/A",IF(C28&gt;10,"No",IF(C28&lt;-10,"No","Yes")))</f>
        <v>N/A</v>
      </c>
      <c r="E28" s="34">
        <v>16.419910290000001</v>
      </c>
      <c r="F28" s="37" t="str">
        <f>IF($B28="N/A","N/A",IF(E28&gt;10,"No",IF(E28&lt;-10,"No","Yes")))</f>
        <v>N/A</v>
      </c>
      <c r="G28" s="34">
        <v>16.450296775999998</v>
      </c>
      <c r="H28" s="37" t="str">
        <f>IF($B28="N/A","N/A",IF(G28&gt;10,"No",IF(G28&lt;-10,"No","Yes")))</f>
        <v>N/A</v>
      </c>
      <c r="I28" s="8">
        <v>-2.93</v>
      </c>
      <c r="J28" s="8">
        <v>0.18509999999999999</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1749</v>
      </c>
      <c r="J29" s="8" t="s">
        <v>1749</v>
      </c>
      <c r="K29" s="36" t="s">
        <v>735</v>
      </c>
      <c r="L29" s="85" t="str">
        <f t="shared" si="4"/>
        <v>N/A</v>
      </c>
    </row>
    <row r="30" spans="1:12" x14ac:dyDescent="0.25">
      <c r="A30" s="108" t="s">
        <v>20</v>
      </c>
      <c r="B30" s="25" t="s">
        <v>280</v>
      </c>
      <c r="C30" s="9">
        <v>99.914439349999995</v>
      </c>
      <c r="D30" s="7" t="str">
        <f>IF($B30="N/A","N/A",IF(C30&gt;=98,"Yes","No"))</f>
        <v>Yes</v>
      </c>
      <c r="E30" s="9">
        <v>99.918350195000002</v>
      </c>
      <c r="F30" s="7" t="str">
        <f>IF($B30="N/A","N/A",IF(E30&gt;=98,"Yes","No"))</f>
        <v>Yes</v>
      </c>
      <c r="G30" s="9">
        <v>98.82004345</v>
      </c>
      <c r="H30" s="7" t="str">
        <f>IF($B30="N/A","N/A",IF(G30&gt;=98,"Yes","No"))</f>
        <v>Yes</v>
      </c>
      <c r="I30" s="8">
        <v>3.8999999999999998E-3</v>
      </c>
      <c r="J30" s="8">
        <v>-1.1000000000000001</v>
      </c>
      <c r="K30" s="25" t="s">
        <v>735</v>
      </c>
      <c r="L30" s="85" t="str">
        <f t="shared" si="4"/>
        <v>Yes</v>
      </c>
    </row>
    <row r="31" spans="1:12" x14ac:dyDescent="0.25">
      <c r="A31" s="108" t="s">
        <v>18</v>
      </c>
      <c r="B31" s="25" t="s">
        <v>277</v>
      </c>
      <c r="C31" s="9">
        <v>97.695457453000003</v>
      </c>
      <c r="D31" s="7" t="str">
        <f>IF($B31="N/A","N/A",IF(C31&gt;=95,"Yes","No"))</f>
        <v>Yes</v>
      </c>
      <c r="E31" s="9">
        <v>96.751354660999993</v>
      </c>
      <c r="F31" s="7" t="str">
        <f>IF($B31="N/A","N/A",IF(E31&gt;=95,"Yes","No"))</f>
        <v>Yes</v>
      </c>
      <c r="G31" s="9">
        <v>97.518141931000002</v>
      </c>
      <c r="H31" s="7" t="str">
        <f>IF($B31="N/A","N/A",IF(G31&gt;=95,"Yes","No"))</f>
        <v>Yes</v>
      </c>
      <c r="I31" s="8">
        <v>-0.96599999999999997</v>
      </c>
      <c r="J31" s="8">
        <v>0.79249999999999998</v>
      </c>
      <c r="K31" s="25" t="s">
        <v>735</v>
      </c>
      <c r="L31" s="85" t="str">
        <f t="shared" si="4"/>
        <v>Yes</v>
      </c>
    </row>
    <row r="32" spans="1:12" x14ac:dyDescent="0.25">
      <c r="A32" s="108" t="s">
        <v>23</v>
      </c>
      <c r="B32" s="21" t="s">
        <v>213</v>
      </c>
      <c r="C32" s="9">
        <v>63.310835644999997</v>
      </c>
      <c r="D32" s="7" t="str">
        <f t="shared" ref="D32:D37" si="11">IF($B32="N/A","N/A",IF(C32&gt;10,"No",IF(C32&lt;-10,"No","Yes")))</f>
        <v>N/A</v>
      </c>
      <c r="E32" s="9">
        <v>61.314442219999997</v>
      </c>
      <c r="F32" s="7" t="str">
        <f t="shared" ref="F32:F37" si="12">IF($B32="N/A","N/A",IF(E32&gt;10,"No",IF(E32&lt;-10,"No","Yes")))</f>
        <v>N/A</v>
      </c>
      <c r="G32" s="9">
        <v>58.785849763000002</v>
      </c>
      <c r="H32" s="7" t="str">
        <f t="shared" ref="H32:H37" si="13">IF($B32="N/A","N/A",IF(G32&gt;10,"No",IF(G32&lt;-10,"No","Yes")))</f>
        <v>N/A</v>
      </c>
      <c r="I32" s="8">
        <v>-3.15</v>
      </c>
      <c r="J32" s="8">
        <v>-4.12</v>
      </c>
      <c r="K32" s="25" t="s">
        <v>735</v>
      </c>
      <c r="L32" s="85" t="str">
        <f t="shared" si="4"/>
        <v>Yes</v>
      </c>
    </row>
    <row r="33" spans="1:12" x14ac:dyDescent="0.25">
      <c r="A33" s="108" t="s">
        <v>24</v>
      </c>
      <c r="B33" s="21" t="s">
        <v>213</v>
      </c>
      <c r="C33" s="9">
        <v>19.702018249999998</v>
      </c>
      <c r="D33" s="7" t="str">
        <f t="shared" si="11"/>
        <v>N/A</v>
      </c>
      <c r="E33" s="9">
        <v>17.740214548000001</v>
      </c>
      <c r="F33" s="7" t="str">
        <f t="shared" si="12"/>
        <v>N/A</v>
      </c>
      <c r="G33" s="9">
        <v>17.550184073</v>
      </c>
      <c r="H33" s="7" t="str">
        <f t="shared" si="13"/>
        <v>N/A</v>
      </c>
      <c r="I33" s="8">
        <v>-9.9600000000000009</v>
      </c>
      <c r="J33" s="8">
        <v>-1.07</v>
      </c>
      <c r="K33" s="25" t="s">
        <v>735</v>
      </c>
      <c r="L33" s="85" t="str">
        <f t="shared" si="4"/>
        <v>Yes</v>
      </c>
    </row>
    <row r="34" spans="1:12" x14ac:dyDescent="0.25">
      <c r="A34" s="108" t="s">
        <v>25</v>
      </c>
      <c r="B34" s="21" t="s">
        <v>213</v>
      </c>
      <c r="C34" s="9">
        <v>4.6111509457000004</v>
      </c>
      <c r="D34" s="7" t="str">
        <f t="shared" si="11"/>
        <v>N/A</v>
      </c>
      <c r="E34" s="9">
        <v>4.1536721101999996</v>
      </c>
      <c r="F34" s="7" t="str">
        <f t="shared" si="12"/>
        <v>N/A</v>
      </c>
      <c r="G34" s="9">
        <v>4.1584028314000001</v>
      </c>
      <c r="H34" s="7" t="str">
        <f t="shared" si="13"/>
        <v>N/A</v>
      </c>
      <c r="I34" s="8">
        <v>-9.92</v>
      </c>
      <c r="J34" s="8">
        <v>0.1139</v>
      </c>
      <c r="K34" s="25" t="s">
        <v>735</v>
      </c>
      <c r="L34" s="85" t="str">
        <f t="shared" si="4"/>
        <v>Yes</v>
      </c>
    </row>
    <row r="35" spans="1:12" x14ac:dyDescent="0.25">
      <c r="A35" s="108" t="s">
        <v>26</v>
      </c>
      <c r="B35" s="25" t="s">
        <v>213</v>
      </c>
      <c r="C35" s="9">
        <v>6.5260224023999998</v>
      </c>
      <c r="D35" s="7" t="str">
        <f t="shared" si="11"/>
        <v>N/A</v>
      </c>
      <c r="E35" s="9">
        <v>6.3557493949000001</v>
      </c>
      <c r="F35" s="7" t="str">
        <f t="shared" si="12"/>
        <v>N/A</v>
      </c>
      <c r="G35" s="9">
        <v>6.2775305747000001</v>
      </c>
      <c r="H35" s="7" t="str">
        <f t="shared" si="13"/>
        <v>N/A</v>
      </c>
      <c r="I35" s="8">
        <v>-2.61</v>
      </c>
      <c r="J35" s="8">
        <v>-1.23</v>
      </c>
      <c r="K35" s="25" t="s">
        <v>213</v>
      </c>
      <c r="L35" s="85" t="str">
        <f t="shared" si="4"/>
        <v>N/A</v>
      </c>
    </row>
    <row r="36" spans="1:12" x14ac:dyDescent="0.25">
      <c r="A36" s="108" t="s">
        <v>60</v>
      </c>
      <c r="B36" s="25" t="s">
        <v>213</v>
      </c>
      <c r="C36" s="9">
        <v>0.2217346432</v>
      </c>
      <c r="D36" s="7" t="str">
        <f t="shared" si="11"/>
        <v>N/A</v>
      </c>
      <c r="E36" s="9">
        <v>0.27186693179999999</v>
      </c>
      <c r="F36" s="7" t="str">
        <f t="shared" si="12"/>
        <v>N/A</v>
      </c>
      <c r="G36" s="9">
        <v>0.27955649290000001</v>
      </c>
      <c r="H36" s="7" t="str">
        <f t="shared" si="13"/>
        <v>N/A</v>
      </c>
      <c r="I36" s="8">
        <v>22.61</v>
      </c>
      <c r="J36" s="8">
        <v>2.8279999999999998</v>
      </c>
      <c r="K36" s="25" t="s">
        <v>213</v>
      </c>
      <c r="L36" s="85" t="str">
        <f t="shared" si="4"/>
        <v>N/A</v>
      </c>
    </row>
    <row r="37" spans="1:12" x14ac:dyDescent="0.25">
      <c r="A37" s="108" t="s">
        <v>61</v>
      </c>
      <c r="B37" s="25" t="s">
        <v>213</v>
      </c>
      <c r="C37" s="9">
        <v>3.0747605550000001</v>
      </c>
      <c r="D37" s="7" t="str">
        <f t="shared" si="11"/>
        <v>N/A</v>
      </c>
      <c r="E37" s="9">
        <v>3.0528203950999999</v>
      </c>
      <c r="F37" s="7" t="str">
        <f t="shared" si="12"/>
        <v>N/A</v>
      </c>
      <c r="G37" s="9">
        <v>2.9939691751000002</v>
      </c>
      <c r="H37" s="7" t="str">
        <f t="shared" si="13"/>
        <v>N/A</v>
      </c>
      <c r="I37" s="8">
        <v>-0.71399999999999997</v>
      </c>
      <c r="J37" s="8">
        <v>-1.93</v>
      </c>
      <c r="K37" s="25" t="s">
        <v>213</v>
      </c>
      <c r="L37" s="85" t="str">
        <f t="shared" si="4"/>
        <v>N/A</v>
      </c>
    </row>
    <row r="38" spans="1:12" x14ac:dyDescent="0.25">
      <c r="A38" s="108" t="s">
        <v>62</v>
      </c>
      <c r="B38" s="25" t="s">
        <v>278</v>
      </c>
      <c r="C38" s="9">
        <v>8.9559793035999995</v>
      </c>
      <c r="D38" s="7" t="str">
        <f>IF($B38="N/A","N/A",IF(C38&gt;=5,"No",IF(C38&lt;0,"No","Yes")))</f>
        <v>No</v>
      </c>
      <c r="E38" s="9">
        <v>13.484031556</v>
      </c>
      <c r="F38" s="7" t="str">
        <f>IF($B38="N/A","N/A",IF(E38&gt;=5,"No",IF(E38&lt;0,"No","Yes")))</f>
        <v>No</v>
      </c>
      <c r="G38" s="9">
        <v>16.209655818000002</v>
      </c>
      <c r="H38" s="7" t="str">
        <f>IF($B38="N/A","N/A",IF(G38&gt;=5,"No",IF(G38&lt;0,"No","Yes")))</f>
        <v>No</v>
      </c>
      <c r="I38" s="8">
        <v>50.56</v>
      </c>
      <c r="J38" s="8">
        <v>20.21</v>
      </c>
      <c r="K38" s="25" t="s">
        <v>735</v>
      </c>
      <c r="L38" s="85" t="str">
        <f t="shared" si="4"/>
        <v>No</v>
      </c>
    </row>
    <row r="39" spans="1:12" x14ac:dyDescent="0.25">
      <c r="A39" s="108" t="s">
        <v>63</v>
      </c>
      <c r="B39" s="25" t="s">
        <v>213</v>
      </c>
      <c r="C39" s="9">
        <v>7.4662427082000002</v>
      </c>
      <c r="D39" s="7" t="str">
        <f>IF($B39="N/A","N/A",IF(C39&gt;10,"No",IF(C39&lt;-10,"No","Yes")))</f>
        <v>N/A</v>
      </c>
      <c r="E39" s="9">
        <v>6.5657808062000003</v>
      </c>
      <c r="F39" s="7" t="str">
        <f>IF($B39="N/A","N/A",IF(E39&gt;10,"No",IF(E39&lt;-10,"No","Yes")))</f>
        <v>N/A</v>
      </c>
      <c r="G39" s="9">
        <v>6.6929665405999996</v>
      </c>
      <c r="H39" s="7" t="str">
        <f>IF($B39="N/A","N/A",IF(G39&gt;10,"No",IF(G39&lt;-10,"No","Yes")))</f>
        <v>N/A</v>
      </c>
      <c r="I39" s="8">
        <v>-12.1</v>
      </c>
      <c r="J39" s="8">
        <v>1.9370000000000001</v>
      </c>
      <c r="K39" s="25" t="s">
        <v>735</v>
      </c>
      <c r="L39" s="85" t="str">
        <f t="shared" si="4"/>
        <v>Yes</v>
      </c>
    </row>
    <row r="40" spans="1:12" x14ac:dyDescent="0.25">
      <c r="A40" s="108" t="s">
        <v>64</v>
      </c>
      <c r="B40" s="25" t="s">
        <v>213</v>
      </c>
      <c r="C40" s="9">
        <v>24.397329921000001</v>
      </c>
      <c r="D40" s="7" t="str">
        <f>IF($B40="N/A","N/A",IF(C40&gt;10,"No",IF(C40&lt;-10,"No","Yes")))</f>
        <v>N/A</v>
      </c>
      <c r="E40" s="9">
        <v>30.772559559000001</v>
      </c>
      <c r="F40" s="7" t="str">
        <f>IF($B40="N/A","N/A",IF(E40&gt;10,"No",IF(E40&lt;-10,"No","Yes")))</f>
        <v>N/A</v>
      </c>
      <c r="G40" s="9">
        <v>32.281205165000003</v>
      </c>
      <c r="H40" s="7" t="str">
        <f>IF($B40="N/A","N/A",IF(G40&gt;10,"No",IF(G40&lt;-10,"No","Yes")))</f>
        <v>N/A</v>
      </c>
      <c r="I40" s="8">
        <v>26.13</v>
      </c>
      <c r="J40" s="8">
        <v>4.9029999999999996</v>
      </c>
      <c r="K40" s="25" t="s">
        <v>735</v>
      </c>
      <c r="L40" s="85" t="str">
        <f t="shared" si="4"/>
        <v>Yes</v>
      </c>
    </row>
    <row r="41" spans="1:12" x14ac:dyDescent="0.25">
      <c r="A41" s="84" t="s">
        <v>19</v>
      </c>
      <c r="B41" s="21" t="s">
        <v>281</v>
      </c>
      <c r="C41" s="4">
        <v>2.7122898320000002</v>
      </c>
      <c r="D41" s="7" t="str">
        <f>IF($B41="N/A","N/A",IF(C41&gt;8,"No",IF(C41&lt;2,"No","Yes")))</f>
        <v>Yes</v>
      </c>
      <c r="E41" s="4">
        <v>2.4231000157999998</v>
      </c>
      <c r="F41" s="7" t="str">
        <f>IF($B41="N/A","N/A",IF(E41&gt;8,"No",IF(E41&lt;2,"No","Yes")))</f>
        <v>Yes</v>
      </c>
      <c r="G41" s="4">
        <v>2.8159251898000002</v>
      </c>
      <c r="H41" s="7" t="str">
        <f>IF($B41="N/A","N/A",IF(G41&gt;8,"No",IF(G41&lt;2,"No","Yes")))</f>
        <v>Yes</v>
      </c>
      <c r="I41" s="8">
        <v>-10.7</v>
      </c>
      <c r="J41" s="8">
        <v>16.21</v>
      </c>
      <c r="K41" s="25" t="s">
        <v>735</v>
      </c>
      <c r="L41" s="85" t="str">
        <f t="shared" si="4"/>
        <v>No</v>
      </c>
    </row>
    <row r="42" spans="1:12" x14ac:dyDescent="0.25">
      <c r="A42" s="84" t="s">
        <v>170</v>
      </c>
      <c r="B42" s="21" t="s">
        <v>213</v>
      </c>
      <c r="C42" s="4">
        <v>12.470852138</v>
      </c>
      <c r="D42" s="7" t="str">
        <f t="shared" ref="D42:D49" si="14">IF($B42="N/A","N/A",IF(C42&gt;10,"No",IF(C42&lt;-10,"No","Yes")))</f>
        <v>N/A</v>
      </c>
      <c r="E42" s="4">
        <v>11.533558294000001</v>
      </c>
      <c r="F42" s="7" t="str">
        <f t="shared" ref="F42:F49" si="15">IF($B42="N/A","N/A",IF(E42&gt;10,"No",IF(E42&lt;-10,"No","Yes")))</f>
        <v>N/A</v>
      </c>
      <c r="G42" s="4">
        <v>12.386908497</v>
      </c>
      <c r="H42" s="7" t="str">
        <f t="shared" ref="H42:H49" si="16">IF($B42="N/A","N/A",IF(G42&gt;10,"No",IF(G42&lt;-10,"No","Yes")))</f>
        <v>N/A</v>
      </c>
      <c r="I42" s="8">
        <v>-7.52</v>
      </c>
      <c r="J42" s="8">
        <v>7.399</v>
      </c>
      <c r="K42" s="25" t="s">
        <v>735</v>
      </c>
      <c r="L42" s="85" t="str">
        <f>IF(J42="Div by 0", "N/A", IF(OR(J42="N/A",K42="N/A"),"N/A", IF(J42&gt;VALUE(MID(K42,1,2)), "No", IF(J42&lt;-1*VALUE(MID(K42,1,2)), "No", "Yes"))))</f>
        <v>Yes</v>
      </c>
    </row>
    <row r="43" spans="1:12" x14ac:dyDescent="0.25">
      <c r="A43" s="84" t="s">
        <v>171</v>
      </c>
      <c r="B43" s="21" t="s">
        <v>213</v>
      </c>
      <c r="C43" s="4">
        <v>25.007295034999999</v>
      </c>
      <c r="D43" s="7" t="str">
        <f t="shared" si="14"/>
        <v>N/A</v>
      </c>
      <c r="E43" s="4">
        <v>24.383084134000001</v>
      </c>
      <c r="F43" s="7" t="str">
        <f t="shared" si="15"/>
        <v>N/A</v>
      </c>
      <c r="G43" s="4">
        <v>26.072613933</v>
      </c>
      <c r="H43" s="7" t="str">
        <f t="shared" si="16"/>
        <v>N/A</v>
      </c>
      <c r="I43" s="8">
        <v>-2.5</v>
      </c>
      <c r="J43" s="8">
        <v>6.9290000000000003</v>
      </c>
      <c r="K43" s="25" t="s">
        <v>735</v>
      </c>
      <c r="L43" s="85" t="str">
        <f>IF(J43="Div by 0", "N/A", IF(OR(J43="N/A",K43="N/A"),"N/A", IF(J43&gt;VALUE(MID(K43,1,2)), "No", IF(J43&lt;-1*VALUE(MID(K43,1,2)), "No", "Yes"))))</f>
        <v>Yes</v>
      </c>
    </row>
    <row r="44" spans="1:12" x14ac:dyDescent="0.25">
      <c r="A44" s="84" t="s">
        <v>172</v>
      </c>
      <c r="B44" s="21" t="s">
        <v>213</v>
      </c>
      <c r="C44" s="4">
        <v>3.5374250375999998</v>
      </c>
      <c r="D44" s="7" t="str">
        <f t="shared" si="14"/>
        <v>N/A</v>
      </c>
      <c r="E44" s="4">
        <v>3.1855387130000001</v>
      </c>
      <c r="F44" s="7" t="str">
        <f t="shared" si="15"/>
        <v>N/A</v>
      </c>
      <c r="G44" s="4">
        <v>3.3111416114000001</v>
      </c>
      <c r="H44" s="7" t="str">
        <f t="shared" si="16"/>
        <v>N/A</v>
      </c>
      <c r="I44" s="8">
        <v>-9.9499999999999993</v>
      </c>
      <c r="J44" s="8">
        <v>3.9430000000000001</v>
      </c>
      <c r="K44" s="25" t="s">
        <v>735</v>
      </c>
      <c r="L44" s="85" t="str">
        <f t="shared" ref="L44:L53" si="17">IF(J44="Div by 0", "N/A", IF(OR(J44="N/A",K44="N/A"),"N/A", IF(J44&gt;VALUE(MID(K44,1,2)), "No", IF(J44&lt;-1*VALUE(MID(K44,1,2)), "No", "Yes"))))</f>
        <v>Yes</v>
      </c>
    </row>
    <row r="45" spans="1:12" x14ac:dyDescent="0.25">
      <c r="A45" s="84" t="s">
        <v>173</v>
      </c>
      <c r="B45" s="21" t="s">
        <v>213</v>
      </c>
      <c r="C45" s="4">
        <v>31.167661861999999</v>
      </c>
      <c r="D45" s="7" t="str">
        <f t="shared" si="14"/>
        <v>N/A</v>
      </c>
      <c r="E45" s="4">
        <v>31.380218165999999</v>
      </c>
      <c r="F45" s="7" t="str">
        <f t="shared" si="15"/>
        <v>N/A</v>
      </c>
      <c r="G45" s="4">
        <v>30.512378245000001</v>
      </c>
      <c r="H45" s="7" t="str">
        <f t="shared" si="16"/>
        <v>N/A</v>
      </c>
      <c r="I45" s="8">
        <v>0.68200000000000005</v>
      </c>
      <c r="J45" s="8">
        <v>-2.77</v>
      </c>
      <c r="K45" s="25" t="s">
        <v>735</v>
      </c>
      <c r="L45" s="85" t="str">
        <f t="shared" si="17"/>
        <v>Yes</v>
      </c>
    </row>
    <row r="46" spans="1:12" x14ac:dyDescent="0.25">
      <c r="A46" s="84" t="s">
        <v>174</v>
      </c>
      <c r="B46" s="21" t="s">
        <v>213</v>
      </c>
      <c r="C46" s="4">
        <v>15.809611198000001</v>
      </c>
      <c r="D46" s="7" t="str">
        <f t="shared" si="14"/>
        <v>N/A</v>
      </c>
      <c r="E46" s="4">
        <v>17.609888898000001</v>
      </c>
      <c r="F46" s="7" t="str">
        <f t="shared" si="15"/>
        <v>N/A</v>
      </c>
      <c r="G46" s="4">
        <v>16.266115833000001</v>
      </c>
      <c r="H46" s="7" t="str">
        <f t="shared" si="16"/>
        <v>N/A</v>
      </c>
      <c r="I46" s="8">
        <v>11.39</v>
      </c>
      <c r="J46" s="8">
        <v>-7.63</v>
      </c>
      <c r="K46" s="25" t="s">
        <v>735</v>
      </c>
      <c r="L46" s="85" t="str">
        <f t="shared" si="17"/>
        <v>Yes</v>
      </c>
    </row>
    <row r="47" spans="1:12" x14ac:dyDescent="0.25">
      <c r="A47" s="84" t="s">
        <v>175</v>
      </c>
      <c r="B47" s="21" t="s">
        <v>213</v>
      </c>
      <c r="C47" s="4">
        <v>3.3625163438999999</v>
      </c>
      <c r="D47" s="7" t="str">
        <f t="shared" si="14"/>
        <v>N/A</v>
      </c>
      <c r="E47" s="4">
        <v>3.5450371199999999</v>
      </c>
      <c r="F47" s="7" t="str">
        <f t="shared" si="15"/>
        <v>N/A</v>
      </c>
      <c r="G47" s="4">
        <v>3.3476745621999999</v>
      </c>
      <c r="H47" s="7" t="str">
        <f t="shared" si="16"/>
        <v>N/A</v>
      </c>
      <c r="I47" s="8">
        <v>5.4279999999999999</v>
      </c>
      <c r="J47" s="8">
        <v>-5.57</v>
      </c>
      <c r="K47" s="25" t="s">
        <v>735</v>
      </c>
      <c r="L47" s="85" t="str">
        <f t="shared" si="17"/>
        <v>Yes</v>
      </c>
    </row>
    <row r="48" spans="1:12" x14ac:dyDescent="0.25">
      <c r="A48" s="84" t="s">
        <v>176</v>
      </c>
      <c r="B48" s="21" t="s">
        <v>213</v>
      </c>
      <c r="C48" s="4">
        <v>2.8593956182000002</v>
      </c>
      <c r="D48" s="7" t="str">
        <f t="shared" si="14"/>
        <v>N/A</v>
      </c>
      <c r="E48" s="4">
        <v>2.9367012133000001</v>
      </c>
      <c r="F48" s="7" t="str">
        <f t="shared" si="15"/>
        <v>N/A</v>
      </c>
      <c r="G48" s="4">
        <v>2.5991822683999999</v>
      </c>
      <c r="H48" s="7" t="str">
        <f t="shared" si="16"/>
        <v>N/A</v>
      </c>
      <c r="I48" s="8">
        <v>2.7040000000000002</v>
      </c>
      <c r="J48" s="8">
        <v>-11.5</v>
      </c>
      <c r="K48" s="25" t="s">
        <v>735</v>
      </c>
      <c r="L48" s="85" t="str">
        <f t="shared" si="17"/>
        <v>No</v>
      </c>
    </row>
    <row r="49" spans="1:12" x14ac:dyDescent="0.25">
      <c r="A49" s="84" t="s">
        <v>952</v>
      </c>
      <c r="B49" s="21" t="s">
        <v>213</v>
      </c>
      <c r="C49" s="4">
        <v>3.0705427765</v>
      </c>
      <c r="D49" s="7" t="str">
        <f t="shared" si="14"/>
        <v>N/A</v>
      </c>
      <c r="E49" s="4">
        <v>3.0016023399999998</v>
      </c>
      <c r="F49" s="7" t="str">
        <f t="shared" si="15"/>
        <v>N/A</v>
      </c>
      <c r="G49" s="4">
        <v>2.6865436724</v>
      </c>
      <c r="H49" s="7" t="str">
        <f t="shared" si="16"/>
        <v>N/A</v>
      </c>
      <c r="I49" s="8">
        <v>-2.25</v>
      </c>
      <c r="J49" s="8">
        <v>-10.5</v>
      </c>
      <c r="K49" s="25" t="s">
        <v>735</v>
      </c>
      <c r="L49" s="85" t="str">
        <f t="shared" si="17"/>
        <v>No</v>
      </c>
    </row>
    <row r="50" spans="1:12" x14ac:dyDescent="0.25">
      <c r="A50" s="108" t="s">
        <v>208</v>
      </c>
      <c r="B50" s="21" t="s">
        <v>213</v>
      </c>
      <c r="C50" s="22">
        <v>466304</v>
      </c>
      <c r="D50" s="5" t="str">
        <f t="shared" ref="D50:D53" si="18">IF($B50="N/A","N/A",IF(C50&lt;0,"No","Yes"))</f>
        <v>N/A</v>
      </c>
      <c r="E50" s="22">
        <v>511978</v>
      </c>
      <c r="F50" s="5" t="str">
        <f t="shared" ref="F50:F53" si="19">IF($B50="N/A","N/A",IF(E50&lt;0,"No","Yes"))</f>
        <v>N/A</v>
      </c>
      <c r="G50" s="22">
        <v>570876</v>
      </c>
      <c r="H50" s="5" t="str">
        <f t="shared" ref="H50:H53" si="20">IF($B50="N/A","N/A",IF(G50&lt;0,"No","Yes"))</f>
        <v>N/A</v>
      </c>
      <c r="I50" s="8">
        <v>9.7949999999999999</v>
      </c>
      <c r="J50" s="8">
        <v>11.5</v>
      </c>
      <c r="K50" s="25" t="s">
        <v>735</v>
      </c>
      <c r="L50" s="85" t="str">
        <f t="shared" si="17"/>
        <v>No</v>
      </c>
    </row>
    <row r="51" spans="1:12" x14ac:dyDescent="0.25">
      <c r="A51" s="108" t="s">
        <v>209</v>
      </c>
      <c r="B51" s="21" t="s">
        <v>213</v>
      </c>
      <c r="C51" s="22">
        <v>40997</v>
      </c>
      <c r="D51" s="5" t="str">
        <f t="shared" si="18"/>
        <v>N/A</v>
      </c>
      <c r="E51" s="22">
        <v>42503</v>
      </c>
      <c r="F51" s="5" t="str">
        <f t="shared" si="19"/>
        <v>N/A</v>
      </c>
      <c r="G51" s="22">
        <v>45752</v>
      </c>
      <c r="H51" s="5" t="str">
        <f t="shared" si="20"/>
        <v>N/A</v>
      </c>
      <c r="I51" s="8">
        <v>3.673</v>
      </c>
      <c r="J51" s="8">
        <v>7.6440000000000001</v>
      </c>
      <c r="K51" s="25" t="s">
        <v>735</v>
      </c>
      <c r="L51" s="85" t="str">
        <f t="shared" si="17"/>
        <v>Yes</v>
      </c>
    </row>
    <row r="52" spans="1:12" x14ac:dyDescent="0.25">
      <c r="A52" s="108" t="s">
        <v>210</v>
      </c>
      <c r="B52" s="21" t="s">
        <v>213</v>
      </c>
      <c r="C52" s="22">
        <v>538657</v>
      </c>
      <c r="D52" s="5" t="str">
        <f t="shared" si="18"/>
        <v>N/A</v>
      </c>
      <c r="E52" s="22">
        <v>648080</v>
      </c>
      <c r="F52" s="5" t="str">
        <f t="shared" si="19"/>
        <v>N/A</v>
      </c>
      <c r="G52" s="22">
        <v>641237</v>
      </c>
      <c r="H52" s="5" t="str">
        <f t="shared" si="20"/>
        <v>N/A</v>
      </c>
      <c r="I52" s="8">
        <v>20.309999999999999</v>
      </c>
      <c r="J52" s="8">
        <v>-1.06</v>
      </c>
      <c r="K52" s="25" t="s">
        <v>735</v>
      </c>
      <c r="L52" s="85" t="str">
        <f t="shared" si="17"/>
        <v>Yes</v>
      </c>
    </row>
    <row r="53" spans="1:12" x14ac:dyDescent="0.25">
      <c r="A53" s="108" t="s">
        <v>953</v>
      </c>
      <c r="B53" s="21" t="s">
        <v>213</v>
      </c>
      <c r="C53" s="22">
        <v>85682</v>
      </c>
      <c r="D53" s="5" t="str">
        <f t="shared" si="18"/>
        <v>N/A</v>
      </c>
      <c r="E53" s="22">
        <v>104970</v>
      </c>
      <c r="F53" s="5" t="str">
        <f t="shared" si="19"/>
        <v>N/A</v>
      </c>
      <c r="G53" s="22">
        <v>98172</v>
      </c>
      <c r="H53" s="5" t="str">
        <f t="shared" si="20"/>
        <v>N/A</v>
      </c>
      <c r="I53" s="8">
        <v>22.51</v>
      </c>
      <c r="J53" s="8">
        <v>-6.48</v>
      </c>
      <c r="K53" s="25" t="s">
        <v>735</v>
      </c>
      <c r="L53" s="85" t="str">
        <f t="shared" si="17"/>
        <v>Yes</v>
      </c>
    </row>
    <row r="54" spans="1:12" x14ac:dyDescent="0.25">
      <c r="A54" s="108" t="s">
        <v>954</v>
      </c>
      <c r="B54" s="21" t="s">
        <v>213</v>
      </c>
      <c r="C54" s="4">
        <v>99.997589841000007</v>
      </c>
      <c r="D54" s="7" t="str">
        <f>IF($B54="N/A","N/A",IF(C54&gt;10,"No",IF(C54&lt;-10,"No","Yes")))</f>
        <v>N/A</v>
      </c>
      <c r="E54" s="4">
        <v>99.998728894999999</v>
      </c>
      <c r="F54" s="7" t="str">
        <f>IF($B54="N/A","N/A",IF(E54&gt;10,"No",IF(E54&lt;-10,"No","Yes")))</f>
        <v>N/A</v>
      </c>
      <c r="G54" s="4">
        <v>99.998483809999996</v>
      </c>
      <c r="H54" s="7" t="str">
        <f>IF($B54="N/A","N/A",IF(G54&gt;10,"No",IF(G54&lt;-10,"No","Yes")))</f>
        <v>N/A</v>
      </c>
      <c r="I54" s="8">
        <v>1.1000000000000001E-3</v>
      </c>
      <c r="J54" s="8">
        <v>0</v>
      </c>
      <c r="K54" s="21" t="s">
        <v>213</v>
      </c>
      <c r="L54" s="85" t="str">
        <f t="shared" si="4"/>
        <v>N/A</v>
      </c>
    </row>
    <row r="55" spans="1:12" x14ac:dyDescent="0.25">
      <c r="A55" s="108" t="s">
        <v>1752</v>
      </c>
      <c r="B55" s="21" t="s">
        <v>213</v>
      </c>
      <c r="C55" s="4">
        <v>100</v>
      </c>
      <c r="D55" s="7" t="str">
        <f>IF($B55="N/A","N/A",IF(C55&gt;10,"No",IF(C55&lt;-10,"No","Yes")))</f>
        <v>N/A</v>
      </c>
      <c r="E55" s="4">
        <v>100</v>
      </c>
      <c r="F55" s="7" t="str">
        <f>IF($B55="N/A","N/A",IF(E55&gt;10,"No",IF(E55&lt;-10,"No","Yes")))</f>
        <v>N/A</v>
      </c>
      <c r="G55" s="4">
        <v>100</v>
      </c>
      <c r="H55" s="7" t="str">
        <f>IF($B55="N/A","N/A",IF(G55&gt;10,"No",IF(G55&lt;-10,"No","Yes")))</f>
        <v>N/A</v>
      </c>
      <c r="I55" s="8">
        <v>0</v>
      </c>
      <c r="J55" s="8">
        <v>0</v>
      </c>
      <c r="K55" s="21" t="s">
        <v>213</v>
      </c>
      <c r="L55" s="85" t="str">
        <f t="shared" si="4"/>
        <v>N/A</v>
      </c>
    </row>
    <row r="56" spans="1:12" x14ac:dyDescent="0.25">
      <c r="A56" s="108" t="s">
        <v>177</v>
      </c>
      <c r="B56" s="21" t="s">
        <v>213</v>
      </c>
      <c r="C56" s="4">
        <v>55.575343727000003</v>
      </c>
      <c r="D56" s="7" t="str">
        <f t="shared" ref="D56:D57" si="21">IF($B56="N/A","N/A",IF(C56&gt;10,"No",IF(C56&lt;-10,"No","Yes")))</f>
        <v>N/A</v>
      </c>
      <c r="E56" s="4">
        <v>55.025388452999998</v>
      </c>
      <c r="F56" s="7" t="str">
        <f t="shared" ref="F56:F57" si="22">IF($B56="N/A","N/A",IF(E56&gt;10,"No",IF(E56&lt;-10,"No","Yes")))</f>
        <v>N/A</v>
      </c>
      <c r="G56" s="4">
        <v>54.440233609000003</v>
      </c>
      <c r="H56" s="7" t="str">
        <f t="shared" ref="H56:H57" si="23">IF($B56="N/A","N/A",IF(G56&gt;10,"No",IF(G56&lt;-10,"No","Yes")))</f>
        <v>N/A</v>
      </c>
      <c r="I56" s="8">
        <v>-0.99</v>
      </c>
      <c r="J56" s="8">
        <v>-1.06</v>
      </c>
      <c r="K56" s="25" t="s">
        <v>735</v>
      </c>
      <c r="L56" s="85" t="str">
        <f>IF(J56="Div by 0", "N/A", IF(OR(J56="N/A",K56="N/A"),"N/A", IF(J56&gt;VALUE(MID(K56,1,2)), "No", IF(J56&lt;-1*VALUE(MID(K56,1,2)), "No", "Yes"))))</f>
        <v>Yes</v>
      </c>
    </row>
    <row r="57" spans="1:12" x14ac:dyDescent="0.25">
      <c r="A57" s="130" t="s">
        <v>178</v>
      </c>
      <c r="B57" s="21" t="s">
        <v>213</v>
      </c>
      <c r="C57" s="4">
        <v>44.424656272999997</v>
      </c>
      <c r="D57" s="7" t="str">
        <f t="shared" si="21"/>
        <v>N/A</v>
      </c>
      <c r="E57" s="4">
        <v>44.974611547000002</v>
      </c>
      <c r="F57" s="7" t="str">
        <f t="shared" si="22"/>
        <v>N/A</v>
      </c>
      <c r="G57" s="4">
        <v>45.559766390999997</v>
      </c>
      <c r="H57" s="7" t="str">
        <f t="shared" si="23"/>
        <v>N/A</v>
      </c>
      <c r="I57" s="8">
        <v>1.238</v>
      </c>
      <c r="J57" s="8">
        <v>1.3009999999999999</v>
      </c>
      <c r="K57" s="25" t="s">
        <v>735</v>
      </c>
      <c r="L57" s="85" t="str">
        <f>IF(J57="Div by 0", "N/A", IF(OR(J57="N/A",K57="N/A"),"N/A", IF(J57&gt;VALUE(MID(K57,1,2)), "No", IF(J57&lt;-1*VALUE(MID(K57,1,2)), "No", "Yes"))))</f>
        <v>Yes</v>
      </c>
    </row>
    <row r="58" spans="1:12" x14ac:dyDescent="0.25">
      <c r="A58" s="131" t="s">
        <v>681</v>
      </c>
      <c r="B58" s="21" t="s">
        <v>282</v>
      </c>
      <c r="C58" s="4">
        <v>55.589202143000001</v>
      </c>
      <c r="D58" s="7" t="str">
        <f>IF($B58="N/A","N/A",IF(C58&gt;70,"No",IF(C58&lt;40,"No","Yes")))</f>
        <v>Yes</v>
      </c>
      <c r="E58" s="4">
        <v>63.296767879000001</v>
      </c>
      <c r="F58" s="7" t="str">
        <f>IF($B58="N/A","N/A",IF(E58&gt;70,"No",IF(E58&lt;40,"No","Yes")))</f>
        <v>Yes</v>
      </c>
      <c r="G58" s="4">
        <v>61.695562113000001</v>
      </c>
      <c r="H58" s="7" t="str">
        <f>IF($B58="N/A","N/A",IF(G58&gt;70,"No",IF(G58&lt;40,"No","Yes")))</f>
        <v>Yes</v>
      </c>
      <c r="I58" s="8">
        <v>13.87</v>
      </c>
      <c r="J58" s="8">
        <v>-2.5299999999999998</v>
      </c>
      <c r="K58" s="25" t="s">
        <v>735</v>
      </c>
      <c r="L58" s="85" t="str">
        <f t="shared" si="4"/>
        <v>Yes</v>
      </c>
    </row>
    <row r="59" spans="1:12" x14ac:dyDescent="0.25">
      <c r="A59" s="108" t="s">
        <v>682</v>
      </c>
      <c r="B59" s="21" t="s">
        <v>213</v>
      </c>
      <c r="C59" s="4">
        <v>55.415460142000001</v>
      </c>
      <c r="D59" s="7" t="str">
        <f>IF($B59="N/A","N/A",IF(C59&gt;10,"No",IF(C59&lt;-10,"No","Yes")))</f>
        <v>N/A</v>
      </c>
      <c r="E59" s="4">
        <v>50.691394312</v>
      </c>
      <c r="F59" s="7" t="str">
        <f>IF($B59="N/A","N/A",IF(E59&gt;10,"No",IF(E59&lt;-10,"No","Yes")))</f>
        <v>N/A</v>
      </c>
      <c r="G59" s="4">
        <v>46.434152728999997</v>
      </c>
      <c r="H59" s="7" t="str">
        <f>IF($B59="N/A","N/A",IF(G59&gt;10,"No",IF(G59&lt;-10,"No","Yes")))</f>
        <v>N/A</v>
      </c>
      <c r="I59" s="8">
        <v>-8.52</v>
      </c>
      <c r="J59" s="8">
        <v>-8.4</v>
      </c>
      <c r="K59" s="21" t="s">
        <v>213</v>
      </c>
      <c r="L59" s="85" t="str">
        <f t="shared" si="4"/>
        <v>N/A</v>
      </c>
    </row>
    <row r="60" spans="1:12" x14ac:dyDescent="0.25">
      <c r="A60" s="108" t="s">
        <v>683</v>
      </c>
      <c r="B60" s="21" t="s">
        <v>213</v>
      </c>
      <c r="C60" s="4">
        <v>83.104192079000001</v>
      </c>
      <c r="D60" s="7" t="str">
        <f t="shared" ref="D60:D66" si="24">IF($B60="N/A","N/A",IF(C60&gt;10,"No",IF(C60&lt;-10,"No","Yes")))</f>
        <v>N/A</v>
      </c>
      <c r="E60" s="4">
        <v>86.743267504000002</v>
      </c>
      <c r="F60" s="7" t="str">
        <f t="shared" ref="F60:F66" si="25">IF($B60="N/A","N/A",IF(E60&gt;10,"No",IF(E60&lt;-10,"No","Yes")))</f>
        <v>N/A</v>
      </c>
      <c r="G60" s="4">
        <v>82.856613822</v>
      </c>
      <c r="H60" s="7" t="str">
        <f t="shared" ref="H60:H66" si="26">IF($B60="N/A","N/A",IF(G60&gt;10,"No",IF(G60&lt;-10,"No","Yes")))</f>
        <v>N/A</v>
      </c>
      <c r="I60" s="8">
        <v>4.3789999999999996</v>
      </c>
      <c r="J60" s="8">
        <v>-4.4800000000000004</v>
      </c>
      <c r="K60" s="21" t="s">
        <v>213</v>
      </c>
      <c r="L60" s="85" t="str">
        <f t="shared" si="4"/>
        <v>N/A</v>
      </c>
    </row>
    <row r="61" spans="1:12" x14ac:dyDescent="0.25">
      <c r="A61" s="108" t="s">
        <v>1723</v>
      </c>
      <c r="B61" s="21" t="s">
        <v>213</v>
      </c>
      <c r="C61" s="4">
        <v>59.816507154</v>
      </c>
      <c r="D61" s="7" t="str">
        <f t="shared" si="24"/>
        <v>N/A</v>
      </c>
      <c r="E61" s="4">
        <v>69.940684114000007</v>
      </c>
      <c r="F61" s="7" t="str">
        <f t="shared" si="25"/>
        <v>N/A</v>
      </c>
      <c r="G61" s="4">
        <v>65.001926378999997</v>
      </c>
      <c r="H61" s="7" t="str">
        <f t="shared" si="26"/>
        <v>N/A</v>
      </c>
      <c r="I61" s="8">
        <v>16.93</v>
      </c>
      <c r="J61" s="8">
        <v>-7.06</v>
      </c>
      <c r="K61" s="21" t="s">
        <v>213</v>
      </c>
      <c r="L61" s="85" t="str">
        <f t="shared" si="4"/>
        <v>N/A</v>
      </c>
    </row>
    <row r="62" spans="1:12" x14ac:dyDescent="0.25">
      <c r="A62" s="108" t="s">
        <v>684</v>
      </c>
      <c r="B62" s="21" t="s">
        <v>213</v>
      </c>
      <c r="C62" s="4">
        <v>42.029726132999997</v>
      </c>
      <c r="D62" s="7" t="str">
        <f t="shared" si="24"/>
        <v>N/A</v>
      </c>
      <c r="E62" s="4">
        <v>53.895825914</v>
      </c>
      <c r="F62" s="7" t="str">
        <f t="shared" si="25"/>
        <v>N/A</v>
      </c>
      <c r="G62" s="4">
        <v>54.313702876000001</v>
      </c>
      <c r="H62" s="7" t="str">
        <f t="shared" si="26"/>
        <v>N/A</v>
      </c>
      <c r="I62" s="8">
        <v>28.23</v>
      </c>
      <c r="J62" s="8">
        <v>0.77529999999999999</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1749</v>
      </c>
      <c r="J63" s="8" t="s">
        <v>1749</v>
      </c>
      <c r="K63" s="21" t="s">
        <v>213</v>
      </c>
      <c r="L63" s="85" t="str">
        <f>IF(J63="Div by 0", "N/A", IF(K63="N/A","N/A", IF(J63&gt;VALUE(MID(K63,1,2)), "No", IF(J63&lt;-1*VALUE(MID(K63,1,2)), "No", "Yes"))))</f>
        <v>N/A</v>
      </c>
    </row>
    <row r="64" spans="1:12" x14ac:dyDescent="0.25">
      <c r="A64" s="84" t="s">
        <v>146</v>
      </c>
      <c r="B64" s="21" t="s">
        <v>213</v>
      </c>
      <c r="C64" s="4">
        <v>1.0711435947000001</v>
      </c>
      <c r="D64" s="7" t="str">
        <f t="shared" si="24"/>
        <v>N/A</v>
      </c>
      <c r="E64" s="4">
        <v>0.94824434229999999</v>
      </c>
      <c r="F64" s="7" t="str">
        <f t="shared" si="25"/>
        <v>N/A</v>
      </c>
      <c r="G64" s="4">
        <v>0.90364903529999996</v>
      </c>
      <c r="H64" s="7" t="str">
        <f t="shared" si="26"/>
        <v>N/A</v>
      </c>
      <c r="I64" s="8">
        <v>-11.5</v>
      </c>
      <c r="J64" s="8">
        <v>-4.7</v>
      </c>
      <c r="K64" s="21" t="s">
        <v>213</v>
      </c>
      <c r="L64" s="85" t="str">
        <f t="shared" si="4"/>
        <v>N/A</v>
      </c>
    </row>
    <row r="65" spans="1:12" x14ac:dyDescent="0.25">
      <c r="A65" s="84" t="s">
        <v>147</v>
      </c>
      <c r="B65" s="21" t="s">
        <v>213</v>
      </c>
      <c r="C65" s="4">
        <v>1.4588349117999999</v>
      </c>
      <c r="D65" s="7" t="str">
        <f t="shared" si="24"/>
        <v>N/A</v>
      </c>
      <c r="E65" s="4">
        <v>1.5016236497</v>
      </c>
      <c r="F65" s="7" t="str">
        <f t="shared" si="25"/>
        <v>N/A</v>
      </c>
      <c r="G65" s="4">
        <v>1.3611051144999999</v>
      </c>
      <c r="H65" s="7" t="str">
        <f t="shared" si="26"/>
        <v>N/A</v>
      </c>
      <c r="I65" s="8">
        <v>2.9329999999999998</v>
      </c>
      <c r="J65" s="8">
        <v>-9.36</v>
      </c>
      <c r="K65" s="21" t="s">
        <v>213</v>
      </c>
      <c r="L65" s="85" t="str">
        <f t="shared" si="4"/>
        <v>N/A</v>
      </c>
    </row>
    <row r="66" spans="1:12" x14ac:dyDescent="0.25">
      <c r="A66" s="84" t="s">
        <v>148</v>
      </c>
      <c r="B66" s="21" t="s">
        <v>213</v>
      </c>
      <c r="C66" s="4">
        <v>1.5423297115000001</v>
      </c>
      <c r="D66" s="7" t="str">
        <f t="shared" si="24"/>
        <v>N/A</v>
      </c>
      <c r="E66" s="4">
        <v>1.5628610032000001</v>
      </c>
      <c r="F66" s="7" t="str">
        <f t="shared" si="25"/>
        <v>N/A</v>
      </c>
      <c r="G66" s="4">
        <v>1.4079625949000001</v>
      </c>
      <c r="H66" s="7" t="str">
        <f t="shared" si="26"/>
        <v>N/A</v>
      </c>
      <c r="I66" s="8">
        <v>1.331</v>
      </c>
      <c r="J66" s="8">
        <v>-9.91</v>
      </c>
      <c r="K66" s="21" t="s">
        <v>213</v>
      </c>
      <c r="L66" s="85" t="str">
        <f t="shared" si="4"/>
        <v>N/A</v>
      </c>
    </row>
    <row r="67" spans="1:12" x14ac:dyDescent="0.25">
      <c r="A67" s="108" t="s">
        <v>955</v>
      </c>
      <c r="B67" s="25" t="s">
        <v>213</v>
      </c>
      <c r="C67" s="1">
        <v>6485</v>
      </c>
      <c r="D67" s="7" t="str">
        <f>IF($B67="N/A","N/A",IF(C67&gt;10,"No",IF(C67&lt;-10,"No","Yes")))</f>
        <v>N/A</v>
      </c>
      <c r="E67" s="1">
        <v>9106</v>
      </c>
      <c r="F67" s="7" t="str">
        <f>IF($B67="N/A","N/A",IF(E67&gt;10,"No",IF(E67&lt;-10,"No","Yes")))</f>
        <v>N/A</v>
      </c>
      <c r="G67" s="1">
        <v>8097</v>
      </c>
      <c r="H67" s="7" t="str">
        <f>IF($B67="N/A","N/A",IF(G67&gt;10,"No",IF(G67&lt;-10,"No","Yes")))</f>
        <v>N/A</v>
      </c>
      <c r="I67" s="8">
        <v>40.42</v>
      </c>
      <c r="J67" s="8">
        <v>-11.1</v>
      </c>
      <c r="K67" s="21" t="s">
        <v>213</v>
      </c>
      <c r="L67" s="85" t="str">
        <f t="shared" si="4"/>
        <v>N/A</v>
      </c>
    </row>
    <row r="68" spans="1:12" x14ac:dyDescent="0.25">
      <c r="A68" s="84" t="s">
        <v>201</v>
      </c>
      <c r="B68" s="25" t="s">
        <v>217</v>
      </c>
      <c r="C68" s="1">
        <v>11</v>
      </c>
      <c r="D68" s="7" t="str">
        <f t="shared" ref="D68:D69" si="27">IF($B68="N/A","N/A",IF(C68&gt;0,"No",IF(C68&lt;0,"No","Yes")))</f>
        <v>No</v>
      </c>
      <c r="E68" s="1">
        <v>11</v>
      </c>
      <c r="F68" s="7" t="str">
        <f t="shared" ref="F68:F69" si="28">IF($B68="N/A","N/A",IF(E68&gt;0,"No",IF(E68&lt;0,"No","Yes")))</f>
        <v>No</v>
      </c>
      <c r="G68" s="1">
        <v>11</v>
      </c>
      <c r="H68" s="7" t="str">
        <f t="shared" ref="H68:H69" si="29">IF($B68="N/A","N/A",IF(G68&gt;0,"No",IF(G68&lt;0,"No","Yes")))</f>
        <v>No</v>
      </c>
      <c r="I68" s="8">
        <v>50</v>
      </c>
      <c r="J68" s="8">
        <v>-33.299999999999997</v>
      </c>
      <c r="K68" s="21" t="s">
        <v>213</v>
      </c>
      <c r="L68" s="85" t="str">
        <f t="shared" si="4"/>
        <v>N/A</v>
      </c>
    </row>
    <row r="69" spans="1:12" x14ac:dyDescent="0.25">
      <c r="A69" s="84" t="s">
        <v>202</v>
      </c>
      <c r="B69" s="25" t="s">
        <v>217</v>
      </c>
      <c r="C69" s="1">
        <v>179</v>
      </c>
      <c r="D69" s="7" t="str">
        <f t="shared" si="27"/>
        <v>No</v>
      </c>
      <c r="E69" s="1">
        <v>299</v>
      </c>
      <c r="F69" s="7" t="str">
        <f t="shared" si="28"/>
        <v>No</v>
      </c>
      <c r="G69" s="1">
        <v>519</v>
      </c>
      <c r="H69" s="7" t="str">
        <f t="shared" si="29"/>
        <v>No</v>
      </c>
      <c r="I69" s="8">
        <v>67.040000000000006</v>
      </c>
      <c r="J69" s="8">
        <v>73.58</v>
      </c>
      <c r="K69" s="21" t="s">
        <v>213</v>
      </c>
      <c r="L69" s="85" t="str">
        <f t="shared" si="4"/>
        <v>N/A</v>
      </c>
    </row>
    <row r="70" spans="1:12" x14ac:dyDescent="0.25">
      <c r="A70" s="84" t="s">
        <v>203</v>
      </c>
      <c r="B70" s="33" t="s">
        <v>213</v>
      </c>
      <c r="C70" s="9">
        <v>69.832402235000004</v>
      </c>
      <c r="D70" s="7" t="str">
        <f>IF($B70="N/A","N/A",IF(C70&gt;10,"No",IF(C70&lt;-10,"No","Yes")))</f>
        <v>N/A</v>
      </c>
      <c r="E70" s="9">
        <v>80.267558527999995</v>
      </c>
      <c r="F70" s="7" t="str">
        <f>IF($B70="N/A","N/A",IF(E70&gt;10,"No",IF(E70&lt;-10,"No","Yes")))</f>
        <v>N/A</v>
      </c>
      <c r="G70" s="9">
        <v>53.179190751</v>
      </c>
      <c r="H70" s="7" t="str">
        <f>IF($B70="N/A","N/A",IF(G70&gt;10,"No",IF(G70&lt;-10,"No","Yes")))</f>
        <v>N/A</v>
      </c>
      <c r="I70" s="8">
        <v>14.94</v>
      </c>
      <c r="J70" s="8">
        <v>-33.700000000000003</v>
      </c>
      <c r="K70" s="33" t="s">
        <v>213</v>
      </c>
      <c r="L70" s="85" t="str">
        <f t="shared" si="4"/>
        <v>N/A</v>
      </c>
    </row>
    <row r="71" spans="1:12" x14ac:dyDescent="0.25">
      <c r="A71" s="108" t="s">
        <v>65</v>
      </c>
      <c r="B71" s="25" t="s">
        <v>213</v>
      </c>
      <c r="C71" s="1">
        <v>178069</v>
      </c>
      <c r="D71" s="7" t="str">
        <f>IF($B71="N/A","N/A",IF(C71&gt;10,"No",IF(C71&lt;-10,"No","Yes")))</f>
        <v>N/A</v>
      </c>
      <c r="E71" s="1">
        <v>196925</v>
      </c>
      <c r="F71" s="7" t="str">
        <f>IF($B71="N/A","N/A",IF(E71&gt;10,"No",IF(E71&lt;-10,"No","Yes")))</f>
        <v>N/A</v>
      </c>
      <c r="G71" s="1">
        <v>186163</v>
      </c>
      <c r="H71" s="7" t="str">
        <f>IF($B71="N/A","N/A",IF(G71&gt;10,"No",IF(G71&lt;-10,"No","Yes")))</f>
        <v>N/A</v>
      </c>
      <c r="I71" s="8">
        <v>10.59</v>
      </c>
      <c r="J71" s="8">
        <v>-5.47</v>
      </c>
      <c r="K71" s="25" t="s">
        <v>735</v>
      </c>
      <c r="L71" s="85" t="str">
        <f t="shared" ref="L71:L103" si="30">IF(J71="Div by 0", "N/A", IF(K71="N/A","N/A", IF(J71&gt;VALUE(MID(K71,1,2)), "No", IF(J71&lt;-1*VALUE(MID(K71,1,2)), "No", "Yes"))))</f>
        <v>Yes</v>
      </c>
    </row>
    <row r="72" spans="1:12" x14ac:dyDescent="0.25">
      <c r="A72" s="116" t="s">
        <v>66</v>
      </c>
      <c r="B72" s="25" t="s">
        <v>213</v>
      </c>
      <c r="C72" s="1">
        <v>141477.93</v>
      </c>
      <c r="D72" s="7" t="str">
        <f>IF($B72="N/A","N/A",IF(C72&gt;10,"No",IF(C72&lt;-10,"No","Yes")))</f>
        <v>N/A</v>
      </c>
      <c r="E72" s="1">
        <v>150206.1</v>
      </c>
      <c r="F72" s="7" t="str">
        <f>IF($B72="N/A","N/A",IF(E72&gt;10,"No",IF(E72&lt;-10,"No","Yes")))</f>
        <v>N/A</v>
      </c>
      <c r="G72" s="1">
        <v>148242.72</v>
      </c>
      <c r="H72" s="7" t="str">
        <f>IF($B72="N/A","N/A",IF(G72&gt;10,"No",IF(G72&lt;-10,"No","Yes")))</f>
        <v>N/A</v>
      </c>
      <c r="I72" s="8">
        <v>6.1689999999999996</v>
      </c>
      <c r="J72" s="8">
        <v>-1.31</v>
      </c>
      <c r="K72" s="25" t="s">
        <v>736</v>
      </c>
      <c r="L72" s="85" t="str">
        <f t="shared" si="30"/>
        <v>Yes</v>
      </c>
    </row>
    <row r="73" spans="1:12" x14ac:dyDescent="0.25">
      <c r="A73" s="84" t="s">
        <v>67</v>
      </c>
      <c r="B73" s="21" t="s">
        <v>283</v>
      </c>
      <c r="C73" s="4">
        <v>94.275392525000001</v>
      </c>
      <c r="D73" s="7" t="str">
        <f>IF($B73="N/A","N/A",IF(C73&gt;=90,"Yes","No"))</f>
        <v>Yes</v>
      </c>
      <c r="E73" s="4">
        <v>92.94026744</v>
      </c>
      <c r="F73" s="7" t="str">
        <f>IF($B73="N/A","N/A",IF(E73&gt;=90,"Yes","No"))</f>
        <v>Yes</v>
      </c>
      <c r="G73" s="4">
        <v>89.101583079999997</v>
      </c>
      <c r="H73" s="7" t="str">
        <f>IF($B73="N/A","N/A",IF(G73&gt;=90,"Yes","No"))</f>
        <v>No</v>
      </c>
      <c r="I73" s="8">
        <v>-1.42</v>
      </c>
      <c r="J73" s="8">
        <v>-4.13</v>
      </c>
      <c r="K73" s="25" t="s">
        <v>735</v>
      </c>
      <c r="L73" s="85" t="str">
        <f t="shared" si="30"/>
        <v>Yes</v>
      </c>
    </row>
    <row r="74" spans="1:12" x14ac:dyDescent="0.25">
      <c r="A74" s="108" t="s">
        <v>956</v>
      </c>
      <c r="B74" s="21" t="s">
        <v>283</v>
      </c>
      <c r="C74" s="4">
        <v>95.250925269000007</v>
      </c>
      <c r="D74" s="7" t="str">
        <f>IF($B74="N/A","N/A",IF(C74&gt;=90,"Yes","No"))</f>
        <v>Yes</v>
      </c>
      <c r="E74" s="4">
        <v>94.615808547</v>
      </c>
      <c r="F74" s="7" t="str">
        <f>IF($B74="N/A","N/A",IF(E74&gt;=90,"Yes","No"))</f>
        <v>Yes</v>
      </c>
      <c r="G74" s="4">
        <v>88.391197837000007</v>
      </c>
      <c r="H74" s="7" t="str">
        <f>IF($B74="N/A","N/A",IF(G74&gt;=90,"Yes","No"))</f>
        <v>No</v>
      </c>
      <c r="I74" s="8">
        <v>-0.66700000000000004</v>
      </c>
      <c r="J74" s="8">
        <v>-6.58</v>
      </c>
      <c r="K74" s="25" t="s">
        <v>735</v>
      </c>
      <c r="L74" s="85" t="str">
        <f t="shared" si="30"/>
        <v>Yes</v>
      </c>
    </row>
    <row r="75" spans="1:12" x14ac:dyDescent="0.25">
      <c r="A75" s="130" t="s">
        <v>957</v>
      </c>
      <c r="B75" s="25" t="s">
        <v>284</v>
      </c>
      <c r="C75" s="9">
        <v>50.635737765999998</v>
      </c>
      <c r="D75" s="7" t="str">
        <f>IF($B75="N/A","N/A",IF(C75&gt;55,"No",IF(C75&lt;30,"No","Yes")))</f>
        <v>Yes</v>
      </c>
      <c r="E75" s="9">
        <v>53.298384200999998</v>
      </c>
      <c r="F75" s="7" t="str">
        <f>IF($B75="N/A","N/A",IF(E75&gt;55,"No",IF(E75&lt;30,"No","Yes")))</f>
        <v>Yes</v>
      </c>
      <c r="G75" s="9">
        <v>45.853245631</v>
      </c>
      <c r="H75" s="7" t="str">
        <f>IF($B75="N/A","N/A",IF(G75&gt;55,"No",IF(G75&lt;30,"No","Yes")))</f>
        <v>Yes</v>
      </c>
      <c r="I75" s="8">
        <v>5.258</v>
      </c>
      <c r="J75" s="8">
        <v>-14</v>
      </c>
      <c r="K75" s="25" t="s">
        <v>735</v>
      </c>
      <c r="L75" s="85" t="str">
        <f t="shared" si="30"/>
        <v>No</v>
      </c>
    </row>
    <row r="76" spans="1:12" ht="13" customHeight="1" x14ac:dyDescent="0.25">
      <c r="A76" s="108" t="s">
        <v>1706</v>
      </c>
      <c r="B76" s="25" t="s">
        <v>278</v>
      </c>
      <c r="C76" s="9">
        <v>11.831930319</v>
      </c>
      <c r="D76" s="7" t="str">
        <f>IF($B76="N/A","N/A",IF(C76&gt;=5,"No",IF(C76&lt;0,"No","Yes")))</f>
        <v>No</v>
      </c>
      <c r="E76" s="9">
        <v>17.472641869</v>
      </c>
      <c r="F76" s="7" t="str">
        <f>IF($B76="N/A","N/A",IF(E76&gt;=5,"No",IF(E76&lt;0,"No","Yes")))</f>
        <v>No</v>
      </c>
      <c r="G76" s="9">
        <v>12.479923508000001</v>
      </c>
      <c r="H76" s="7" t="str">
        <f>IF($B76="N/A","N/A",IF(G76&gt;=5,"No",IF(G76&lt;0,"No","Yes")))</f>
        <v>No</v>
      </c>
      <c r="I76" s="8">
        <v>47.67</v>
      </c>
      <c r="J76" s="8">
        <v>-28.6</v>
      </c>
      <c r="K76" s="25" t="s">
        <v>213</v>
      </c>
      <c r="L76" s="85" t="str">
        <f t="shared" si="30"/>
        <v>N/A</v>
      </c>
    </row>
    <row r="77" spans="1:12" ht="13" customHeight="1" x14ac:dyDescent="0.25">
      <c r="A77" s="108" t="s">
        <v>1707</v>
      </c>
      <c r="B77" s="25" t="s">
        <v>213</v>
      </c>
      <c r="C77" s="9">
        <v>1.3522847885</v>
      </c>
      <c r="D77" s="25" t="s">
        <v>213</v>
      </c>
      <c r="E77" s="9">
        <v>1.1755744573</v>
      </c>
      <c r="F77" s="25" t="s">
        <v>213</v>
      </c>
      <c r="G77" s="9">
        <v>1.1973378169</v>
      </c>
      <c r="H77" s="25" t="s">
        <v>213</v>
      </c>
      <c r="I77" s="8">
        <v>-13.1</v>
      </c>
      <c r="J77" s="8">
        <v>1.851</v>
      </c>
      <c r="K77" s="25" t="s">
        <v>213</v>
      </c>
      <c r="L77" s="85" t="str">
        <f t="shared" si="30"/>
        <v>N/A</v>
      </c>
    </row>
    <row r="78" spans="1:12" ht="13" customHeight="1" x14ac:dyDescent="0.25">
      <c r="A78" s="108" t="s">
        <v>1708</v>
      </c>
      <c r="B78" s="25" t="s">
        <v>213</v>
      </c>
      <c r="C78" s="9">
        <v>45.319510975999997</v>
      </c>
      <c r="D78" s="25" t="s">
        <v>213</v>
      </c>
      <c r="E78" s="9">
        <v>41.031357116000002</v>
      </c>
      <c r="F78" s="25" t="s">
        <v>213</v>
      </c>
      <c r="G78" s="9">
        <v>43.009083437999998</v>
      </c>
      <c r="H78" s="25" t="s">
        <v>213</v>
      </c>
      <c r="I78" s="8">
        <v>-9.4600000000000009</v>
      </c>
      <c r="J78" s="8">
        <v>4.82</v>
      </c>
      <c r="K78" s="25" t="s">
        <v>213</v>
      </c>
      <c r="L78" s="85" t="str">
        <f t="shared" si="30"/>
        <v>N/A</v>
      </c>
    </row>
    <row r="79" spans="1:12" ht="13" customHeight="1" x14ac:dyDescent="0.25">
      <c r="A79" s="108" t="s">
        <v>1709</v>
      </c>
      <c r="B79" s="25" t="s">
        <v>213</v>
      </c>
      <c r="C79" s="9">
        <v>4.9143871195999997</v>
      </c>
      <c r="D79" s="25" t="s">
        <v>213</v>
      </c>
      <c r="E79" s="9">
        <v>4.3397232449000001</v>
      </c>
      <c r="F79" s="25" t="s">
        <v>213</v>
      </c>
      <c r="G79" s="9">
        <v>4.8462906163000001</v>
      </c>
      <c r="H79" s="25" t="s">
        <v>213</v>
      </c>
      <c r="I79" s="8">
        <v>-11.7</v>
      </c>
      <c r="J79" s="8">
        <v>11.67</v>
      </c>
      <c r="K79" s="25" t="s">
        <v>213</v>
      </c>
      <c r="L79" s="85" t="str">
        <f t="shared" si="30"/>
        <v>N/A</v>
      </c>
    </row>
    <row r="80" spans="1:12" ht="13" customHeight="1" x14ac:dyDescent="0.25">
      <c r="A80" s="108" t="s">
        <v>1710</v>
      </c>
      <c r="B80" s="25" t="s">
        <v>213</v>
      </c>
      <c r="C80" s="9">
        <v>7.6880310440999997</v>
      </c>
      <c r="D80" s="25" t="s">
        <v>213</v>
      </c>
      <c r="E80" s="9">
        <v>7.1509457914999999</v>
      </c>
      <c r="F80" s="25" t="s">
        <v>213</v>
      </c>
      <c r="G80" s="9">
        <v>7.5396292495999999</v>
      </c>
      <c r="H80" s="25" t="s">
        <v>213</v>
      </c>
      <c r="I80" s="8">
        <v>-6.99</v>
      </c>
      <c r="J80" s="8">
        <v>5.4349999999999996</v>
      </c>
      <c r="K80" s="25" t="s">
        <v>213</v>
      </c>
      <c r="L80" s="85" t="str">
        <f t="shared" si="30"/>
        <v>N/A</v>
      </c>
    </row>
    <row r="81" spans="1:12" ht="13" customHeight="1" x14ac:dyDescent="0.25">
      <c r="A81" s="108" t="s">
        <v>1711</v>
      </c>
      <c r="B81" s="25" t="s">
        <v>213</v>
      </c>
      <c r="C81" s="9">
        <v>0</v>
      </c>
      <c r="D81" s="25" t="s">
        <v>213</v>
      </c>
      <c r="E81" s="9">
        <v>0</v>
      </c>
      <c r="F81" s="25" t="s">
        <v>213</v>
      </c>
      <c r="G81" s="9">
        <v>0</v>
      </c>
      <c r="H81" s="25" t="s">
        <v>213</v>
      </c>
      <c r="I81" s="8" t="s">
        <v>1749</v>
      </c>
      <c r="J81" s="8" t="s">
        <v>1749</v>
      </c>
      <c r="K81" s="25" t="s">
        <v>213</v>
      </c>
      <c r="L81" s="85" t="str">
        <f t="shared" si="30"/>
        <v>N/A</v>
      </c>
    </row>
    <row r="82" spans="1:12" ht="13" customHeight="1" x14ac:dyDescent="0.25">
      <c r="A82" s="108" t="s">
        <v>1712</v>
      </c>
      <c r="B82" s="25" t="s">
        <v>213</v>
      </c>
      <c r="C82" s="9">
        <v>3.1195772425000001</v>
      </c>
      <c r="D82" s="25" t="s">
        <v>213</v>
      </c>
      <c r="E82" s="9">
        <v>2.8274723879999999</v>
      </c>
      <c r="F82" s="25" t="s">
        <v>213</v>
      </c>
      <c r="G82" s="9">
        <v>3.2836815049000001</v>
      </c>
      <c r="H82" s="25" t="s">
        <v>213</v>
      </c>
      <c r="I82" s="8">
        <v>-9.36</v>
      </c>
      <c r="J82" s="8">
        <v>16.13</v>
      </c>
      <c r="K82" s="25" t="s">
        <v>213</v>
      </c>
      <c r="L82" s="85" t="str">
        <f t="shared" si="30"/>
        <v>N/A</v>
      </c>
    </row>
    <row r="83" spans="1:12" ht="13" customHeight="1" x14ac:dyDescent="0.25">
      <c r="A83" s="108" t="s">
        <v>1713</v>
      </c>
      <c r="B83" s="25" t="s">
        <v>213</v>
      </c>
      <c r="C83" s="9">
        <v>0</v>
      </c>
      <c r="D83" s="25" t="s">
        <v>213</v>
      </c>
      <c r="E83" s="9">
        <v>0</v>
      </c>
      <c r="F83" s="25" t="s">
        <v>213</v>
      </c>
      <c r="G83" s="9">
        <v>0</v>
      </c>
      <c r="H83" s="25" t="s">
        <v>213</v>
      </c>
      <c r="I83" s="8" t="s">
        <v>1749</v>
      </c>
      <c r="J83" s="8" t="s">
        <v>1749</v>
      </c>
      <c r="K83" s="25" t="s">
        <v>213</v>
      </c>
      <c r="L83" s="85" t="str">
        <f t="shared" si="30"/>
        <v>N/A</v>
      </c>
    </row>
    <row r="84" spans="1:12" ht="13" customHeight="1" x14ac:dyDescent="0.25">
      <c r="A84" s="108" t="s">
        <v>1714</v>
      </c>
      <c r="B84" s="25" t="s">
        <v>213</v>
      </c>
      <c r="C84" s="9">
        <v>25.774278509999998</v>
      </c>
      <c r="D84" s="25" t="s">
        <v>213</v>
      </c>
      <c r="E84" s="9">
        <v>26.002285134000001</v>
      </c>
      <c r="F84" s="25" t="s">
        <v>213</v>
      </c>
      <c r="G84" s="9">
        <v>27.644053867</v>
      </c>
      <c r="H84" s="25" t="s">
        <v>213</v>
      </c>
      <c r="I84" s="8">
        <v>0.88460000000000005</v>
      </c>
      <c r="J84" s="8">
        <v>6.3140000000000001</v>
      </c>
      <c r="K84" s="25" t="s">
        <v>213</v>
      </c>
      <c r="L84" s="85" t="str">
        <f t="shared" si="30"/>
        <v>N/A</v>
      </c>
    </row>
    <row r="85" spans="1:12" ht="13" customHeight="1" x14ac:dyDescent="0.25">
      <c r="A85" s="108" t="s">
        <v>1715</v>
      </c>
      <c r="B85" s="25" t="s">
        <v>213</v>
      </c>
      <c r="C85" s="9">
        <v>0</v>
      </c>
      <c r="D85" s="25" t="s">
        <v>213</v>
      </c>
      <c r="E85" s="9">
        <v>0</v>
      </c>
      <c r="F85" s="25" t="s">
        <v>213</v>
      </c>
      <c r="G85" s="9">
        <v>0</v>
      </c>
      <c r="H85" s="25" t="s">
        <v>213</v>
      </c>
      <c r="I85" s="8" t="s">
        <v>1749</v>
      </c>
      <c r="J85" s="8" t="s">
        <v>1749</v>
      </c>
      <c r="K85" s="25" t="s">
        <v>213</v>
      </c>
      <c r="L85" s="85" t="str">
        <f t="shared" si="30"/>
        <v>N/A</v>
      </c>
    </row>
    <row r="86" spans="1:12" ht="13" customHeight="1" x14ac:dyDescent="0.25">
      <c r="A86" s="108" t="s">
        <v>1716</v>
      </c>
      <c r="B86" s="25" t="s">
        <v>213</v>
      </c>
      <c r="C86" s="9">
        <v>0</v>
      </c>
      <c r="D86" s="25" t="s">
        <v>213</v>
      </c>
      <c r="E86" s="9">
        <v>0</v>
      </c>
      <c r="F86" s="25" t="s">
        <v>213</v>
      </c>
      <c r="G86" s="9">
        <v>0</v>
      </c>
      <c r="H86" s="25" t="s">
        <v>213</v>
      </c>
      <c r="I86" s="8" t="s">
        <v>1749</v>
      </c>
      <c r="J86" s="8" t="s">
        <v>1749</v>
      </c>
      <c r="K86" s="25" t="s">
        <v>213</v>
      </c>
      <c r="L86" s="85" t="str">
        <f t="shared" si="30"/>
        <v>N/A</v>
      </c>
    </row>
    <row r="87" spans="1:12" x14ac:dyDescent="0.25">
      <c r="A87" s="108" t="s">
        <v>958</v>
      </c>
      <c r="B87" s="25" t="s">
        <v>213</v>
      </c>
      <c r="C87" s="9">
        <v>90.613750848999999</v>
      </c>
      <c r="D87" s="25" t="s">
        <v>213</v>
      </c>
      <c r="E87" s="9">
        <v>91.657229909999998</v>
      </c>
      <c r="F87" s="25" t="s">
        <v>213</v>
      </c>
      <c r="G87" s="9">
        <v>90.672690062000001</v>
      </c>
      <c r="H87" s="25" t="s">
        <v>213</v>
      </c>
      <c r="I87" s="8">
        <v>1.1519999999999999</v>
      </c>
      <c r="J87" s="8">
        <v>-1.07</v>
      </c>
      <c r="K87" s="25" t="s">
        <v>213</v>
      </c>
      <c r="L87" s="85" t="str">
        <f t="shared" si="30"/>
        <v>N/A</v>
      </c>
    </row>
    <row r="88" spans="1:12" x14ac:dyDescent="0.25">
      <c r="A88" s="108" t="s">
        <v>959</v>
      </c>
      <c r="B88" s="25" t="s">
        <v>213</v>
      </c>
      <c r="C88" s="9">
        <v>9.3862491505999994</v>
      </c>
      <c r="D88" s="25" t="s">
        <v>213</v>
      </c>
      <c r="E88" s="9">
        <v>8.3427700901000001</v>
      </c>
      <c r="F88" s="25" t="s">
        <v>213</v>
      </c>
      <c r="G88" s="9">
        <v>9.3273099381000009</v>
      </c>
      <c r="H88" s="25" t="s">
        <v>213</v>
      </c>
      <c r="I88" s="8">
        <v>-11.1</v>
      </c>
      <c r="J88" s="8">
        <v>11.8</v>
      </c>
      <c r="K88" s="25" t="s">
        <v>213</v>
      </c>
      <c r="L88" s="85" t="str">
        <f t="shared" si="30"/>
        <v>N/A</v>
      </c>
    </row>
    <row r="89" spans="1:12" x14ac:dyDescent="0.25">
      <c r="A89" s="130" t="s">
        <v>68</v>
      </c>
      <c r="B89" s="25" t="s">
        <v>213</v>
      </c>
      <c r="C89" s="1">
        <v>593</v>
      </c>
      <c r="D89" s="7" t="str">
        <f>IF($B89="N/A","N/A",IF(C89&gt;10,"No",IF(C89&lt;-10,"No","Yes")))</f>
        <v>N/A</v>
      </c>
      <c r="E89" s="1">
        <v>782</v>
      </c>
      <c r="F89" s="7" t="str">
        <f>IF($B89="N/A","N/A",IF(E89&gt;10,"No",IF(E89&lt;-10,"No","Yes")))</f>
        <v>N/A</v>
      </c>
      <c r="G89" s="1">
        <v>733</v>
      </c>
      <c r="H89" s="7" t="str">
        <f>IF($B89="N/A","N/A",IF(G89&gt;10,"No",IF(G89&lt;-10,"No","Yes")))</f>
        <v>N/A</v>
      </c>
      <c r="I89" s="8">
        <v>31.87</v>
      </c>
      <c r="J89" s="8">
        <v>-6.27</v>
      </c>
      <c r="K89" s="25" t="s">
        <v>735</v>
      </c>
      <c r="L89" s="85" t="str">
        <f t="shared" si="30"/>
        <v>Yes</v>
      </c>
    </row>
    <row r="90" spans="1:12" x14ac:dyDescent="0.25">
      <c r="A90" s="108" t="s">
        <v>109</v>
      </c>
      <c r="B90" s="25" t="s">
        <v>213</v>
      </c>
      <c r="C90" s="9">
        <v>0.84317032039999995</v>
      </c>
      <c r="D90" s="7" t="str">
        <f>IF($B90="N/A","N/A",IF(C90&gt;10,"No",IF(C90&lt;-10,"No","Yes")))</f>
        <v>N/A</v>
      </c>
      <c r="E90" s="9">
        <v>1.6624040921000001</v>
      </c>
      <c r="F90" s="7" t="str">
        <f>IF($B90="N/A","N/A",IF(E90&gt;10,"No",IF(E90&lt;-10,"No","Yes")))</f>
        <v>N/A</v>
      </c>
      <c r="G90" s="9">
        <v>2.1828103683000002</v>
      </c>
      <c r="H90" s="7" t="str">
        <f>IF($B90="N/A","N/A",IF(G90&gt;10,"No",IF(G90&lt;-10,"No","Yes")))</f>
        <v>N/A</v>
      </c>
      <c r="I90" s="8">
        <v>97.16</v>
      </c>
      <c r="J90" s="8">
        <v>31.3</v>
      </c>
      <c r="K90" s="25" t="s">
        <v>735</v>
      </c>
      <c r="L90" s="85" t="str">
        <f t="shared" si="30"/>
        <v>No</v>
      </c>
    </row>
    <row r="91" spans="1:12" x14ac:dyDescent="0.25">
      <c r="A91" s="108" t="s">
        <v>110</v>
      </c>
      <c r="B91" s="25" t="s">
        <v>213</v>
      </c>
      <c r="C91" s="9">
        <v>16.357504215999999</v>
      </c>
      <c r="D91" s="7" t="str">
        <f>IF($B91="N/A","N/A",IF(C91&gt;10,"No",IF(C91&lt;-10,"No","Yes")))</f>
        <v>N/A</v>
      </c>
      <c r="E91" s="9">
        <v>37.595907928000003</v>
      </c>
      <c r="F91" s="7" t="str">
        <f>IF($B91="N/A","N/A",IF(E91&gt;10,"No",IF(E91&lt;-10,"No","Yes")))</f>
        <v>N/A</v>
      </c>
      <c r="G91" s="9">
        <v>46.657571623000003</v>
      </c>
      <c r="H91" s="7" t="str">
        <f>IF($B91="N/A","N/A",IF(G91&gt;10,"No",IF(G91&lt;-10,"No","Yes")))</f>
        <v>N/A</v>
      </c>
      <c r="I91" s="8">
        <v>129.80000000000001</v>
      </c>
      <c r="J91" s="8">
        <v>24.1</v>
      </c>
      <c r="K91" s="25" t="s">
        <v>735</v>
      </c>
      <c r="L91" s="85" t="str">
        <f t="shared" si="30"/>
        <v>No</v>
      </c>
    </row>
    <row r="92" spans="1:12" x14ac:dyDescent="0.25">
      <c r="A92" s="116" t="s">
        <v>7</v>
      </c>
      <c r="B92" s="25" t="s">
        <v>213</v>
      </c>
      <c r="C92" s="9">
        <v>0.51553049660000005</v>
      </c>
      <c r="D92" s="7" t="str">
        <f>IF($B92="N/A","N/A",IF(C92&gt;10,"No",IF(C92&lt;-10,"No","Yes")))</f>
        <v>N/A</v>
      </c>
      <c r="E92" s="9">
        <v>0.52558080490000003</v>
      </c>
      <c r="F92" s="7" t="str">
        <f>IF($B92="N/A","N/A",IF(E92&gt;10,"No",IF(E92&lt;-10,"No","Yes")))</f>
        <v>N/A</v>
      </c>
      <c r="G92" s="9">
        <v>0.59786316289999997</v>
      </c>
      <c r="H92" s="7" t="str">
        <f>IF($B92="N/A","N/A",IF(G92&gt;10,"No",IF(G92&lt;-10,"No","Yes")))</f>
        <v>N/A</v>
      </c>
      <c r="I92" s="8">
        <v>1.95</v>
      </c>
      <c r="J92" s="8">
        <v>13.75</v>
      </c>
      <c r="K92" s="25" t="s">
        <v>736</v>
      </c>
      <c r="L92" s="85" t="str">
        <f t="shared" si="30"/>
        <v>Yes</v>
      </c>
    </row>
    <row r="93" spans="1:12" x14ac:dyDescent="0.25">
      <c r="A93" s="116" t="s">
        <v>180</v>
      </c>
      <c r="B93" s="25" t="s">
        <v>213</v>
      </c>
      <c r="C93" s="9">
        <v>59.884651454999997</v>
      </c>
      <c r="D93" s="7" t="str">
        <f t="shared" ref="D93:D94" si="31">IF($B93="N/A","N/A",IF(C93&gt;10,"No",IF(C93&lt;-10,"No","Yes")))</f>
        <v>N/A</v>
      </c>
      <c r="E93" s="9">
        <v>59.624222420000002</v>
      </c>
      <c r="F93" s="7" t="str">
        <f t="shared" ref="F93:F94" si="32">IF($B93="N/A","N/A",IF(E93&gt;10,"No",IF(E93&lt;-10,"No","Yes")))</f>
        <v>N/A</v>
      </c>
      <c r="G93" s="9">
        <v>59.408690233999998</v>
      </c>
      <c r="H93" s="7" t="str">
        <f t="shared" ref="H93:H94" si="33">IF($B93="N/A","N/A",IF(G93&gt;10,"No",IF(G93&lt;-10,"No","Yes")))</f>
        <v>N/A</v>
      </c>
      <c r="I93" s="8">
        <v>-0.435</v>
      </c>
      <c r="J93" s="8">
        <v>-0.36099999999999999</v>
      </c>
      <c r="K93" s="25" t="s">
        <v>735</v>
      </c>
      <c r="L93" s="85" t="str">
        <f>IF(J93="Div by 0", "N/A", IF(OR(J93="N/A",K93="N/A"),"N/A", IF(J93&gt;VALUE(MID(K93,1,2)), "No", IF(J93&lt;-1*VALUE(MID(K93,1,2)), "No", "Yes"))))</f>
        <v>Yes</v>
      </c>
    </row>
    <row r="94" spans="1:12" x14ac:dyDescent="0.25">
      <c r="A94" s="116" t="s">
        <v>181</v>
      </c>
      <c r="B94" s="25" t="s">
        <v>213</v>
      </c>
      <c r="C94" s="9">
        <v>40.115348545000003</v>
      </c>
      <c r="D94" s="7" t="str">
        <f t="shared" si="31"/>
        <v>N/A</v>
      </c>
      <c r="E94" s="9">
        <v>40.375777579999998</v>
      </c>
      <c r="F94" s="7" t="str">
        <f t="shared" si="32"/>
        <v>N/A</v>
      </c>
      <c r="G94" s="9">
        <v>40.591309766000002</v>
      </c>
      <c r="H94" s="7" t="str">
        <f t="shared" si="33"/>
        <v>N/A</v>
      </c>
      <c r="I94" s="8">
        <v>0.6492</v>
      </c>
      <c r="J94" s="8">
        <v>0.53380000000000005</v>
      </c>
      <c r="K94" s="25" t="s">
        <v>735</v>
      </c>
      <c r="L94" s="85" t="str">
        <f>IF(J94="Div by 0", "N/A", IF(OR(J94="N/A",K94="N/A"),"N/A", IF(J94&gt;VALUE(MID(K94,1,2)), "No", IF(J94&lt;-1*VALUE(MID(K94,1,2)), "No", "Yes"))))</f>
        <v>Yes</v>
      </c>
    </row>
    <row r="95" spans="1:12" x14ac:dyDescent="0.25">
      <c r="A95" s="108" t="s">
        <v>8</v>
      </c>
      <c r="B95" s="25" t="s">
        <v>285</v>
      </c>
      <c r="C95" s="9">
        <v>8.4652578495000004</v>
      </c>
      <c r="D95" s="7" t="str">
        <f>IF($B95="N/A","N/A",IF(C95&gt;10,"No",IF(C95&lt;5,"No","Yes")))</f>
        <v>Yes</v>
      </c>
      <c r="E95" s="9">
        <v>9.0125682365999999</v>
      </c>
      <c r="F95" s="7" t="str">
        <f>IF($B95="N/A","N/A",IF(E95&gt;10,"No",IF(E95&lt;5,"No","Yes")))</f>
        <v>Yes</v>
      </c>
      <c r="G95" s="9">
        <v>8.7879976150000001</v>
      </c>
      <c r="H95" s="7" t="str">
        <f t="shared" ref="H95:H98" si="34">IF($B95="N/A","N/A",IF(G95&gt;10,"No",IF(G95&lt;5,"No","Yes")))</f>
        <v>Yes</v>
      </c>
      <c r="I95" s="8">
        <v>6.4649999999999999</v>
      </c>
      <c r="J95" s="8">
        <v>-2.4900000000000002</v>
      </c>
      <c r="K95" s="25" t="s">
        <v>736</v>
      </c>
      <c r="L95" s="85" t="str">
        <f t="shared" si="30"/>
        <v>Yes</v>
      </c>
    </row>
    <row r="96" spans="1:12" x14ac:dyDescent="0.25">
      <c r="A96" s="108" t="s">
        <v>149</v>
      </c>
      <c r="B96" s="25" t="s">
        <v>285</v>
      </c>
      <c r="C96" s="9">
        <v>5.7354171696999998</v>
      </c>
      <c r="D96" s="7" t="str">
        <f>IF($B96="N/A","N/A",IF(C96&gt;10,"No",IF(C96&lt;5,"No","Yes")))</f>
        <v>Yes</v>
      </c>
      <c r="E96" s="9">
        <v>5.2608861241999998</v>
      </c>
      <c r="F96" s="7" t="str">
        <f t="shared" ref="F96:F98" si="35">IF($B96="N/A","N/A",IF(E96&gt;10,"No",IF(E96&lt;5,"No","Yes")))</f>
        <v>Yes</v>
      </c>
      <c r="G96" s="9">
        <v>5.5306371297999997</v>
      </c>
      <c r="H96" s="7" t="str">
        <f t="shared" si="34"/>
        <v>Yes</v>
      </c>
      <c r="I96" s="8">
        <v>-8.27</v>
      </c>
      <c r="J96" s="8">
        <v>5.1269999999999998</v>
      </c>
      <c r="K96" s="25" t="s">
        <v>736</v>
      </c>
      <c r="L96" s="85" t="str">
        <f t="shared" si="30"/>
        <v>Yes</v>
      </c>
    </row>
    <row r="97" spans="1:12" x14ac:dyDescent="0.25">
      <c r="A97" s="108" t="s">
        <v>150</v>
      </c>
      <c r="B97" s="25" t="s">
        <v>285</v>
      </c>
      <c r="C97" s="9">
        <v>8.0749597065999996</v>
      </c>
      <c r="D97" s="7" t="str">
        <f>IF($B97="N/A","N/A",IF(C97&gt;10,"No",IF(C97&lt;5,"No","Yes")))</f>
        <v>Yes</v>
      </c>
      <c r="E97" s="9">
        <v>8.7185476703999996</v>
      </c>
      <c r="F97" s="7" t="str">
        <f t="shared" si="35"/>
        <v>Yes</v>
      </c>
      <c r="G97" s="9">
        <v>8.5602402196000007</v>
      </c>
      <c r="H97" s="7" t="str">
        <f t="shared" si="34"/>
        <v>Yes</v>
      </c>
      <c r="I97" s="8">
        <v>7.97</v>
      </c>
      <c r="J97" s="8">
        <v>-1.82</v>
      </c>
      <c r="K97" s="25" t="s">
        <v>736</v>
      </c>
      <c r="L97" s="85" t="str">
        <f t="shared" si="30"/>
        <v>Yes</v>
      </c>
    </row>
    <row r="98" spans="1:12" x14ac:dyDescent="0.25">
      <c r="A98" s="108" t="s">
        <v>151</v>
      </c>
      <c r="B98" s="25" t="s">
        <v>285</v>
      </c>
      <c r="C98" s="9">
        <v>8.4708736500999997</v>
      </c>
      <c r="D98" s="7" t="str">
        <f>IF($B98="N/A","N/A",IF(C98&gt;10,"No",IF(C98&lt;5,"No","Yes")))</f>
        <v>Yes</v>
      </c>
      <c r="E98" s="9">
        <v>9.0206931573000002</v>
      </c>
      <c r="F98" s="7" t="str">
        <f t="shared" si="35"/>
        <v>Yes</v>
      </c>
      <c r="G98" s="9">
        <v>8.7939064153000004</v>
      </c>
      <c r="H98" s="7" t="str">
        <f t="shared" si="34"/>
        <v>Yes</v>
      </c>
      <c r="I98" s="8">
        <v>6.4909999999999997</v>
      </c>
      <c r="J98" s="8">
        <v>-2.5099999999999998</v>
      </c>
      <c r="K98" s="25" t="s">
        <v>736</v>
      </c>
      <c r="L98" s="85" t="str">
        <f t="shared" si="30"/>
        <v>Yes</v>
      </c>
    </row>
    <row r="99" spans="1:12" x14ac:dyDescent="0.25">
      <c r="A99" s="108" t="s">
        <v>960</v>
      </c>
      <c r="B99" s="25" t="s">
        <v>213</v>
      </c>
      <c r="C99" s="1">
        <v>5213</v>
      </c>
      <c r="D99" s="7" t="str">
        <f t="shared" ref="D99:D110" si="36">IF($B99="N/A","N/A",IF(C99&gt;10,"No",IF(C99&lt;-10,"No","Yes")))</f>
        <v>N/A</v>
      </c>
      <c r="E99" s="1">
        <v>7733</v>
      </c>
      <c r="F99" s="7" t="str">
        <f t="shared" ref="F99:F110" si="37">IF($B99="N/A","N/A",IF(E99&gt;10,"No",IF(E99&lt;-10,"No","Yes")))</f>
        <v>N/A</v>
      </c>
      <c r="G99" s="1">
        <v>6381</v>
      </c>
      <c r="H99" s="7" t="str">
        <f t="shared" ref="H99:H110" si="38">IF($B99="N/A","N/A",IF(G99&gt;10,"No",IF(G99&lt;-10,"No","Yes")))</f>
        <v>N/A</v>
      </c>
      <c r="I99" s="8">
        <v>48.34</v>
      </c>
      <c r="J99" s="8">
        <v>-17.5</v>
      </c>
      <c r="K99" s="25" t="s">
        <v>735</v>
      </c>
      <c r="L99" s="85" t="str">
        <f t="shared" si="30"/>
        <v>No</v>
      </c>
    </row>
    <row r="100" spans="1:12" x14ac:dyDescent="0.25">
      <c r="A100" s="108" t="s">
        <v>961</v>
      </c>
      <c r="B100" s="25" t="s">
        <v>213</v>
      </c>
      <c r="C100" s="1">
        <v>742</v>
      </c>
      <c r="D100" s="7" t="str">
        <f t="shared" si="36"/>
        <v>N/A</v>
      </c>
      <c r="E100" s="1">
        <v>633</v>
      </c>
      <c r="F100" s="7" t="str">
        <f t="shared" si="37"/>
        <v>N/A</v>
      </c>
      <c r="G100" s="1">
        <v>474</v>
      </c>
      <c r="H100" s="7" t="str">
        <f t="shared" si="38"/>
        <v>N/A</v>
      </c>
      <c r="I100" s="8">
        <v>-14.7</v>
      </c>
      <c r="J100" s="8">
        <v>-25.1</v>
      </c>
      <c r="K100" s="25" t="s">
        <v>735</v>
      </c>
      <c r="L100" s="85" t="str">
        <f t="shared" si="30"/>
        <v>No</v>
      </c>
    </row>
    <row r="101" spans="1:12" x14ac:dyDescent="0.25">
      <c r="A101" s="108" t="s">
        <v>1</v>
      </c>
      <c r="B101" s="25" t="s">
        <v>213</v>
      </c>
      <c r="C101" s="9">
        <v>88.936311204999996</v>
      </c>
      <c r="D101" s="7" t="str">
        <f t="shared" si="36"/>
        <v>N/A</v>
      </c>
      <c r="E101" s="9">
        <v>84.086835089999994</v>
      </c>
      <c r="F101" s="7" t="str">
        <f t="shared" si="37"/>
        <v>N/A</v>
      </c>
      <c r="G101" s="9">
        <v>88.610518739</v>
      </c>
      <c r="H101" s="7" t="str">
        <f t="shared" si="38"/>
        <v>N/A</v>
      </c>
      <c r="I101" s="8">
        <v>-5.45</v>
      </c>
      <c r="J101" s="8">
        <v>5.38</v>
      </c>
      <c r="K101" s="25" t="s">
        <v>736</v>
      </c>
      <c r="L101" s="85" t="str">
        <f t="shared" si="30"/>
        <v>Yes</v>
      </c>
    </row>
    <row r="102" spans="1:12" x14ac:dyDescent="0.25">
      <c r="A102" s="108" t="s">
        <v>69</v>
      </c>
      <c r="B102" s="25" t="s">
        <v>213</v>
      </c>
      <c r="C102" s="9">
        <v>98.539477672000004</v>
      </c>
      <c r="D102" s="7" t="str">
        <f t="shared" si="36"/>
        <v>N/A</v>
      </c>
      <c r="E102" s="9">
        <v>98.534917988999993</v>
      </c>
      <c r="F102" s="7" t="str">
        <f t="shared" si="37"/>
        <v>N/A</v>
      </c>
      <c r="G102" s="9">
        <v>98.417798254000004</v>
      </c>
      <c r="H102" s="7" t="str">
        <f t="shared" si="38"/>
        <v>N/A</v>
      </c>
      <c r="I102" s="8">
        <v>-5.0000000000000001E-3</v>
      </c>
      <c r="J102" s="8">
        <v>-0.11899999999999999</v>
      </c>
      <c r="K102" s="25" t="s">
        <v>736</v>
      </c>
      <c r="L102" s="85" t="str">
        <f t="shared" si="30"/>
        <v>Yes</v>
      </c>
    </row>
    <row r="103" spans="1:12" x14ac:dyDescent="0.25">
      <c r="A103" s="116" t="s">
        <v>70</v>
      </c>
      <c r="B103" s="25" t="s">
        <v>213</v>
      </c>
      <c r="C103" s="1">
        <v>167983</v>
      </c>
      <c r="D103" s="7" t="str">
        <f t="shared" si="36"/>
        <v>N/A</v>
      </c>
      <c r="E103" s="1">
        <v>184829</v>
      </c>
      <c r="F103" s="7" t="str">
        <f t="shared" si="37"/>
        <v>N/A</v>
      </c>
      <c r="G103" s="1">
        <v>174672</v>
      </c>
      <c r="H103" s="7" t="str">
        <f t="shared" si="38"/>
        <v>N/A</v>
      </c>
      <c r="I103" s="8">
        <v>10.029999999999999</v>
      </c>
      <c r="J103" s="8">
        <v>-5.5</v>
      </c>
      <c r="K103" s="25" t="s">
        <v>735</v>
      </c>
      <c r="L103" s="85" t="str">
        <f t="shared" si="30"/>
        <v>Yes</v>
      </c>
    </row>
    <row r="104" spans="1:12" x14ac:dyDescent="0.25">
      <c r="A104" s="108" t="s">
        <v>687</v>
      </c>
      <c r="B104" s="25" t="s">
        <v>213</v>
      </c>
      <c r="C104" s="9">
        <v>1.806730443</v>
      </c>
      <c r="D104" s="7" t="str">
        <f t="shared" si="36"/>
        <v>N/A</v>
      </c>
      <c r="E104" s="9">
        <v>2.0662341948999998</v>
      </c>
      <c r="F104" s="7" t="str">
        <f t="shared" si="37"/>
        <v>N/A</v>
      </c>
      <c r="G104" s="9">
        <v>2.1743610882</v>
      </c>
      <c r="H104" s="7" t="str">
        <f t="shared" si="38"/>
        <v>N/A</v>
      </c>
      <c r="I104" s="8">
        <v>14.36</v>
      </c>
      <c r="J104" s="8">
        <v>5.2329999999999997</v>
      </c>
      <c r="K104" s="25" t="s">
        <v>736</v>
      </c>
      <c r="L104" s="85" t="str">
        <f t="shared" ref="L104:L110" si="39">IF(J104="Div by 0", "N/A", IF(K104="N/A","N/A", IF(J104&gt;VALUE(MID(K104,1,2)), "No", IF(J104&lt;-1*VALUE(MID(K104,1,2)), "No", "Yes"))))</f>
        <v>Yes</v>
      </c>
    </row>
    <row r="105" spans="1:12" x14ac:dyDescent="0.25">
      <c r="A105" s="108" t="s">
        <v>686</v>
      </c>
      <c r="B105" s="25" t="s">
        <v>213</v>
      </c>
      <c r="C105" s="9">
        <v>0.3940874969</v>
      </c>
      <c r="D105" s="7" t="str">
        <f t="shared" si="36"/>
        <v>N/A</v>
      </c>
      <c r="E105" s="9">
        <v>0.3711538774</v>
      </c>
      <c r="F105" s="7" t="str">
        <f t="shared" si="37"/>
        <v>N/A</v>
      </c>
      <c r="G105" s="9">
        <v>0.4425437391</v>
      </c>
      <c r="H105" s="7" t="str">
        <f t="shared" si="38"/>
        <v>N/A</v>
      </c>
      <c r="I105" s="8">
        <v>-5.82</v>
      </c>
      <c r="J105" s="8">
        <v>19.23</v>
      </c>
      <c r="K105" s="25" t="s">
        <v>736</v>
      </c>
      <c r="L105" s="85" t="str">
        <f t="shared" si="39"/>
        <v>No</v>
      </c>
    </row>
    <row r="106" spans="1:12" x14ac:dyDescent="0.25">
      <c r="A106" s="108" t="s">
        <v>685</v>
      </c>
      <c r="B106" s="25" t="s">
        <v>213</v>
      </c>
      <c r="C106" s="9">
        <v>97.799182060000007</v>
      </c>
      <c r="D106" s="7" t="str">
        <f t="shared" si="36"/>
        <v>N/A</v>
      </c>
      <c r="E106" s="9">
        <v>97.562611927999995</v>
      </c>
      <c r="F106" s="7" t="str">
        <f t="shared" si="37"/>
        <v>N/A</v>
      </c>
      <c r="G106" s="9">
        <v>97.383095173000001</v>
      </c>
      <c r="H106" s="7" t="str">
        <f t="shared" si="38"/>
        <v>N/A</v>
      </c>
      <c r="I106" s="8">
        <v>-0.24199999999999999</v>
      </c>
      <c r="J106" s="8">
        <v>-0.184</v>
      </c>
      <c r="K106" s="25" t="s">
        <v>736</v>
      </c>
      <c r="L106" s="85" t="str">
        <f t="shared" si="39"/>
        <v>Yes</v>
      </c>
    </row>
    <row r="107" spans="1:12" ht="25" x14ac:dyDescent="0.25">
      <c r="A107" s="116" t="s">
        <v>962</v>
      </c>
      <c r="B107" s="25" t="s">
        <v>213</v>
      </c>
      <c r="C107" s="9">
        <v>47.012113282000001</v>
      </c>
      <c r="D107" s="7" t="str">
        <f t="shared" si="36"/>
        <v>N/A</v>
      </c>
      <c r="E107" s="9">
        <v>49.479751174</v>
      </c>
      <c r="F107" s="7" t="str">
        <f t="shared" si="37"/>
        <v>N/A</v>
      </c>
      <c r="G107" s="9">
        <v>46.199835628000002</v>
      </c>
      <c r="H107" s="7" t="str">
        <f t="shared" si="38"/>
        <v>N/A</v>
      </c>
      <c r="I107" s="8">
        <v>5.2489999999999997</v>
      </c>
      <c r="J107" s="8">
        <v>-6.63</v>
      </c>
      <c r="K107" s="25" t="s">
        <v>736</v>
      </c>
      <c r="L107" s="85" t="str">
        <f t="shared" si="39"/>
        <v>Yes</v>
      </c>
    </row>
    <row r="108" spans="1:12" ht="25" x14ac:dyDescent="0.25">
      <c r="A108" s="116" t="s">
        <v>963</v>
      </c>
      <c r="B108" s="25" t="s">
        <v>213</v>
      </c>
      <c r="C108" s="9">
        <v>52.024776912</v>
      </c>
      <c r="D108" s="7" t="str">
        <f t="shared" si="36"/>
        <v>N/A</v>
      </c>
      <c r="E108" s="9">
        <v>49.595023486000002</v>
      </c>
      <c r="F108" s="7" t="str">
        <f t="shared" si="37"/>
        <v>N/A</v>
      </c>
      <c r="G108" s="9">
        <v>52.846161696999999</v>
      </c>
      <c r="H108" s="7" t="str">
        <f t="shared" si="38"/>
        <v>N/A</v>
      </c>
      <c r="I108" s="8">
        <v>-4.67</v>
      </c>
      <c r="J108" s="8">
        <v>6.5549999999999997</v>
      </c>
      <c r="K108" s="25" t="s">
        <v>736</v>
      </c>
      <c r="L108" s="85" t="str">
        <f t="shared" si="39"/>
        <v>Yes</v>
      </c>
    </row>
    <row r="109" spans="1:12" ht="25" x14ac:dyDescent="0.25">
      <c r="A109" s="116" t="s">
        <v>964</v>
      </c>
      <c r="B109" s="25" t="s">
        <v>213</v>
      </c>
      <c r="C109" s="9">
        <v>0.3493027984</v>
      </c>
      <c r="D109" s="7" t="str">
        <f t="shared" si="36"/>
        <v>N/A</v>
      </c>
      <c r="E109" s="9">
        <v>0.36308239180000002</v>
      </c>
      <c r="F109" s="7" t="str">
        <f t="shared" si="37"/>
        <v>N/A</v>
      </c>
      <c r="G109" s="9">
        <v>0.40555856959999997</v>
      </c>
      <c r="H109" s="7" t="str">
        <f t="shared" si="38"/>
        <v>N/A</v>
      </c>
      <c r="I109" s="8">
        <v>3.9449999999999998</v>
      </c>
      <c r="J109" s="8">
        <v>11.7</v>
      </c>
      <c r="K109" s="25" t="s">
        <v>736</v>
      </c>
      <c r="L109" s="85" t="str">
        <f t="shared" si="39"/>
        <v>Yes</v>
      </c>
    </row>
    <row r="110" spans="1:12" ht="25" x14ac:dyDescent="0.25">
      <c r="A110" s="116" t="s">
        <v>965</v>
      </c>
      <c r="B110" s="25" t="s">
        <v>213</v>
      </c>
      <c r="C110" s="9">
        <v>0.61380700740000005</v>
      </c>
      <c r="D110" s="7" t="str">
        <f t="shared" si="36"/>
        <v>N/A</v>
      </c>
      <c r="E110" s="9">
        <v>0.56214294779999996</v>
      </c>
      <c r="F110" s="7" t="str">
        <f t="shared" si="37"/>
        <v>N/A</v>
      </c>
      <c r="G110" s="9">
        <v>0.54844410539999999</v>
      </c>
      <c r="H110" s="7" t="str">
        <f t="shared" si="38"/>
        <v>N/A</v>
      </c>
      <c r="I110" s="8">
        <v>-8.42</v>
      </c>
      <c r="J110" s="8">
        <v>-2.44</v>
      </c>
      <c r="K110" s="25" t="s">
        <v>736</v>
      </c>
      <c r="L110" s="85" t="str">
        <f t="shared" si="39"/>
        <v>Yes</v>
      </c>
    </row>
    <row r="111" spans="1:12" x14ac:dyDescent="0.25">
      <c r="A111" s="108" t="s">
        <v>966</v>
      </c>
      <c r="B111" s="25" t="s">
        <v>286</v>
      </c>
      <c r="C111" s="9">
        <v>99.964523366999998</v>
      </c>
      <c r="D111" s="7" t="str">
        <f>IF($B111="N/A","N/A",IF(C111&gt;=99,"Yes","No"))</f>
        <v>Yes</v>
      </c>
      <c r="E111" s="9">
        <v>99.982464637000007</v>
      </c>
      <c r="F111" s="7" t="str">
        <f>IF($B111="N/A","N/A",IF(E111&gt;=99,"Yes","No"))</f>
        <v>Yes</v>
      </c>
      <c r="G111" s="9">
        <v>99.974657880999999</v>
      </c>
      <c r="H111" s="7" t="str">
        <f>IF($B111="N/A","N/A",IF(G111&gt;=99,"Yes","No"))</f>
        <v>Yes</v>
      </c>
      <c r="I111" s="8">
        <v>1.7899999999999999E-2</v>
      </c>
      <c r="J111" s="8">
        <v>-8.0000000000000002E-3</v>
      </c>
      <c r="K111" s="25" t="s">
        <v>735</v>
      </c>
      <c r="L111" s="85" t="str">
        <f t="shared" ref="L111:L145" si="40">IF(J111="Div by 0", "N/A", IF(K111="N/A","N/A", IF(J111&gt;VALUE(MID(K111,1,2)), "No", IF(J111&lt;-1*VALUE(MID(K111,1,2)), "No", "Yes"))))</f>
        <v>Yes</v>
      </c>
    </row>
    <row r="112" spans="1:12" x14ac:dyDescent="0.25">
      <c r="A112" s="108" t="s">
        <v>967</v>
      </c>
      <c r="B112" s="25" t="s">
        <v>213</v>
      </c>
      <c r="C112" s="9">
        <v>1.8062533165000001</v>
      </c>
      <c r="D112" s="7" t="str">
        <f>IF($B112="N/A","N/A",IF(C112&gt;10,"No",IF(C112&lt;-10,"No","Yes")))</f>
        <v>N/A</v>
      </c>
      <c r="E112" s="9">
        <v>2.4093357271000002</v>
      </c>
      <c r="F112" s="7" t="str">
        <f>IF($B112="N/A","N/A",IF(E112&gt;10,"No",IF(E112&lt;-10,"No","Yes")))</f>
        <v>N/A</v>
      </c>
      <c r="G112" s="9">
        <v>2.7404024195000001</v>
      </c>
      <c r="H112" s="7" t="str">
        <f>IF($B112="N/A","N/A",IF(G112&gt;10,"No",IF(G112&lt;-10,"No","Yes")))</f>
        <v>N/A</v>
      </c>
      <c r="I112" s="8">
        <v>33.39</v>
      </c>
      <c r="J112" s="8">
        <v>13.74</v>
      </c>
      <c r="K112" s="25" t="s">
        <v>735</v>
      </c>
      <c r="L112" s="85" t="str">
        <f t="shared" si="40"/>
        <v>No</v>
      </c>
    </row>
    <row r="113" spans="1:12" x14ac:dyDescent="0.25">
      <c r="A113" s="84" t="s">
        <v>968</v>
      </c>
      <c r="B113" s="25" t="s">
        <v>280</v>
      </c>
      <c r="C113" s="4">
        <v>99.157949591000005</v>
      </c>
      <c r="D113" s="7" t="str">
        <f>IF($B113="N/A","N/A",IF(C113&gt;=98,"Yes","No"))</f>
        <v>Yes</v>
      </c>
      <c r="E113" s="4">
        <v>99.619490216000003</v>
      </c>
      <c r="F113" s="7" t="str">
        <f>IF($B113="N/A","N/A",IF(E113&gt;=98,"Yes","No"))</f>
        <v>Yes</v>
      </c>
      <c r="G113" s="4">
        <v>98.988313304000002</v>
      </c>
      <c r="H113" s="7" t="str">
        <f>IF($B113="N/A","N/A",IF(G113&gt;=98,"Yes","No"))</f>
        <v>Yes</v>
      </c>
      <c r="I113" s="8">
        <v>0.46550000000000002</v>
      </c>
      <c r="J113" s="8">
        <v>-0.63400000000000001</v>
      </c>
      <c r="K113" s="25" t="s">
        <v>735</v>
      </c>
      <c r="L113" s="85" t="str">
        <f t="shared" si="40"/>
        <v>Yes</v>
      </c>
    </row>
    <row r="114" spans="1:12" x14ac:dyDescent="0.25">
      <c r="A114" s="84" t="s">
        <v>969</v>
      </c>
      <c r="B114" s="25" t="s">
        <v>287</v>
      </c>
      <c r="C114" s="4">
        <v>96.322163321000005</v>
      </c>
      <c r="D114" s="7" t="str">
        <f>IF($B114="N/A","N/A",IF(C114&gt;=80,"Yes","No"))</f>
        <v>Yes</v>
      </c>
      <c r="E114" s="4">
        <v>97.590268260000002</v>
      </c>
      <c r="F114" s="7" t="str">
        <f>IF($B114="N/A","N/A",IF(E114&gt;=80,"Yes","No"))</f>
        <v>Yes</v>
      </c>
      <c r="G114" s="4">
        <v>98.169341067000005</v>
      </c>
      <c r="H114" s="7" t="str">
        <f>IF($B114="N/A","N/A",IF(G114&gt;=80,"Yes","No"))</f>
        <v>Yes</v>
      </c>
      <c r="I114" s="8">
        <v>1.3169999999999999</v>
      </c>
      <c r="J114" s="8">
        <v>0.59340000000000004</v>
      </c>
      <c r="K114" s="25" t="s">
        <v>735</v>
      </c>
      <c r="L114" s="85" t="str">
        <f t="shared" si="40"/>
        <v>Yes</v>
      </c>
    </row>
    <row r="115" spans="1:12" ht="25" x14ac:dyDescent="0.25">
      <c r="A115" s="108" t="s">
        <v>970</v>
      </c>
      <c r="B115" s="25" t="s">
        <v>288</v>
      </c>
      <c r="C115" s="9">
        <v>99.963155463999996</v>
      </c>
      <c r="D115" s="7" t="str">
        <f>IF($B115="N/A","N/A",IF(C115&gt;=100,"Yes","No"))</f>
        <v>No</v>
      </c>
      <c r="E115" s="9">
        <v>98.799516889000003</v>
      </c>
      <c r="F115" s="7" t="str">
        <f t="shared" ref="F115:F116" si="41">IF($B115="N/A","N/A",IF(E115&gt;=100,"Yes","No"))</f>
        <v>No</v>
      </c>
      <c r="G115" s="9">
        <v>99.876475432000007</v>
      </c>
      <c r="H115" s="7" t="str">
        <f t="shared" ref="H115:H116" si="42">IF($B115="N/A","N/A",IF(G115&gt;=100,"Yes","No"))</f>
        <v>No</v>
      </c>
      <c r="I115" s="8">
        <v>-1.1599999999999999</v>
      </c>
      <c r="J115" s="8">
        <v>1.0900000000000001</v>
      </c>
      <c r="K115" s="25" t="s">
        <v>734</v>
      </c>
      <c r="L115" s="85" t="str">
        <f t="shared" si="40"/>
        <v>Yes</v>
      </c>
    </row>
    <row r="116" spans="1:12" ht="25" x14ac:dyDescent="0.25">
      <c r="A116" s="84" t="s">
        <v>971</v>
      </c>
      <c r="B116" s="25" t="s">
        <v>288</v>
      </c>
      <c r="C116" s="9">
        <v>99.453616654000001</v>
      </c>
      <c r="D116" s="7" t="str">
        <f>IF($B116="N/A","N/A",IF(C116&gt;=100,"Yes","No"))</f>
        <v>No</v>
      </c>
      <c r="E116" s="9">
        <v>96.489118918000003</v>
      </c>
      <c r="F116" s="7" t="str">
        <f t="shared" si="41"/>
        <v>No</v>
      </c>
      <c r="G116" s="9">
        <v>100</v>
      </c>
      <c r="H116" s="7" t="str">
        <f t="shared" si="42"/>
        <v>Yes</v>
      </c>
      <c r="I116" s="8">
        <v>-2.98</v>
      </c>
      <c r="J116" s="8">
        <v>3.6389999999999998</v>
      </c>
      <c r="K116" s="25" t="s">
        <v>734</v>
      </c>
      <c r="L116" s="85" t="str">
        <f t="shared" si="40"/>
        <v>Yes</v>
      </c>
    </row>
    <row r="117" spans="1:12" ht="25" x14ac:dyDescent="0.25">
      <c r="A117" s="108" t="s">
        <v>972</v>
      </c>
      <c r="B117" s="25" t="s">
        <v>213</v>
      </c>
      <c r="C117" s="9">
        <v>28.312135720000001</v>
      </c>
      <c r="D117" s="22" t="s">
        <v>737</v>
      </c>
      <c r="E117" s="9">
        <v>15.769712463999999</v>
      </c>
      <c r="F117" s="22" t="s">
        <v>737</v>
      </c>
      <c r="G117" s="9">
        <v>3.917441416</v>
      </c>
      <c r="H117" s="7" t="str">
        <f>IF($B117="N/A","N/A",IF(G117&lt;100,"No",IF(G117=100,"No","Yes")))</f>
        <v>N/A</v>
      </c>
      <c r="I117" s="8">
        <v>-44.3</v>
      </c>
      <c r="J117" s="8">
        <v>-75.2</v>
      </c>
      <c r="K117" s="25" t="s">
        <v>734</v>
      </c>
      <c r="L117" s="85" t="str">
        <f t="shared" si="40"/>
        <v>No</v>
      </c>
    </row>
    <row r="118" spans="1:12" ht="25" x14ac:dyDescent="0.25">
      <c r="A118" s="108" t="s">
        <v>973</v>
      </c>
      <c r="B118" s="21" t="s">
        <v>213</v>
      </c>
      <c r="C118" s="9">
        <v>28.454441589000002</v>
      </c>
      <c r="D118" s="7" t="str">
        <f>IF($B118="N/A","N/A",IF(C118&gt;10,"No",IF(C118&lt;-10,"No","Yes")))</f>
        <v>N/A</v>
      </c>
      <c r="E118" s="9">
        <v>16.359817168999999</v>
      </c>
      <c r="F118" s="7" t="str">
        <f>IF($B118="N/A","N/A",IF(E118&gt;10,"No",IF(E118&lt;-10,"No","Yes")))</f>
        <v>N/A</v>
      </c>
      <c r="G118" s="9">
        <v>2.7373817360000001</v>
      </c>
      <c r="H118" s="7" t="str">
        <f>IF($B118="N/A","N/A",IF(G118&gt;10,"No",IF(G118&lt;-10,"No","Yes")))</f>
        <v>N/A</v>
      </c>
      <c r="I118" s="8">
        <v>-42.5</v>
      </c>
      <c r="J118" s="8">
        <v>-83.3</v>
      </c>
      <c r="K118" s="25" t="s">
        <v>734</v>
      </c>
      <c r="L118" s="85" t="str">
        <f>IF(J118="Div by 0", "N/A", IF(OR(J118="N/A",K118="N/A"),"N/A", IF(J118&gt;VALUE(MID(K118,1,2)), "No", IF(J118&lt;-1*VALUE(MID(K118,1,2)), "No", "Yes"))))</f>
        <v>No</v>
      </c>
    </row>
    <row r="119" spans="1:12" x14ac:dyDescent="0.25">
      <c r="A119" s="131" t="s">
        <v>100</v>
      </c>
      <c r="B119" s="21" t="s">
        <v>213</v>
      </c>
      <c r="C119" s="22">
        <v>104294</v>
      </c>
      <c r="D119" s="7" t="str">
        <f t="shared" ref="D119:D145" si="43">IF($B119="N/A","N/A",IF(C119&gt;10,"No",IF(C119&lt;-10,"No","Yes")))</f>
        <v>N/A</v>
      </c>
      <c r="E119" s="22">
        <v>119758</v>
      </c>
      <c r="F119" s="7" t="str">
        <f t="shared" ref="F119:F145" si="44">IF($B119="N/A","N/A",IF(E119&gt;10,"No",IF(E119&lt;-10,"No","Yes")))</f>
        <v>N/A</v>
      </c>
      <c r="G119" s="22">
        <v>94704</v>
      </c>
      <c r="H119" s="7" t="str">
        <f t="shared" ref="H119:H145" si="45">IF($B119="N/A","N/A",IF(G119&gt;10,"No",IF(G119&lt;-10,"No","Yes")))</f>
        <v>N/A</v>
      </c>
      <c r="I119" s="8">
        <v>14.83</v>
      </c>
      <c r="J119" s="8">
        <v>-20.9</v>
      </c>
      <c r="K119" s="25" t="s">
        <v>735</v>
      </c>
      <c r="L119" s="85" t="str">
        <f t="shared" si="40"/>
        <v>No</v>
      </c>
    </row>
    <row r="120" spans="1:12" x14ac:dyDescent="0.25">
      <c r="A120" s="108" t="s">
        <v>974</v>
      </c>
      <c r="B120" s="21" t="s">
        <v>213</v>
      </c>
      <c r="C120" s="22">
        <v>21435</v>
      </c>
      <c r="D120" s="7" t="str">
        <f t="shared" si="43"/>
        <v>N/A</v>
      </c>
      <c r="E120" s="22">
        <v>21771</v>
      </c>
      <c r="F120" s="7" t="str">
        <f t="shared" si="44"/>
        <v>N/A</v>
      </c>
      <c r="G120" s="22">
        <v>11988</v>
      </c>
      <c r="H120" s="7" t="str">
        <f t="shared" si="45"/>
        <v>N/A</v>
      </c>
      <c r="I120" s="8">
        <v>1.5680000000000001</v>
      </c>
      <c r="J120" s="8">
        <v>-44.9</v>
      </c>
      <c r="K120" s="25" t="s">
        <v>735</v>
      </c>
      <c r="L120" s="85" t="str">
        <f t="shared" si="40"/>
        <v>No</v>
      </c>
    </row>
    <row r="121" spans="1:12" x14ac:dyDescent="0.25">
      <c r="A121" s="108" t="s">
        <v>975</v>
      </c>
      <c r="B121" s="21" t="s">
        <v>213</v>
      </c>
      <c r="C121" s="22">
        <v>15552</v>
      </c>
      <c r="D121" s="7" t="str">
        <f t="shared" si="43"/>
        <v>N/A</v>
      </c>
      <c r="E121" s="22">
        <v>15337</v>
      </c>
      <c r="F121" s="7" t="str">
        <f t="shared" si="44"/>
        <v>N/A</v>
      </c>
      <c r="G121" s="22">
        <v>18061</v>
      </c>
      <c r="H121" s="7" t="str">
        <f t="shared" si="45"/>
        <v>N/A</v>
      </c>
      <c r="I121" s="8">
        <v>-1.38</v>
      </c>
      <c r="J121" s="8">
        <v>17.760000000000002</v>
      </c>
      <c r="K121" s="25" t="s">
        <v>735</v>
      </c>
      <c r="L121" s="85" t="str">
        <f t="shared" si="40"/>
        <v>No</v>
      </c>
    </row>
    <row r="122" spans="1:12" x14ac:dyDescent="0.25">
      <c r="A122" s="108" t="s">
        <v>976</v>
      </c>
      <c r="B122" s="21" t="s">
        <v>213</v>
      </c>
      <c r="C122" s="22">
        <v>22133</v>
      </c>
      <c r="D122" s="7" t="str">
        <f t="shared" si="43"/>
        <v>N/A</v>
      </c>
      <c r="E122" s="22">
        <v>22149</v>
      </c>
      <c r="F122" s="7" t="str">
        <f t="shared" si="44"/>
        <v>N/A</v>
      </c>
      <c r="G122" s="22">
        <v>18583</v>
      </c>
      <c r="H122" s="7" t="str">
        <f t="shared" si="45"/>
        <v>N/A</v>
      </c>
      <c r="I122" s="8">
        <v>7.2300000000000003E-2</v>
      </c>
      <c r="J122" s="8">
        <v>-16.100000000000001</v>
      </c>
      <c r="K122" s="25" t="s">
        <v>735</v>
      </c>
      <c r="L122" s="85" t="str">
        <f t="shared" si="40"/>
        <v>No</v>
      </c>
    </row>
    <row r="123" spans="1:12" x14ac:dyDescent="0.25">
      <c r="A123" s="108" t="s">
        <v>977</v>
      </c>
      <c r="B123" s="21" t="s">
        <v>213</v>
      </c>
      <c r="C123" s="22">
        <v>42750</v>
      </c>
      <c r="D123" s="7" t="str">
        <f t="shared" si="43"/>
        <v>N/A</v>
      </c>
      <c r="E123" s="22">
        <v>57711</v>
      </c>
      <c r="F123" s="7" t="str">
        <f t="shared" si="44"/>
        <v>N/A</v>
      </c>
      <c r="G123" s="22">
        <v>43054</v>
      </c>
      <c r="H123" s="7" t="str">
        <f t="shared" si="45"/>
        <v>N/A</v>
      </c>
      <c r="I123" s="8">
        <v>35</v>
      </c>
      <c r="J123" s="8">
        <v>-25.4</v>
      </c>
      <c r="K123" s="25" t="s">
        <v>735</v>
      </c>
      <c r="L123" s="85" t="str">
        <f t="shared" si="40"/>
        <v>No</v>
      </c>
    </row>
    <row r="124" spans="1:12" x14ac:dyDescent="0.25">
      <c r="A124" s="108" t="s">
        <v>978</v>
      </c>
      <c r="B124" s="21" t="s">
        <v>213</v>
      </c>
      <c r="C124" s="22">
        <v>2424</v>
      </c>
      <c r="D124" s="7" t="str">
        <f t="shared" si="43"/>
        <v>N/A</v>
      </c>
      <c r="E124" s="22">
        <v>2790</v>
      </c>
      <c r="F124" s="7" t="str">
        <f t="shared" si="44"/>
        <v>N/A</v>
      </c>
      <c r="G124" s="22">
        <v>3018</v>
      </c>
      <c r="H124" s="7" t="str">
        <f t="shared" si="45"/>
        <v>N/A</v>
      </c>
      <c r="I124" s="8">
        <v>15.1</v>
      </c>
      <c r="J124" s="8">
        <v>8.1720000000000006</v>
      </c>
      <c r="K124" s="25" t="s">
        <v>735</v>
      </c>
      <c r="L124" s="85" t="str">
        <f t="shared" si="40"/>
        <v>Yes</v>
      </c>
    </row>
    <row r="125" spans="1:12" x14ac:dyDescent="0.25">
      <c r="A125" s="131" t="s">
        <v>101</v>
      </c>
      <c r="B125" s="21" t="s">
        <v>213</v>
      </c>
      <c r="C125" s="22">
        <v>145107</v>
      </c>
      <c r="D125" s="7" t="str">
        <f t="shared" si="43"/>
        <v>N/A</v>
      </c>
      <c r="E125" s="22">
        <v>139250</v>
      </c>
      <c r="F125" s="7" t="str">
        <f t="shared" si="44"/>
        <v>N/A</v>
      </c>
      <c r="G125" s="22">
        <v>113414</v>
      </c>
      <c r="H125" s="7" t="str">
        <f t="shared" si="45"/>
        <v>N/A</v>
      </c>
      <c r="I125" s="8">
        <v>-4.04</v>
      </c>
      <c r="J125" s="8">
        <v>-18.600000000000001</v>
      </c>
      <c r="K125" s="25" t="s">
        <v>735</v>
      </c>
      <c r="L125" s="85" t="str">
        <f t="shared" si="40"/>
        <v>No</v>
      </c>
    </row>
    <row r="126" spans="1:12" x14ac:dyDescent="0.25">
      <c r="A126" s="108" t="s">
        <v>979</v>
      </c>
      <c r="B126" s="21" t="s">
        <v>213</v>
      </c>
      <c r="C126" s="22">
        <v>77872</v>
      </c>
      <c r="D126" s="7" t="str">
        <f t="shared" si="43"/>
        <v>N/A</v>
      </c>
      <c r="E126" s="22">
        <v>75340</v>
      </c>
      <c r="F126" s="7" t="str">
        <f t="shared" si="44"/>
        <v>N/A</v>
      </c>
      <c r="G126" s="22">
        <v>60302</v>
      </c>
      <c r="H126" s="7" t="str">
        <f t="shared" si="45"/>
        <v>N/A</v>
      </c>
      <c r="I126" s="8">
        <v>-3.25</v>
      </c>
      <c r="J126" s="8">
        <v>-20</v>
      </c>
      <c r="K126" s="25" t="s">
        <v>735</v>
      </c>
      <c r="L126" s="85" t="str">
        <f t="shared" si="40"/>
        <v>No</v>
      </c>
    </row>
    <row r="127" spans="1:12" x14ac:dyDescent="0.25">
      <c r="A127" s="108" t="s">
        <v>980</v>
      </c>
      <c r="B127" s="21" t="s">
        <v>213</v>
      </c>
      <c r="C127" s="22">
        <v>11166</v>
      </c>
      <c r="D127" s="7" t="str">
        <f t="shared" si="43"/>
        <v>N/A</v>
      </c>
      <c r="E127" s="22">
        <v>10598</v>
      </c>
      <c r="F127" s="7" t="str">
        <f t="shared" si="44"/>
        <v>N/A</v>
      </c>
      <c r="G127" s="22">
        <v>8633</v>
      </c>
      <c r="H127" s="7" t="str">
        <f t="shared" si="45"/>
        <v>N/A</v>
      </c>
      <c r="I127" s="8">
        <v>-5.09</v>
      </c>
      <c r="J127" s="8">
        <v>-18.5</v>
      </c>
      <c r="K127" s="25" t="s">
        <v>735</v>
      </c>
      <c r="L127" s="85" t="str">
        <f t="shared" si="40"/>
        <v>No</v>
      </c>
    </row>
    <row r="128" spans="1:12" x14ac:dyDescent="0.25">
      <c r="A128" s="108" t="s">
        <v>981</v>
      </c>
      <c r="B128" s="21" t="s">
        <v>213</v>
      </c>
      <c r="C128" s="22">
        <v>26144</v>
      </c>
      <c r="D128" s="7" t="str">
        <f t="shared" si="43"/>
        <v>N/A</v>
      </c>
      <c r="E128" s="22">
        <v>25415</v>
      </c>
      <c r="F128" s="7" t="str">
        <f t="shared" si="44"/>
        <v>N/A</v>
      </c>
      <c r="G128" s="22">
        <v>17965</v>
      </c>
      <c r="H128" s="7" t="str">
        <f t="shared" si="45"/>
        <v>N/A</v>
      </c>
      <c r="I128" s="8">
        <v>-2.79</v>
      </c>
      <c r="J128" s="8">
        <v>-29.3</v>
      </c>
      <c r="K128" s="25" t="s">
        <v>735</v>
      </c>
      <c r="L128" s="85" t="str">
        <f t="shared" si="40"/>
        <v>No</v>
      </c>
    </row>
    <row r="129" spans="1:12" x14ac:dyDescent="0.25">
      <c r="A129" s="108" t="s">
        <v>982</v>
      </c>
      <c r="B129" s="21" t="s">
        <v>213</v>
      </c>
      <c r="C129" s="22">
        <v>29925</v>
      </c>
      <c r="D129" s="7" t="str">
        <f t="shared" si="43"/>
        <v>N/A</v>
      </c>
      <c r="E129" s="22">
        <v>27897</v>
      </c>
      <c r="F129" s="7" t="str">
        <f t="shared" si="44"/>
        <v>N/A</v>
      </c>
      <c r="G129" s="22">
        <v>26514</v>
      </c>
      <c r="H129" s="7" t="str">
        <f t="shared" si="45"/>
        <v>N/A</v>
      </c>
      <c r="I129" s="8">
        <v>-6.78</v>
      </c>
      <c r="J129" s="8">
        <v>-4.96</v>
      </c>
      <c r="K129" s="25" t="s">
        <v>735</v>
      </c>
      <c r="L129" s="85" t="str">
        <f t="shared" si="40"/>
        <v>Yes</v>
      </c>
    </row>
    <row r="130" spans="1:12" x14ac:dyDescent="0.25">
      <c r="A130" s="108" t="s">
        <v>983</v>
      </c>
      <c r="B130" s="21" t="s">
        <v>213</v>
      </c>
      <c r="C130" s="22">
        <v>0</v>
      </c>
      <c r="D130" s="7" t="str">
        <f t="shared" si="43"/>
        <v>N/A</v>
      </c>
      <c r="E130" s="22">
        <v>0</v>
      </c>
      <c r="F130" s="7" t="str">
        <f t="shared" si="44"/>
        <v>N/A</v>
      </c>
      <c r="G130" s="22">
        <v>0</v>
      </c>
      <c r="H130" s="7" t="str">
        <f t="shared" si="45"/>
        <v>N/A</v>
      </c>
      <c r="I130" s="8" t="s">
        <v>1749</v>
      </c>
      <c r="J130" s="8" t="s">
        <v>1749</v>
      </c>
      <c r="K130" s="25" t="s">
        <v>735</v>
      </c>
      <c r="L130" s="85" t="str">
        <f t="shared" si="40"/>
        <v>N/A</v>
      </c>
    </row>
    <row r="131" spans="1:12" x14ac:dyDescent="0.25">
      <c r="A131" s="131" t="s">
        <v>104</v>
      </c>
      <c r="B131" s="21" t="s">
        <v>213</v>
      </c>
      <c r="C131" s="22">
        <v>472062</v>
      </c>
      <c r="D131" s="7" t="str">
        <f t="shared" si="43"/>
        <v>N/A</v>
      </c>
      <c r="E131" s="22">
        <v>522457</v>
      </c>
      <c r="F131" s="7" t="str">
        <f t="shared" si="44"/>
        <v>N/A</v>
      </c>
      <c r="G131" s="22">
        <v>591784</v>
      </c>
      <c r="H131" s="7" t="str">
        <f t="shared" si="45"/>
        <v>N/A</v>
      </c>
      <c r="I131" s="8">
        <v>10.68</v>
      </c>
      <c r="J131" s="8">
        <v>13.27</v>
      </c>
      <c r="K131" s="25" t="s">
        <v>735</v>
      </c>
      <c r="L131" s="85" t="str">
        <f t="shared" si="40"/>
        <v>No</v>
      </c>
    </row>
    <row r="132" spans="1:12" x14ac:dyDescent="0.25">
      <c r="A132" s="108" t="s">
        <v>984</v>
      </c>
      <c r="B132" s="21" t="s">
        <v>213</v>
      </c>
      <c r="C132" s="22">
        <v>285262</v>
      </c>
      <c r="D132" s="7" t="str">
        <f t="shared" si="43"/>
        <v>N/A</v>
      </c>
      <c r="E132" s="22">
        <v>408113</v>
      </c>
      <c r="F132" s="7" t="str">
        <f t="shared" si="44"/>
        <v>N/A</v>
      </c>
      <c r="G132" s="22">
        <v>465505</v>
      </c>
      <c r="H132" s="7" t="str">
        <f t="shared" si="45"/>
        <v>N/A</v>
      </c>
      <c r="I132" s="8">
        <v>43.07</v>
      </c>
      <c r="J132" s="8">
        <v>14.06</v>
      </c>
      <c r="K132" s="25" t="s">
        <v>735</v>
      </c>
      <c r="L132" s="85" t="str">
        <f t="shared" si="40"/>
        <v>No</v>
      </c>
    </row>
    <row r="133" spans="1:12" x14ac:dyDescent="0.25">
      <c r="A133" s="108" t="s">
        <v>985</v>
      </c>
      <c r="B133" s="21" t="s">
        <v>213</v>
      </c>
      <c r="C133" s="22">
        <v>0</v>
      </c>
      <c r="D133" s="7" t="str">
        <f t="shared" si="43"/>
        <v>N/A</v>
      </c>
      <c r="E133" s="22">
        <v>0</v>
      </c>
      <c r="F133" s="7" t="str">
        <f t="shared" si="44"/>
        <v>N/A</v>
      </c>
      <c r="G133" s="22">
        <v>11</v>
      </c>
      <c r="H133" s="7" t="str">
        <f t="shared" si="45"/>
        <v>N/A</v>
      </c>
      <c r="I133" s="8" t="s">
        <v>1749</v>
      </c>
      <c r="J133" s="8" t="s">
        <v>1749</v>
      </c>
      <c r="K133" s="25" t="s">
        <v>735</v>
      </c>
      <c r="L133" s="85" t="str">
        <f t="shared" si="40"/>
        <v>N/A</v>
      </c>
    </row>
    <row r="134" spans="1:12" x14ac:dyDescent="0.25">
      <c r="A134" s="108" t="s">
        <v>986</v>
      </c>
      <c r="B134" s="21" t="s">
        <v>213</v>
      </c>
      <c r="C134" s="22">
        <v>3231</v>
      </c>
      <c r="D134" s="7" t="str">
        <f t="shared" si="43"/>
        <v>N/A</v>
      </c>
      <c r="E134" s="22">
        <v>379</v>
      </c>
      <c r="F134" s="7" t="str">
        <f t="shared" si="44"/>
        <v>N/A</v>
      </c>
      <c r="G134" s="22">
        <v>322</v>
      </c>
      <c r="H134" s="7" t="str">
        <f t="shared" si="45"/>
        <v>N/A</v>
      </c>
      <c r="I134" s="8">
        <v>-88.3</v>
      </c>
      <c r="J134" s="8">
        <v>-15</v>
      </c>
      <c r="K134" s="25" t="s">
        <v>735</v>
      </c>
      <c r="L134" s="85" t="str">
        <f t="shared" si="40"/>
        <v>No</v>
      </c>
    </row>
    <row r="135" spans="1:12" x14ac:dyDescent="0.25">
      <c r="A135" s="108" t="s">
        <v>987</v>
      </c>
      <c r="B135" s="21" t="s">
        <v>213</v>
      </c>
      <c r="C135" s="22">
        <v>68098</v>
      </c>
      <c r="D135" s="7" t="str">
        <f t="shared" si="43"/>
        <v>N/A</v>
      </c>
      <c r="E135" s="22">
        <v>68633</v>
      </c>
      <c r="F135" s="7" t="str">
        <f t="shared" si="44"/>
        <v>N/A</v>
      </c>
      <c r="G135" s="22">
        <v>69598</v>
      </c>
      <c r="H135" s="7" t="str">
        <f t="shared" si="45"/>
        <v>N/A</v>
      </c>
      <c r="I135" s="8">
        <v>0.78559999999999997</v>
      </c>
      <c r="J135" s="8">
        <v>1.4059999999999999</v>
      </c>
      <c r="K135" s="25" t="s">
        <v>735</v>
      </c>
      <c r="L135" s="85" t="str">
        <f t="shared" si="40"/>
        <v>Yes</v>
      </c>
    </row>
    <row r="136" spans="1:12" x14ac:dyDescent="0.25">
      <c r="A136" s="108" t="s">
        <v>988</v>
      </c>
      <c r="B136" s="21" t="s">
        <v>213</v>
      </c>
      <c r="C136" s="22">
        <v>34310</v>
      </c>
      <c r="D136" s="7" t="str">
        <f t="shared" si="43"/>
        <v>N/A</v>
      </c>
      <c r="E136" s="22">
        <v>27510</v>
      </c>
      <c r="F136" s="7" t="str">
        <f t="shared" si="44"/>
        <v>N/A</v>
      </c>
      <c r="G136" s="22">
        <v>38924</v>
      </c>
      <c r="H136" s="7" t="str">
        <f t="shared" si="45"/>
        <v>N/A</v>
      </c>
      <c r="I136" s="8">
        <v>-19.8</v>
      </c>
      <c r="J136" s="8">
        <v>41.49</v>
      </c>
      <c r="K136" s="25" t="s">
        <v>735</v>
      </c>
      <c r="L136" s="85" t="str">
        <f t="shared" si="40"/>
        <v>No</v>
      </c>
    </row>
    <row r="137" spans="1:12" x14ac:dyDescent="0.25">
      <c r="A137" s="108" t="s">
        <v>989</v>
      </c>
      <c r="B137" s="21" t="s">
        <v>213</v>
      </c>
      <c r="C137" s="22">
        <v>11758</v>
      </c>
      <c r="D137" s="7" t="str">
        <f t="shared" si="43"/>
        <v>N/A</v>
      </c>
      <c r="E137" s="22">
        <v>11972</v>
      </c>
      <c r="F137" s="7" t="str">
        <f t="shared" si="44"/>
        <v>N/A</v>
      </c>
      <c r="G137" s="22">
        <v>14830</v>
      </c>
      <c r="H137" s="7" t="str">
        <f t="shared" si="45"/>
        <v>N/A</v>
      </c>
      <c r="I137" s="8">
        <v>1.82</v>
      </c>
      <c r="J137" s="8">
        <v>23.87</v>
      </c>
      <c r="K137" s="25" t="s">
        <v>735</v>
      </c>
      <c r="L137" s="85" t="str">
        <f t="shared" si="40"/>
        <v>No</v>
      </c>
    </row>
    <row r="138" spans="1:12" x14ac:dyDescent="0.25">
      <c r="A138" s="108" t="s">
        <v>990</v>
      </c>
      <c r="B138" s="21" t="s">
        <v>213</v>
      </c>
      <c r="C138" s="22">
        <v>69403</v>
      </c>
      <c r="D138" s="7" t="str">
        <f t="shared" si="43"/>
        <v>N/A</v>
      </c>
      <c r="E138" s="22">
        <v>5850</v>
      </c>
      <c r="F138" s="7" t="str">
        <f t="shared" si="44"/>
        <v>N/A</v>
      </c>
      <c r="G138" s="22">
        <v>2603</v>
      </c>
      <c r="H138" s="7" t="str">
        <f t="shared" si="45"/>
        <v>N/A</v>
      </c>
      <c r="I138" s="8">
        <v>-91.6</v>
      </c>
      <c r="J138" s="8">
        <v>-55.5</v>
      </c>
      <c r="K138" s="25" t="s">
        <v>735</v>
      </c>
      <c r="L138" s="85" t="str">
        <f t="shared" si="40"/>
        <v>No</v>
      </c>
    </row>
    <row r="139" spans="1:12" x14ac:dyDescent="0.25">
      <c r="A139" s="131" t="s">
        <v>105</v>
      </c>
      <c r="B139" s="21" t="s">
        <v>213</v>
      </c>
      <c r="C139" s="22">
        <v>440286</v>
      </c>
      <c r="D139" s="7" t="str">
        <f t="shared" si="43"/>
        <v>N/A</v>
      </c>
      <c r="E139" s="22">
        <v>555954</v>
      </c>
      <c r="F139" s="7" t="str">
        <f t="shared" si="44"/>
        <v>N/A</v>
      </c>
      <c r="G139" s="22">
        <v>537566</v>
      </c>
      <c r="H139" s="7" t="str">
        <f t="shared" si="45"/>
        <v>N/A</v>
      </c>
      <c r="I139" s="8">
        <v>26.27</v>
      </c>
      <c r="J139" s="8">
        <v>-3.31</v>
      </c>
      <c r="K139" s="25" t="s">
        <v>735</v>
      </c>
      <c r="L139" s="85" t="str">
        <f t="shared" si="40"/>
        <v>Yes</v>
      </c>
    </row>
    <row r="140" spans="1:12" x14ac:dyDescent="0.25">
      <c r="A140" s="108" t="s">
        <v>991</v>
      </c>
      <c r="B140" s="21" t="s">
        <v>213</v>
      </c>
      <c r="C140" s="22">
        <v>150124</v>
      </c>
      <c r="D140" s="7" t="str">
        <f t="shared" si="43"/>
        <v>N/A</v>
      </c>
      <c r="E140" s="22">
        <v>206735</v>
      </c>
      <c r="F140" s="7" t="str">
        <f t="shared" si="44"/>
        <v>N/A</v>
      </c>
      <c r="G140" s="22">
        <v>227103</v>
      </c>
      <c r="H140" s="7" t="str">
        <f t="shared" si="45"/>
        <v>N/A</v>
      </c>
      <c r="I140" s="8">
        <v>37.71</v>
      </c>
      <c r="J140" s="8">
        <v>9.8520000000000003</v>
      </c>
      <c r="K140" s="25" t="s">
        <v>735</v>
      </c>
      <c r="L140" s="85" t="str">
        <f t="shared" si="40"/>
        <v>Yes</v>
      </c>
    </row>
    <row r="141" spans="1:12" x14ac:dyDescent="0.25">
      <c r="A141" s="108" t="s">
        <v>992</v>
      </c>
      <c r="B141" s="21" t="s">
        <v>213</v>
      </c>
      <c r="C141" s="22">
        <v>0</v>
      </c>
      <c r="D141" s="7" t="str">
        <f t="shared" si="43"/>
        <v>N/A</v>
      </c>
      <c r="E141" s="22">
        <v>0</v>
      </c>
      <c r="F141" s="7" t="str">
        <f t="shared" si="44"/>
        <v>N/A</v>
      </c>
      <c r="G141" s="22">
        <v>0</v>
      </c>
      <c r="H141" s="7" t="str">
        <f t="shared" si="45"/>
        <v>N/A</v>
      </c>
      <c r="I141" s="8" t="s">
        <v>1749</v>
      </c>
      <c r="J141" s="8" t="s">
        <v>1749</v>
      </c>
      <c r="K141" s="25" t="s">
        <v>735</v>
      </c>
      <c r="L141" s="85" t="str">
        <f t="shared" si="40"/>
        <v>N/A</v>
      </c>
    </row>
    <row r="142" spans="1:12" x14ac:dyDescent="0.25">
      <c r="A142" s="108" t="s">
        <v>993</v>
      </c>
      <c r="B142" s="21" t="s">
        <v>213</v>
      </c>
      <c r="C142" s="22">
        <v>8176</v>
      </c>
      <c r="D142" s="7" t="str">
        <f t="shared" si="43"/>
        <v>N/A</v>
      </c>
      <c r="E142" s="22">
        <v>12333</v>
      </c>
      <c r="F142" s="7" t="str">
        <f t="shared" si="44"/>
        <v>N/A</v>
      </c>
      <c r="G142" s="22">
        <v>6302</v>
      </c>
      <c r="H142" s="7" t="str">
        <f t="shared" si="45"/>
        <v>N/A</v>
      </c>
      <c r="I142" s="8">
        <v>50.84</v>
      </c>
      <c r="J142" s="8">
        <v>-48.9</v>
      </c>
      <c r="K142" s="25" t="s">
        <v>735</v>
      </c>
      <c r="L142" s="85" t="str">
        <f t="shared" si="40"/>
        <v>No</v>
      </c>
    </row>
    <row r="143" spans="1:12" x14ac:dyDescent="0.25">
      <c r="A143" s="108" t="s">
        <v>994</v>
      </c>
      <c r="B143" s="21" t="s">
        <v>213</v>
      </c>
      <c r="C143" s="22">
        <v>5172</v>
      </c>
      <c r="D143" s="7" t="str">
        <f t="shared" si="43"/>
        <v>N/A</v>
      </c>
      <c r="E143" s="22">
        <v>1524</v>
      </c>
      <c r="F143" s="7" t="str">
        <f t="shared" si="44"/>
        <v>N/A</v>
      </c>
      <c r="G143" s="22">
        <v>1767</v>
      </c>
      <c r="H143" s="7" t="str">
        <f t="shared" si="45"/>
        <v>N/A</v>
      </c>
      <c r="I143" s="8">
        <v>-70.5</v>
      </c>
      <c r="J143" s="8">
        <v>15.94</v>
      </c>
      <c r="K143" s="25" t="s">
        <v>735</v>
      </c>
      <c r="L143" s="85" t="str">
        <f t="shared" si="40"/>
        <v>No</v>
      </c>
    </row>
    <row r="144" spans="1:12" x14ac:dyDescent="0.25">
      <c r="A144" s="108" t="s">
        <v>995</v>
      </c>
      <c r="B144" s="21" t="s">
        <v>213</v>
      </c>
      <c r="C144" s="22">
        <v>145083</v>
      </c>
      <c r="D144" s="7" t="str">
        <f t="shared" si="43"/>
        <v>N/A</v>
      </c>
      <c r="E144" s="22">
        <v>220635</v>
      </c>
      <c r="F144" s="7" t="str">
        <f t="shared" si="44"/>
        <v>N/A</v>
      </c>
      <c r="G144" s="22">
        <v>278871</v>
      </c>
      <c r="H144" s="7" t="str">
        <f t="shared" si="45"/>
        <v>N/A</v>
      </c>
      <c r="I144" s="8">
        <v>52.08</v>
      </c>
      <c r="J144" s="8">
        <v>26.39</v>
      </c>
      <c r="K144" s="25" t="s">
        <v>735</v>
      </c>
      <c r="L144" s="85" t="str">
        <f t="shared" si="40"/>
        <v>No</v>
      </c>
    </row>
    <row r="145" spans="1:12" x14ac:dyDescent="0.25">
      <c r="A145" s="108" t="s">
        <v>996</v>
      </c>
      <c r="B145" s="21" t="s">
        <v>213</v>
      </c>
      <c r="C145" s="22">
        <v>131731</v>
      </c>
      <c r="D145" s="7" t="str">
        <f t="shared" si="43"/>
        <v>N/A</v>
      </c>
      <c r="E145" s="22">
        <v>114727</v>
      </c>
      <c r="F145" s="7" t="str">
        <f t="shared" si="44"/>
        <v>N/A</v>
      </c>
      <c r="G145" s="22">
        <v>23523</v>
      </c>
      <c r="H145" s="7" t="str">
        <f t="shared" si="45"/>
        <v>N/A</v>
      </c>
      <c r="I145" s="8">
        <v>-12.9</v>
      </c>
      <c r="J145" s="8">
        <v>-79.5</v>
      </c>
      <c r="K145" s="25" t="s">
        <v>735</v>
      </c>
      <c r="L145" s="85" t="str">
        <f t="shared" si="40"/>
        <v>No</v>
      </c>
    </row>
    <row r="146" spans="1:12" ht="25" x14ac:dyDescent="0.25">
      <c r="A146" s="117" t="s">
        <v>997</v>
      </c>
      <c r="B146" s="1" t="s">
        <v>213</v>
      </c>
      <c r="C146" s="1">
        <v>25583</v>
      </c>
      <c r="D146" s="7" t="str">
        <f t="shared" ref="D146:D151" si="46">IF($B146="N/A","N/A",IF(C146&gt;10,"No",IF(C146&lt;-10,"No","Yes")))</f>
        <v>N/A</v>
      </c>
      <c r="E146" s="1">
        <v>24865</v>
      </c>
      <c r="F146" s="7" t="str">
        <f t="shared" ref="F146:F151" si="47">IF($B146="N/A","N/A",IF(E146&gt;10,"No",IF(E146&lt;-10,"No","Yes")))</f>
        <v>N/A</v>
      </c>
      <c r="G146" s="1">
        <v>23920</v>
      </c>
      <c r="H146" s="7" t="str">
        <f t="shared" ref="H146:H151" si="48">IF($B146="N/A","N/A",IF(G146&gt;10,"No",IF(G146&lt;-10,"No","Yes")))</f>
        <v>N/A</v>
      </c>
      <c r="I146" s="8">
        <v>-2.81</v>
      </c>
      <c r="J146" s="8">
        <v>-3.8</v>
      </c>
      <c r="K146" s="25" t="s">
        <v>734</v>
      </c>
      <c r="L146" s="85" t="str">
        <f t="shared" ref="L146:L151" si="49">IF(J146="Div by 0", "N/A", IF(K146="N/A","N/A", IF(J146&gt;VALUE(MID(K146,1,2)), "No", IF(J146&lt;-1*VALUE(MID(K146,1,2)), "No", "Yes"))))</f>
        <v>Yes</v>
      </c>
    </row>
    <row r="147" spans="1:12" x14ac:dyDescent="0.25">
      <c r="A147" s="130" t="s">
        <v>326</v>
      </c>
      <c r="B147" s="25" t="s">
        <v>213</v>
      </c>
      <c r="C147" s="9">
        <v>2.2021107830000002</v>
      </c>
      <c r="D147" s="7" t="str">
        <f t="shared" si="46"/>
        <v>N/A</v>
      </c>
      <c r="E147" s="9">
        <v>1.8591780138</v>
      </c>
      <c r="F147" s="7" t="str">
        <f t="shared" si="47"/>
        <v>N/A</v>
      </c>
      <c r="G147" s="9">
        <v>1.7270122183000001</v>
      </c>
      <c r="H147" s="7" t="str">
        <f t="shared" si="48"/>
        <v>N/A</v>
      </c>
      <c r="I147" s="8">
        <v>-15.6</v>
      </c>
      <c r="J147" s="8">
        <v>-7.11</v>
      </c>
      <c r="K147" s="25" t="s">
        <v>734</v>
      </c>
      <c r="L147" s="85" t="str">
        <f t="shared" si="49"/>
        <v>Yes</v>
      </c>
    </row>
    <row r="148" spans="1:12" x14ac:dyDescent="0.25">
      <c r="A148" s="108" t="s">
        <v>327</v>
      </c>
      <c r="B148" s="25" t="s">
        <v>213</v>
      </c>
      <c r="C148" s="9">
        <v>17.863923140000001</v>
      </c>
      <c r="D148" s="7" t="str">
        <f t="shared" si="46"/>
        <v>N/A</v>
      </c>
      <c r="E148" s="9">
        <v>14.951819502999999</v>
      </c>
      <c r="F148" s="7" t="str">
        <f t="shared" si="47"/>
        <v>N/A</v>
      </c>
      <c r="G148" s="9">
        <v>15.693106944</v>
      </c>
      <c r="H148" s="7" t="str">
        <f t="shared" si="48"/>
        <v>N/A</v>
      </c>
      <c r="I148" s="8">
        <v>-16.3</v>
      </c>
      <c r="J148" s="8">
        <v>4.9580000000000002</v>
      </c>
      <c r="K148" s="25" t="s">
        <v>734</v>
      </c>
      <c r="L148" s="85" t="str">
        <f t="shared" si="49"/>
        <v>Yes</v>
      </c>
    </row>
    <row r="149" spans="1:12" x14ac:dyDescent="0.25">
      <c r="A149" s="108" t="s">
        <v>328</v>
      </c>
      <c r="B149" s="25" t="s">
        <v>213</v>
      </c>
      <c r="C149" s="9">
        <v>4.1686479631999998</v>
      </c>
      <c r="D149" s="7" t="str">
        <f t="shared" si="46"/>
        <v>N/A</v>
      </c>
      <c r="E149" s="9">
        <v>4.0366247756</v>
      </c>
      <c r="F149" s="7" t="str">
        <f t="shared" si="47"/>
        <v>N/A</v>
      </c>
      <c r="G149" s="9">
        <v>3.5295466167999998</v>
      </c>
      <c r="H149" s="7" t="str">
        <f t="shared" si="48"/>
        <v>N/A</v>
      </c>
      <c r="I149" s="8">
        <v>-3.17</v>
      </c>
      <c r="J149" s="8">
        <v>-12.6</v>
      </c>
      <c r="K149" s="25" t="s">
        <v>734</v>
      </c>
      <c r="L149" s="85" t="str">
        <f t="shared" si="49"/>
        <v>Yes</v>
      </c>
    </row>
    <row r="150" spans="1:12" x14ac:dyDescent="0.25">
      <c r="A150" s="108" t="s">
        <v>329</v>
      </c>
      <c r="B150" s="25" t="s">
        <v>213</v>
      </c>
      <c r="C150" s="9">
        <v>5.7195876800000003E-2</v>
      </c>
      <c r="D150" s="7" t="str">
        <f t="shared" si="46"/>
        <v>N/A</v>
      </c>
      <c r="E150" s="9">
        <v>5.9526429899999997E-2</v>
      </c>
      <c r="F150" s="7" t="str">
        <f t="shared" si="47"/>
        <v>N/A</v>
      </c>
      <c r="G150" s="9">
        <v>5.6101550600000001E-2</v>
      </c>
      <c r="H150" s="7" t="str">
        <f t="shared" si="48"/>
        <v>N/A</v>
      </c>
      <c r="I150" s="8">
        <v>4.0750000000000002</v>
      </c>
      <c r="J150" s="8">
        <v>-5.75</v>
      </c>
      <c r="K150" s="25" t="s">
        <v>734</v>
      </c>
      <c r="L150" s="85" t="str">
        <f t="shared" si="49"/>
        <v>Yes</v>
      </c>
    </row>
    <row r="151" spans="1:12" x14ac:dyDescent="0.25">
      <c r="A151" s="108" t="s">
        <v>330</v>
      </c>
      <c r="B151" s="25" t="s">
        <v>213</v>
      </c>
      <c r="C151" s="9">
        <v>0.1437701857</v>
      </c>
      <c r="D151" s="7" t="str">
        <f t="shared" si="46"/>
        <v>N/A</v>
      </c>
      <c r="E151" s="9">
        <v>0.18472751339999999</v>
      </c>
      <c r="F151" s="7" t="str">
        <f t="shared" si="47"/>
        <v>N/A</v>
      </c>
      <c r="G151" s="9">
        <v>0.21262505440000001</v>
      </c>
      <c r="H151" s="7" t="str">
        <f t="shared" si="48"/>
        <v>N/A</v>
      </c>
      <c r="I151" s="8">
        <v>28.49</v>
      </c>
      <c r="J151" s="8">
        <v>15.1</v>
      </c>
      <c r="K151" s="25" t="s">
        <v>734</v>
      </c>
      <c r="L151" s="85" t="str">
        <f t="shared" si="49"/>
        <v>Yes</v>
      </c>
    </row>
    <row r="152" spans="1:12" x14ac:dyDescent="0.25">
      <c r="A152" s="117" t="s">
        <v>998</v>
      </c>
      <c r="B152" s="21" t="s">
        <v>213</v>
      </c>
      <c r="C152" s="22">
        <v>100004</v>
      </c>
      <c r="D152" s="7" t="str">
        <f t="shared" ref="D152:D158" si="50">IF($B152="N/A","N/A",IF(C152&gt;10,"No",IF(C152&lt;-10,"No","Yes")))</f>
        <v>N/A</v>
      </c>
      <c r="E152" s="22">
        <v>105359</v>
      </c>
      <c r="F152" s="7" t="str">
        <f t="shared" ref="F152:F158" si="51">IF($B152="N/A","N/A",IF(E152&gt;10,"No",IF(E152&lt;-10,"No","Yes")))</f>
        <v>N/A</v>
      </c>
      <c r="G152" s="22">
        <v>98784</v>
      </c>
      <c r="H152" s="7" t="str">
        <f t="shared" ref="H152:H158" si="52">IF($B152="N/A","N/A",IF(G152&gt;10,"No",IF(G152&lt;-10,"No","Yes")))</f>
        <v>N/A</v>
      </c>
      <c r="I152" s="8">
        <v>5.3550000000000004</v>
      </c>
      <c r="J152" s="8">
        <v>-6.24</v>
      </c>
      <c r="K152" s="25" t="s">
        <v>734</v>
      </c>
      <c r="L152" s="85" t="str">
        <f t="shared" ref="L152:L159" si="53">IF(J152="Div by 0", "N/A", IF(K152="N/A","N/A", IF(J152&gt;VALUE(MID(K152,1,2)), "No", IF(J152&lt;-1*VALUE(MID(K152,1,2)), "No", "Yes"))))</f>
        <v>Yes</v>
      </c>
    </row>
    <row r="153" spans="1:12" x14ac:dyDescent="0.25">
      <c r="A153" s="130" t="s">
        <v>999</v>
      </c>
      <c r="B153" s="21" t="s">
        <v>213</v>
      </c>
      <c r="C153" s="4">
        <v>8.6080556126999994</v>
      </c>
      <c r="D153" s="7" t="str">
        <f t="shared" si="50"/>
        <v>N/A</v>
      </c>
      <c r="E153" s="4">
        <v>7.8777854958000004</v>
      </c>
      <c r="F153" s="7" t="str">
        <f t="shared" si="51"/>
        <v>N/A</v>
      </c>
      <c r="G153" s="4">
        <v>7.1321561443999997</v>
      </c>
      <c r="H153" s="7" t="str">
        <f t="shared" si="52"/>
        <v>N/A</v>
      </c>
      <c r="I153" s="8">
        <v>-8.48</v>
      </c>
      <c r="J153" s="8">
        <v>-9.4600000000000009</v>
      </c>
      <c r="K153" s="25" t="s">
        <v>734</v>
      </c>
      <c r="L153" s="85" t="str">
        <f t="shared" si="53"/>
        <v>Yes</v>
      </c>
    </row>
    <row r="154" spans="1:12" x14ac:dyDescent="0.25">
      <c r="A154" s="117" t="s">
        <v>1000</v>
      </c>
      <c r="B154" s="21" t="s">
        <v>213</v>
      </c>
      <c r="C154" s="4">
        <v>13.096630679</v>
      </c>
      <c r="D154" s="7" t="str">
        <f t="shared" si="50"/>
        <v>N/A</v>
      </c>
      <c r="E154" s="4">
        <v>11.957447519</v>
      </c>
      <c r="F154" s="7" t="str">
        <f t="shared" si="51"/>
        <v>N/A</v>
      </c>
      <c r="G154" s="4">
        <v>12.533789491</v>
      </c>
      <c r="H154" s="7" t="str">
        <f t="shared" si="52"/>
        <v>N/A</v>
      </c>
      <c r="I154" s="8">
        <v>-8.6999999999999993</v>
      </c>
      <c r="J154" s="8">
        <v>4.82</v>
      </c>
      <c r="K154" s="25" t="s">
        <v>734</v>
      </c>
      <c r="L154" s="85" t="str">
        <f t="shared" si="53"/>
        <v>Yes</v>
      </c>
    </row>
    <row r="155" spans="1:12" x14ac:dyDescent="0.25">
      <c r="A155" s="117" t="s">
        <v>1001</v>
      </c>
      <c r="B155" s="21" t="s">
        <v>213</v>
      </c>
      <c r="C155" s="4">
        <v>45.777254026000001</v>
      </c>
      <c r="D155" s="7" t="str">
        <f t="shared" si="50"/>
        <v>N/A</v>
      </c>
      <c r="E155" s="4">
        <v>47.230161580000001</v>
      </c>
      <c r="F155" s="7" t="str">
        <f t="shared" si="51"/>
        <v>N/A</v>
      </c>
      <c r="G155" s="4">
        <v>45.796815207999998</v>
      </c>
      <c r="H155" s="7" t="str">
        <f t="shared" si="52"/>
        <v>N/A</v>
      </c>
      <c r="I155" s="8">
        <v>3.1739999999999999</v>
      </c>
      <c r="J155" s="8">
        <v>-3.03</v>
      </c>
      <c r="K155" s="25" t="s">
        <v>734</v>
      </c>
      <c r="L155" s="85" t="str">
        <f t="shared" si="53"/>
        <v>Yes</v>
      </c>
    </row>
    <row r="156" spans="1:12" x14ac:dyDescent="0.25">
      <c r="A156" s="117" t="s">
        <v>1002</v>
      </c>
      <c r="B156" s="21" t="s">
        <v>213</v>
      </c>
      <c r="C156" s="4">
        <v>2.0063042566</v>
      </c>
      <c r="D156" s="7" t="str">
        <f t="shared" si="50"/>
        <v>N/A</v>
      </c>
      <c r="E156" s="4">
        <v>1.9035059345000001</v>
      </c>
      <c r="F156" s="7" t="str">
        <f t="shared" si="51"/>
        <v>N/A</v>
      </c>
      <c r="G156" s="4">
        <v>1.5797993862999999</v>
      </c>
      <c r="H156" s="7" t="str">
        <f t="shared" si="52"/>
        <v>N/A</v>
      </c>
      <c r="I156" s="8">
        <v>-5.12</v>
      </c>
      <c r="J156" s="8">
        <v>-17</v>
      </c>
      <c r="K156" s="25" t="s">
        <v>734</v>
      </c>
      <c r="L156" s="85" t="str">
        <f t="shared" si="53"/>
        <v>Yes</v>
      </c>
    </row>
    <row r="157" spans="1:12" x14ac:dyDescent="0.25">
      <c r="A157" s="117" t="s">
        <v>1003</v>
      </c>
      <c r="B157" s="21" t="s">
        <v>213</v>
      </c>
      <c r="C157" s="4">
        <v>2.3730030026</v>
      </c>
      <c r="D157" s="7" t="str">
        <f t="shared" si="50"/>
        <v>N/A</v>
      </c>
      <c r="E157" s="4">
        <v>2.7567028926999999</v>
      </c>
      <c r="F157" s="7" t="str">
        <f t="shared" si="51"/>
        <v>N/A</v>
      </c>
      <c r="G157" s="4">
        <v>2.0427259163999998</v>
      </c>
      <c r="H157" s="7" t="str">
        <f t="shared" si="52"/>
        <v>N/A</v>
      </c>
      <c r="I157" s="8">
        <v>16.170000000000002</v>
      </c>
      <c r="J157" s="8">
        <v>-25.9</v>
      </c>
      <c r="K157" s="25" t="s">
        <v>734</v>
      </c>
      <c r="L157" s="85" t="str">
        <f t="shared" si="53"/>
        <v>Yes</v>
      </c>
    </row>
    <row r="158" spans="1:12" x14ac:dyDescent="0.25">
      <c r="A158" s="108" t="s">
        <v>1004</v>
      </c>
      <c r="B158" s="21" t="s">
        <v>213</v>
      </c>
      <c r="C158" s="22">
        <v>6795</v>
      </c>
      <c r="D158" s="7" t="str">
        <f t="shared" si="50"/>
        <v>N/A</v>
      </c>
      <c r="E158" s="22">
        <v>6544</v>
      </c>
      <c r="F158" s="7" t="str">
        <f t="shared" si="51"/>
        <v>N/A</v>
      </c>
      <c r="G158" s="22">
        <v>6024</v>
      </c>
      <c r="H158" s="7" t="str">
        <f t="shared" si="52"/>
        <v>N/A</v>
      </c>
      <c r="I158" s="8">
        <v>-3.69</v>
      </c>
      <c r="J158" s="8">
        <v>-7.95</v>
      </c>
      <c r="K158" s="25" t="s">
        <v>734</v>
      </c>
      <c r="L158" s="85" t="str">
        <f t="shared" si="53"/>
        <v>Yes</v>
      </c>
    </row>
    <row r="159" spans="1:12" ht="25" x14ac:dyDescent="0.25">
      <c r="A159" s="117" t="s">
        <v>1005</v>
      </c>
      <c r="B159" s="21" t="s">
        <v>213</v>
      </c>
      <c r="C159" s="22">
        <v>119470</v>
      </c>
      <c r="D159" s="7" t="str">
        <f>IF($B159="N/A","N/A",IF(C159&gt;10,"No",IF(C159&lt;-10,"No","Yes")))</f>
        <v>N/A</v>
      </c>
      <c r="E159" s="22">
        <v>125160</v>
      </c>
      <c r="F159" s="7" t="str">
        <f>IF($B159="N/A","N/A",IF(E159&gt;10,"No",IF(E159&lt;-10,"No","Yes")))</f>
        <v>N/A</v>
      </c>
      <c r="G159" s="22">
        <v>118592</v>
      </c>
      <c r="H159" s="7" t="str">
        <f>IF($B159="N/A","N/A",IF(G159&gt;10,"No",IF(G159&lt;-10,"No","Yes")))</f>
        <v>N/A</v>
      </c>
      <c r="I159" s="8">
        <v>4.7629999999999999</v>
      </c>
      <c r="J159" s="8">
        <v>-5.25</v>
      </c>
      <c r="K159" s="25" t="s">
        <v>734</v>
      </c>
      <c r="L159" s="85" t="str">
        <f t="shared" si="53"/>
        <v>Yes</v>
      </c>
    </row>
    <row r="160" spans="1:12" x14ac:dyDescent="0.25">
      <c r="A160" s="116" t="s">
        <v>1006</v>
      </c>
      <c r="B160" s="21" t="s">
        <v>213</v>
      </c>
      <c r="C160" s="22">
        <v>63151</v>
      </c>
      <c r="D160" s="7" t="str">
        <f t="shared" ref="D160:D234" si="54">IF($B160="N/A","N/A",IF(C160&gt;10,"No",IF(C160&lt;-10,"No","Yes")))</f>
        <v>N/A</v>
      </c>
      <c r="E160" s="22">
        <v>64383</v>
      </c>
      <c r="F160" s="7" t="str">
        <f t="shared" ref="F160:F234" si="55">IF($B160="N/A","N/A",IF(E160&gt;10,"No",IF(E160&lt;-10,"No","Yes")))</f>
        <v>N/A</v>
      </c>
      <c r="G160" s="22">
        <v>67035</v>
      </c>
      <c r="H160" s="7" t="str">
        <f t="shared" ref="H160:H223" si="56">IF($B160="N/A","N/A",IF(G160&gt;10,"No",IF(G160&lt;-10,"No","Yes")))</f>
        <v>N/A</v>
      </c>
      <c r="I160" s="8">
        <v>1.9510000000000001</v>
      </c>
      <c r="J160" s="8">
        <v>4.1189999999999998</v>
      </c>
      <c r="K160" s="25" t="s">
        <v>734</v>
      </c>
      <c r="L160" s="85" t="str">
        <f t="shared" ref="L160:L223" si="57">IF(J160="Div by 0", "N/A", IF(K160="N/A","N/A", IF(J160&gt;VALUE(MID(K160,1,2)), "No", IF(J160&lt;-1*VALUE(MID(K160,1,2)), "No", "Yes"))))</f>
        <v>Yes</v>
      </c>
    </row>
    <row r="161" spans="1:12" x14ac:dyDescent="0.25">
      <c r="A161" s="132" t="s">
        <v>71</v>
      </c>
      <c r="B161" s="21" t="s">
        <v>213</v>
      </c>
      <c r="C161" s="4">
        <v>5.4358557657000004</v>
      </c>
      <c r="D161" s="7" t="str">
        <f t="shared" si="54"/>
        <v>N/A</v>
      </c>
      <c r="E161" s="4">
        <v>4.8139737807999996</v>
      </c>
      <c r="F161" s="7" t="str">
        <f t="shared" si="55"/>
        <v>N/A</v>
      </c>
      <c r="G161" s="4">
        <v>4.8398939821999996</v>
      </c>
      <c r="H161" s="7" t="str">
        <f t="shared" si="56"/>
        <v>N/A</v>
      </c>
      <c r="I161" s="8">
        <v>-11.4</v>
      </c>
      <c r="J161" s="8">
        <v>0.53839999999999999</v>
      </c>
      <c r="K161" s="25" t="s">
        <v>734</v>
      </c>
      <c r="L161" s="85" t="str">
        <f t="shared" si="57"/>
        <v>Yes</v>
      </c>
    </row>
    <row r="162" spans="1:12" x14ac:dyDescent="0.25">
      <c r="A162" s="116" t="s">
        <v>111</v>
      </c>
      <c r="B162" s="21" t="s">
        <v>213</v>
      </c>
      <c r="C162" s="4">
        <v>25.833700883999999</v>
      </c>
      <c r="D162" s="7" t="str">
        <f t="shared" si="54"/>
        <v>N/A</v>
      </c>
      <c r="E162" s="4">
        <v>22.913709313999998</v>
      </c>
      <c r="F162" s="7" t="str">
        <f t="shared" si="55"/>
        <v>N/A</v>
      </c>
      <c r="G162" s="4">
        <v>20.674945092000002</v>
      </c>
      <c r="H162" s="7" t="str">
        <f t="shared" si="56"/>
        <v>N/A</v>
      </c>
      <c r="I162" s="8">
        <v>-11.3</v>
      </c>
      <c r="J162" s="8">
        <v>-9.77</v>
      </c>
      <c r="K162" s="25" t="s">
        <v>734</v>
      </c>
      <c r="L162" s="85" t="str">
        <f t="shared" si="57"/>
        <v>Yes</v>
      </c>
    </row>
    <row r="163" spans="1:12" x14ac:dyDescent="0.25">
      <c r="A163" s="116" t="s">
        <v>112</v>
      </c>
      <c r="B163" s="21" t="s">
        <v>213</v>
      </c>
      <c r="C163" s="4">
        <v>24.581860282000001</v>
      </c>
      <c r="D163" s="7" t="str">
        <f t="shared" si="54"/>
        <v>N/A</v>
      </c>
      <c r="E163" s="4">
        <v>26.164452424</v>
      </c>
      <c r="F163" s="7" t="str">
        <f t="shared" si="55"/>
        <v>N/A</v>
      </c>
      <c r="G163" s="4">
        <v>26.586664786</v>
      </c>
      <c r="H163" s="7" t="str">
        <f t="shared" si="56"/>
        <v>N/A</v>
      </c>
      <c r="I163" s="8">
        <v>6.4379999999999997</v>
      </c>
      <c r="J163" s="8">
        <v>1.6140000000000001</v>
      </c>
      <c r="K163" s="25" t="s">
        <v>734</v>
      </c>
      <c r="L163" s="85" t="str">
        <f t="shared" si="57"/>
        <v>Yes</v>
      </c>
    </row>
    <row r="164" spans="1:12" x14ac:dyDescent="0.25">
      <c r="A164" s="116" t="s">
        <v>113</v>
      </c>
      <c r="B164" s="21" t="s">
        <v>213</v>
      </c>
      <c r="C164" s="4">
        <v>9.8927683200000005E-2</v>
      </c>
      <c r="D164" s="7" t="str">
        <f t="shared" si="54"/>
        <v>N/A</v>
      </c>
      <c r="E164" s="4">
        <v>8.4408860399999994E-2</v>
      </c>
      <c r="F164" s="7" t="str">
        <f t="shared" si="55"/>
        <v>N/A</v>
      </c>
      <c r="G164" s="4">
        <v>8.5335189899999997E-2</v>
      </c>
      <c r="H164" s="7" t="str">
        <f t="shared" si="56"/>
        <v>N/A</v>
      </c>
      <c r="I164" s="8">
        <v>-14.7</v>
      </c>
      <c r="J164" s="8">
        <v>1.097</v>
      </c>
      <c r="K164" s="25" t="s">
        <v>734</v>
      </c>
      <c r="L164" s="85" t="str">
        <f t="shared" si="57"/>
        <v>Yes</v>
      </c>
    </row>
    <row r="165" spans="1:12" x14ac:dyDescent="0.25">
      <c r="A165" s="116" t="s">
        <v>114</v>
      </c>
      <c r="B165" s="21" t="s">
        <v>213</v>
      </c>
      <c r="C165" s="4">
        <v>1.6125881799999998E-2</v>
      </c>
      <c r="D165" s="7" t="str">
        <f t="shared" si="54"/>
        <v>N/A</v>
      </c>
      <c r="E165" s="4">
        <v>1.2051356799999999E-2</v>
      </c>
      <c r="F165" s="7" t="str">
        <f t="shared" si="55"/>
        <v>N/A</v>
      </c>
      <c r="G165" s="4">
        <v>1.5625988300000001E-2</v>
      </c>
      <c r="H165" s="7" t="str">
        <f t="shared" si="56"/>
        <v>N/A</v>
      </c>
      <c r="I165" s="8">
        <v>-25.3</v>
      </c>
      <c r="J165" s="8">
        <v>29.66</v>
      </c>
      <c r="K165" s="25" t="s">
        <v>734</v>
      </c>
      <c r="L165" s="85" t="str">
        <f t="shared" si="57"/>
        <v>Yes</v>
      </c>
    </row>
    <row r="166" spans="1:12" x14ac:dyDescent="0.25">
      <c r="A166" s="116" t="s">
        <v>426</v>
      </c>
      <c r="B166" s="21" t="s">
        <v>213</v>
      </c>
      <c r="C166" s="22">
        <v>26477</v>
      </c>
      <c r="D166" s="7" t="str">
        <f>IF($B166="N/A","N/A",IF(C166&gt;10,"No",IF(C166&lt;-10,"No","Yes")))</f>
        <v>N/A</v>
      </c>
      <c r="E166" s="22">
        <v>26867</v>
      </c>
      <c r="F166" s="7" t="str">
        <f>IF($B166="N/A","N/A",IF(E166&gt;10,"No",IF(E166&lt;-10,"No","Yes")))</f>
        <v>N/A</v>
      </c>
      <c r="G166" s="22">
        <v>19048</v>
      </c>
      <c r="H166" s="7" t="str">
        <f>IF($B166="N/A","N/A",IF(G166&gt;10,"No",IF(G166&lt;-10,"No","Yes")))</f>
        <v>N/A</v>
      </c>
      <c r="I166" s="8">
        <v>1.4730000000000001</v>
      </c>
      <c r="J166" s="8">
        <v>-29.1</v>
      </c>
      <c r="K166" s="25" t="s">
        <v>734</v>
      </c>
      <c r="L166" s="85" t="str">
        <f t="shared" si="57"/>
        <v>Yes</v>
      </c>
    </row>
    <row r="167" spans="1:12" x14ac:dyDescent="0.25">
      <c r="A167" s="116" t="s">
        <v>427</v>
      </c>
      <c r="B167" s="21" t="s">
        <v>213</v>
      </c>
      <c r="C167" s="22">
        <v>466</v>
      </c>
      <c r="D167" s="7" t="str">
        <f>IF($B167="N/A","N/A",IF(C167&gt;10,"No",IF(C167&lt;-10,"No","Yes")))</f>
        <v>N/A</v>
      </c>
      <c r="E167" s="22">
        <v>574</v>
      </c>
      <c r="F167" s="7" t="str">
        <f>IF($B167="N/A","N/A",IF(E167&gt;10,"No",IF(E167&lt;-10,"No","Yes")))</f>
        <v>N/A</v>
      </c>
      <c r="G167" s="22">
        <v>532</v>
      </c>
      <c r="H167" s="7" t="str">
        <f>IF($B167="N/A","N/A",IF(G167&gt;10,"No",IF(G167&lt;-10,"No","Yes")))</f>
        <v>N/A</v>
      </c>
      <c r="I167" s="8">
        <v>23.18</v>
      </c>
      <c r="J167" s="8">
        <v>-7.32</v>
      </c>
      <c r="K167" s="25" t="s">
        <v>734</v>
      </c>
      <c r="L167" s="85" t="str">
        <f t="shared" si="57"/>
        <v>Yes</v>
      </c>
    </row>
    <row r="168" spans="1:12" x14ac:dyDescent="0.25">
      <c r="A168" s="116" t="s">
        <v>428</v>
      </c>
      <c r="B168" s="21" t="s">
        <v>213</v>
      </c>
      <c r="C168" s="22">
        <v>21500</v>
      </c>
      <c r="D168" s="7" t="str">
        <f>IF($B168="N/A","N/A",IF(C168&gt;10,"No",IF(C168&lt;-10,"No","Yes")))</f>
        <v>N/A</v>
      </c>
      <c r="E168" s="22">
        <v>22034</v>
      </c>
      <c r="F168" s="7" t="str">
        <f>IF($B168="N/A","N/A",IF(E168&gt;10,"No",IF(E168&lt;-10,"No","Yes")))</f>
        <v>N/A</v>
      </c>
      <c r="G168" s="22">
        <v>14840</v>
      </c>
      <c r="H168" s="7" t="str">
        <f>IF($B168="N/A","N/A",IF(G168&gt;10,"No",IF(G168&lt;-10,"No","Yes")))</f>
        <v>N/A</v>
      </c>
      <c r="I168" s="8">
        <v>2.484</v>
      </c>
      <c r="J168" s="8">
        <v>-32.6</v>
      </c>
      <c r="K168" s="25" t="s">
        <v>734</v>
      </c>
      <c r="L168" s="85" t="str">
        <f t="shared" si="57"/>
        <v>No</v>
      </c>
    </row>
    <row r="169" spans="1:12" x14ac:dyDescent="0.25">
      <c r="A169" s="116" t="s">
        <v>429</v>
      </c>
      <c r="B169" s="21" t="s">
        <v>213</v>
      </c>
      <c r="C169" s="22">
        <v>14170</v>
      </c>
      <c r="D169" s="7" t="str">
        <f>IF($B169="N/A","N/A",IF(C169&gt;10,"No",IF(C169&lt;-10,"No","Yes")))</f>
        <v>N/A</v>
      </c>
      <c r="E169" s="22">
        <v>14400</v>
      </c>
      <c r="F169" s="7" t="str">
        <f>IF($B169="N/A","N/A",IF(E169&gt;10,"No",IF(E169&lt;-10,"No","Yes")))</f>
        <v>N/A</v>
      </c>
      <c r="G169" s="22">
        <v>15313</v>
      </c>
      <c r="H169" s="7" t="str">
        <f>IF($B169="N/A","N/A",IF(G169&gt;10,"No",IF(G169&lt;-10,"No","Yes")))</f>
        <v>N/A</v>
      </c>
      <c r="I169" s="8">
        <v>1.623</v>
      </c>
      <c r="J169" s="8">
        <v>6.34</v>
      </c>
      <c r="K169" s="25" t="s">
        <v>734</v>
      </c>
      <c r="L169" s="85" t="str">
        <f t="shared" si="57"/>
        <v>Yes</v>
      </c>
    </row>
    <row r="170" spans="1:12" x14ac:dyDescent="0.25">
      <c r="A170" s="116" t="s">
        <v>1724</v>
      </c>
      <c r="B170" s="21" t="s">
        <v>213</v>
      </c>
      <c r="C170" s="22">
        <v>538</v>
      </c>
      <c r="D170" s="7" t="str">
        <f>IF($B170="N/A","N/A",IF(C170&gt;10,"No",IF(C170&lt;-10,"No","Yes")))</f>
        <v>N/A</v>
      </c>
      <c r="E170" s="22">
        <v>508</v>
      </c>
      <c r="F170" s="7" t="str">
        <f>IF($B170="N/A","N/A",IF(E170&gt;10,"No",IF(E170&lt;-10,"No","Yes")))</f>
        <v>N/A</v>
      </c>
      <c r="G170" s="22">
        <v>17302</v>
      </c>
      <c r="H170" s="7" t="str">
        <f>IF($B170="N/A","N/A",IF(G170&gt;10,"No",IF(G170&lt;-10,"No","Yes")))</f>
        <v>N/A</v>
      </c>
      <c r="I170" s="8">
        <v>-5.58</v>
      </c>
      <c r="J170" s="8">
        <v>3306</v>
      </c>
      <c r="K170" s="25" t="s">
        <v>734</v>
      </c>
      <c r="L170" s="85" t="str">
        <f t="shared" si="57"/>
        <v>No</v>
      </c>
    </row>
    <row r="171" spans="1:12" x14ac:dyDescent="0.25">
      <c r="A171" s="130" t="s">
        <v>1007</v>
      </c>
      <c r="B171" s="21" t="s">
        <v>213</v>
      </c>
      <c r="C171" s="22">
        <v>0</v>
      </c>
      <c r="D171" s="7" t="str">
        <f t="shared" si="54"/>
        <v>N/A</v>
      </c>
      <c r="E171" s="22">
        <v>0</v>
      </c>
      <c r="F171" s="7" t="str">
        <f t="shared" si="55"/>
        <v>N/A</v>
      </c>
      <c r="G171" s="22">
        <v>0</v>
      </c>
      <c r="H171" s="7" t="str">
        <f t="shared" si="56"/>
        <v>N/A</v>
      </c>
      <c r="I171" s="8" t="s">
        <v>1749</v>
      </c>
      <c r="J171" s="8" t="s">
        <v>1749</v>
      </c>
      <c r="K171" s="25" t="s">
        <v>734</v>
      </c>
      <c r="L171" s="85" t="str">
        <f t="shared" si="57"/>
        <v>N/A</v>
      </c>
    </row>
    <row r="172" spans="1:12" x14ac:dyDescent="0.25">
      <c r="A172" s="116" t="s">
        <v>1008</v>
      </c>
      <c r="B172" s="21" t="s">
        <v>213</v>
      </c>
      <c r="C172" s="22">
        <v>0</v>
      </c>
      <c r="D172" s="7" t="str">
        <f>IF($B172="N/A","N/A",IF(C172&gt;10,"No",IF(C172&lt;-10,"No","Yes")))</f>
        <v>N/A</v>
      </c>
      <c r="E172" s="22">
        <v>0</v>
      </c>
      <c r="F172" s="7" t="str">
        <f>IF($B172="N/A","N/A",IF(E172&gt;10,"No",IF(E172&lt;-10,"No","Yes")))</f>
        <v>N/A</v>
      </c>
      <c r="G172" s="22">
        <v>0</v>
      </c>
      <c r="H172" s="7" t="str">
        <f>IF($B172="N/A","N/A",IF(G172&gt;10,"No",IF(G172&lt;-10,"No","Yes")))</f>
        <v>N/A</v>
      </c>
      <c r="I172" s="8" t="s">
        <v>1749</v>
      </c>
      <c r="J172" s="8" t="s">
        <v>1749</v>
      </c>
      <c r="K172" s="25" t="s">
        <v>734</v>
      </c>
      <c r="L172" s="85" t="str">
        <f t="shared" si="57"/>
        <v>N/A</v>
      </c>
    </row>
    <row r="173" spans="1:12" x14ac:dyDescent="0.25">
      <c r="A173" s="116" t="s">
        <v>1009</v>
      </c>
      <c r="B173" s="21" t="s">
        <v>213</v>
      </c>
      <c r="C173" s="22">
        <v>0</v>
      </c>
      <c r="D173" s="7" t="str">
        <f>IF($B173="N/A","N/A",IF(C173&gt;10,"No",IF(C173&lt;-10,"No","Yes")))</f>
        <v>N/A</v>
      </c>
      <c r="E173" s="22">
        <v>0</v>
      </c>
      <c r="F173" s="7" t="str">
        <f>IF($B173="N/A","N/A",IF(E173&gt;10,"No",IF(E173&lt;-10,"No","Yes")))</f>
        <v>N/A</v>
      </c>
      <c r="G173" s="22">
        <v>0</v>
      </c>
      <c r="H173" s="7" t="str">
        <f>IF($B173="N/A","N/A",IF(G173&gt;10,"No",IF(G173&lt;-10,"No","Yes")))</f>
        <v>N/A</v>
      </c>
      <c r="I173" s="8" t="s">
        <v>1749</v>
      </c>
      <c r="J173" s="8" t="s">
        <v>1749</v>
      </c>
      <c r="K173" s="25" t="s">
        <v>734</v>
      </c>
      <c r="L173" s="85" t="str">
        <f t="shared" si="57"/>
        <v>N/A</v>
      </c>
    </row>
    <row r="174" spans="1:12" ht="25" x14ac:dyDescent="0.25">
      <c r="A174" s="116" t="s">
        <v>1010</v>
      </c>
      <c r="B174" s="21" t="s">
        <v>213</v>
      </c>
      <c r="C174" s="22">
        <v>0</v>
      </c>
      <c r="D174" s="7" t="str">
        <f>IF($B174="N/A","N/A",IF(C174&gt;10,"No",IF(C174&lt;-10,"No","Yes")))</f>
        <v>N/A</v>
      </c>
      <c r="E174" s="22">
        <v>0</v>
      </c>
      <c r="F174" s="7" t="str">
        <f>IF($B174="N/A","N/A",IF(E174&gt;10,"No",IF(E174&lt;-10,"No","Yes")))</f>
        <v>N/A</v>
      </c>
      <c r="G174" s="22">
        <v>0</v>
      </c>
      <c r="H174" s="7" t="str">
        <f>IF($B174="N/A","N/A",IF(G174&gt;10,"No",IF(G174&lt;-10,"No","Yes")))</f>
        <v>N/A</v>
      </c>
      <c r="I174" s="8" t="s">
        <v>1749</v>
      </c>
      <c r="J174" s="8" t="s">
        <v>1749</v>
      </c>
      <c r="K174" s="25" t="s">
        <v>734</v>
      </c>
      <c r="L174" s="85" t="str">
        <f t="shared" si="57"/>
        <v>N/A</v>
      </c>
    </row>
    <row r="175" spans="1:12" x14ac:dyDescent="0.25">
      <c r="A175" s="116" t="s">
        <v>1011</v>
      </c>
      <c r="B175" s="21" t="s">
        <v>213</v>
      </c>
      <c r="C175" s="22">
        <v>0</v>
      </c>
      <c r="D175" s="7" t="str">
        <f>IF($B175="N/A","N/A",IF(C175&gt;10,"No",IF(C175&lt;-10,"No","Yes")))</f>
        <v>N/A</v>
      </c>
      <c r="E175" s="22">
        <v>0</v>
      </c>
      <c r="F175" s="7" t="str">
        <f>IF($B175="N/A","N/A",IF(E175&gt;10,"No",IF(E175&lt;-10,"No","Yes")))</f>
        <v>N/A</v>
      </c>
      <c r="G175" s="22">
        <v>0</v>
      </c>
      <c r="H175" s="7" t="str">
        <f>IF($B175="N/A","N/A",IF(G175&gt;10,"No",IF(G175&lt;-10,"No","Yes")))</f>
        <v>N/A</v>
      </c>
      <c r="I175" s="8" t="s">
        <v>1749</v>
      </c>
      <c r="J175" s="8" t="s">
        <v>1749</v>
      </c>
      <c r="K175" s="25" t="s">
        <v>734</v>
      </c>
      <c r="L175" s="85" t="str">
        <f t="shared" si="57"/>
        <v>N/A</v>
      </c>
    </row>
    <row r="176" spans="1:12" ht="25" x14ac:dyDescent="0.25">
      <c r="A176" s="116" t="s">
        <v>1725</v>
      </c>
      <c r="B176" s="21" t="s">
        <v>213</v>
      </c>
      <c r="C176" s="22">
        <v>0</v>
      </c>
      <c r="D176" s="7" t="str">
        <f>IF($B176="N/A","N/A",IF(C176&gt;10,"No",IF(C176&lt;-10,"No","Yes")))</f>
        <v>N/A</v>
      </c>
      <c r="E176" s="22">
        <v>0</v>
      </c>
      <c r="F176" s="7" t="str">
        <f>IF($B176="N/A","N/A",IF(E176&gt;10,"No",IF(E176&lt;-10,"No","Yes")))</f>
        <v>N/A</v>
      </c>
      <c r="G176" s="22">
        <v>0</v>
      </c>
      <c r="H176" s="7" t="str">
        <f>IF($B176="N/A","N/A",IF(G176&gt;10,"No",IF(G176&lt;-10,"No","Yes")))</f>
        <v>N/A</v>
      </c>
      <c r="I176" s="8" t="s">
        <v>1749</v>
      </c>
      <c r="J176" s="8" t="s">
        <v>1749</v>
      </c>
      <c r="K176" s="25" t="s">
        <v>734</v>
      </c>
      <c r="L176" s="85" t="str">
        <f t="shared" si="57"/>
        <v>N/A</v>
      </c>
    </row>
    <row r="177" spans="1:12" x14ac:dyDescent="0.25">
      <c r="A177" s="130" t="s">
        <v>1012</v>
      </c>
      <c r="B177" s="21" t="s">
        <v>213</v>
      </c>
      <c r="C177" s="22">
        <v>25077</v>
      </c>
      <c r="D177" s="7" t="str">
        <f t="shared" si="54"/>
        <v>N/A</v>
      </c>
      <c r="E177" s="22">
        <v>25396</v>
      </c>
      <c r="F177" s="7" t="str">
        <f t="shared" si="55"/>
        <v>N/A</v>
      </c>
      <c r="G177" s="22">
        <v>4797</v>
      </c>
      <c r="H177" s="7" t="str">
        <f t="shared" si="56"/>
        <v>N/A</v>
      </c>
      <c r="I177" s="8">
        <v>1.272</v>
      </c>
      <c r="J177" s="8">
        <v>-81.099999999999994</v>
      </c>
      <c r="K177" s="25" t="s">
        <v>734</v>
      </c>
      <c r="L177" s="85" t="str">
        <f t="shared" si="57"/>
        <v>No</v>
      </c>
    </row>
    <row r="178" spans="1:12" x14ac:dyDescent="0.25">
      <c r="A178" s="116" t="s">
        <v>1013</v>
      </c>
      <c r="B178" s="21" t="s">
        <v>213</v>
      </c>
      <c r="C178" s="22">
        <v>24457</v>
      </c>
      <c r="D178" s="7" t="str">
        <f t="shared" si="54"/>
        <v>N/A</v>
      </c>
      <c r="E178" s="22">
        <v>24689</v>
      </c>
      <c r="F178" s="7" t="str">
        <f t="shared" si="55"/>
        <v>N/A</v>
      </c>
      <c r="G178" s="22">
        <v>3732</v>
      </c>
      <c r="H178" s="7" t="str">
        <f t="shared" si="56"/>
        <v>N/A</v>
      </c>
      <c r="I178" s="8">
        <v>0.9486</v>
      </c>
      <c r="J178" s="8">
        <v>-84.9</v>
      </c>
      <c r="K178" s="25" t="s">
        <v>734</v>
      </c>
      <c r="L178" s="85" t="str">
        <f t="shared" si="57"/>
        <v>No</v>
      </c>
    </row>
    <row r="179" spans="1:12" x14ac:dyDescent="0.25">
      <c r="A179" s="116" t="s">
        <v>1014</v>
      </c>
      <c r="B179" s="21" t="s">
        <v>213</v>
      </c>
      <c r="C179" s="22">
        <v>419</v>
      </c>
      <c r="D179" s="7" t="str">
        <f t="shared" si="54"/>
        <v>N/A</v>
      </c>
      <c r="E179" s="22">
        <v>502</v>
      </c>
      <c r="F179" s="7" t="str">
        <f t="shared" si="55"/>
        <v>N/A</v>
      </c>
      <c r="G179" s="22">
        <v>293</v>
      </c>
      <c r="H179" s="7" t="str">
        <f t="shared" si="56"/>
        <v>N/A</v>
      </c>
      <c r="I179" s="8">
        <v>19.809999999999999</v>
      </c>
      <c r="J179" s="8">
        <v>-41.6</v>
      </c>
      <c r="K179" s="25" t="s">
        <v>734</v>
      </c>
      <c r="L179" s="85" t="str">
        <f t="shared" si="57"/>
        <v>No</v>
      </c>
    </row>
    <row r="180" spans="1:12" x14ac:dyDescent="0.25">
      <c r="A180" s="116" t="s">
        <v>1015</v>
      </c>
      <c r="B180" s="21" t="s">
        <v>213</v>
      </c>
      <c r="C180" s="22">
        <v>184</v>
      </c>
      <c r="D180" s="7" t="str">
        <f t="shared" si="54"/>
        <v>N/A</v>
      </c>
      <c r="E180" s="22">
        <v>182</v>
      </c>
      <c r="F180" s="7" t="str">
        <f t="shared" si="55"/>
        <v>N/A</v>
      </c>
      <c r="G180" s="22">
        <v>19</v>
      </c>
      <c r="H180" s="7" t="str">
        <f t="shared" si="56"/>
        <v>N/A</v>
      </c>
      <c r="I180" s="8">
        <v>-1.0900000000000001</v>
      </c>
      <c r="J180" s="8">
        <v>-89.6</v>
      </c>
      <c r="K180" s="25" t="s">
        <v>734</v>
      </c>
      <c r="L180" s="85" t="str">
        <f t="shared" si="57"/>
        <v>No</v>
      </c>
    </row>
    <row r="181" spans="1:12" x14ac:dyDescent="0.25">
      <c r="A181" s="116" t="s">
        <v>1016</v>
      </c>
      <c r="B181" s="21" t="s">
        <v>213</v>
      </c>
      <c r="C181" s="22">
        <v>15</v>
      </c>
      <c r="D181" s="7" t="str">
        <f t="shared" si="54"/>
        <v>N/A</v>
      </c>
      <c r="E181" s="22">
        <v>20</v>
      </c>
      <c r="F181" s="7" t="str">
        <f t="shared" si="55"/>
        <v>N/A</v>
      </c>
      <c r="G181" s="22">
        <v>11</v>
      </c>
      <c r="H181" s="7" t="str">
        <f t="shared" si="56"/>
        <v>N/A</v>
      </c>
      <c r="I181" s="8">
        <v>33.33</v>
      </c>
      <c r="J181" s="8">
        <v>-60</v>
      </c>
      <c r="K181" s="25" t="s">
        <v>734</v>
      </c>
      <c r="L181" s="85" t="str">
        <f t="shared" si="57"/>
        <v>No</v>
      </c>
    </row>
    <row r="182" spans="1:12" x14ac:dyDescent="0.25">
      <c r="A182" s="116" t="s">
        <v>1726</v>
      </c>
      <c r="B182" s="21" t="s">
        <v>213</v>
      </c>
      <c r="C182" s="22">
        <v>11</v>
      </c>
      <c r="D182" s="7" t="str">
        <f t="shared" si="54"/>
        <v>N/A</v>
      </c>
      <c r="E182" s="22">
        <v>11</v>
      </c>
      <c r="F182" s="7" t="str">
        <f t="shared" si="55"/>
        <v>N/A</v>
      </c>
      <c r="G182" s="22">
        <v>745</v>
      </c>
      <c r="H182" s="7" t="str">
        <f t="shared" si="56"/>
        <v>N/A</v>
      </c>
      <c r="I182" s="8">
        <v>50</v>
      </c>
      <c r="J182" s="8">
        <v>24733</v>
      </c>
      <c r="K182" s="25" t="s">
        <v>734</v>
      </c>
      <c r="L182" s="85" t="str">
        <f t="shared" si="57"/>
        <v>No</v>
      </c>
    </row>
    <row r="183" spans="1:12" x14ac:dyDescent="0.25">
      <c r="A183" s="130" t="s">
        <v>1017</v>
      </c>
      <c r="B183" s="25" t="s">
        <v>213</v>
      </c>
      <c r="C183" s="1">
        <v>20192</v>
      </c>
      <c r="D183" s="7" t="str">
        <f t="shared" si="54"/>
        <v>N/A</v>
      </c>
      <c r="E183" s="1">
        <v>20972</v>
      </c>
      <c r="F183" s="7" t="str">
        <f t="shared" si="55"/>
        <v>N/A</v>
      </c>
      <c r="G183" s="1">
        <v>22435</v>
      </c>
      <c r="H183" s="7" t="str">
        <f t="shared" si="56"/>
        <v>N/A</v>
      </c>
      <c r="I183" s="8">
        <v>3.863</v>
      </c>
      <c r="J183" s="8">
        <v>6.976</v>
      </c>
      <c r="K183" s="25" t="s">
        <v>734</v>
      </c>
      <c r="L183" s="118" t="str">
        <f t="shared" si="57"/>
        <v>Yes</v>
      </c>
    </row>
    <row r="184" spans="1:12" x14ac:dyDescent="0.25">
      <c r="A184" s="116" t="s">
        <v>1018</v>
      </c>
      <c r="B184" s="21" t="s">
        <v>213</v>
      </c>
      <c r="C184" s="22">
        <v>949</v>
      </c>
      <c r="D184" s="7" t="str">
        <f t="shared" si="54"/>
        <v>N/A</v>
      </c>
      <c r="E184" s="22">
        <v>1079</v>
      </c>
      <c r="F184" s="7" t="str">
        <f t="shared" si="55"/>
        <v>N/A</v>
      </c>
      <c r="G184" s="22">
        <v>857</v>
      </c>
      <c r="H184" s="7" t="str">
        <f t="shared" si="56"/>
        <v>N/A</v>
      </c>
      <c r="I184" s="8">
        <v>13.7</v>
      </c>
      <c r="J184" s="8">
        <v>-20.6</v>
      </c>
      <c r="K184" s="25" t="s">
        <v>734</v>
      </c>
      <c r="L184" s="85" t="str">
        <f t="shared" si="57"/>
        <v>Yes</v>
      </c>
    </row>
    <row r="185" spans="1:12" x14ac:dyDescent="0.25">
      <c r="A185" s="116" t="s">
        <v>1019</v>
      </c>
      <c r="B185" s="21" t="s">
        <v>213</v>
      </c>
      <c r="C185" s="22">
        <v>41</v>
      </c>
      <c r="D185" s="7" t="str">
        <f t="shared" si="54"/>
        <v>N/A</v>
      </c>
      <c r="E185" s="22">
        <v>64</v>
      </c>
      <c r="F185" s="7" t="str">
        <f t="shared" si="55"/>
        <v>N/A</v>
      </c>
      <c r="G185" s="22">
        <v>62</v>
      </c>
      <c r="H185" s="7" t="str">
        <f t="shared" si="56"/>
        <v>N/A</v>
      </c>
      <c r="I185" s="8">
        <v>56.1</v>
      </c>
      <c r="J185" s="8">
        <v>-3.13</v>
      </c>
      <c r="K185" s="25" t="s">
        <v>734</v>
      </c>
      <c r="L185" s="85" t="str">
        <f t="shared" si="57"/>
        <v>Yes</v>
      </c>
    </row>
    <row r="186" spans="1:12" x14ac:dyDescent="0.25">
      <c r="A186" s="116" t="s">
        <v>1020</v>
      </c>
      <c r="B186" s="21" t="s">
        <v>213</v>
      </c>
      <c r="C186" s="22">
        <v>11173</v>
      </c>
      <c r="D186" s="7" t="str">
        <f t="shared" si="54"/>
        <v>N/A</v>
      </c>
      <c r="E186" s="22">
        <v>11576</v>
      </c>
      <c r="F186" s="7" t="str">
        <f t="shared" si="55"/>
        <v>N/A</v>
      </c>
      <c r="G186" s="22">
        <v>8246</v>
      </c>
      <c r="H186" s="7" t="str">
        <f t="shared" si="56"/>
        <v>N/A</v>
      </c>
      <c r="I186" s="8">
        <v>3.6070000000000002</v>
      </c>
      <c r="J186" s="8">
        <v>-28.8</v>
      </c>
      <c r="K186" s="25" t="s">
        <v>734</v>
      </c>
      <c r="L186" s="85" t="str">
        <f t="shared" si="57"/>
        <v>Yes</v>
      </c>
    </row>
    <row r="187" spans="1:12" x14ac:dyDescent="0.25">
      <c r="A187" s="116" t="s">
        <v>1021</v>
      </c>
      <c r="B187" s="21" t="s">
        <v>213</v>
      </c>
      <c r="C187" s="22">
        <v>7720</v>
      </c>
      <c r="D187" s="7" t="str">
        <f t="shared" si="54"/>
        <v>N/A</v>
      </c>
      <c r="E187" s="22">
        <v>7941</v>
      </c>
      <c r="F187" s="7" t="str">
        <f t="shared" si="55"/>
        <v>N/A</v>
      </c>
      <c r="G187" s="22">
        <v>8303</v>
      </c>
      <c r="H187" s="7" t="str">
        <f t="shared" si="56"/>
        <v>N/A</v>
      </c>
      <c r="I187" s="8">
        <v>2.863</v>
      </c>
      <c r="J187" s="8">
        <v>4.5590000000000002</v>
      </c>
      <c r="K187" s="25" t="s">
        <v>734</v>
      </c>
      <c r="L187" s="85" t="str">
        <f t="shared" si="57"/>
        <v>Yes</v>
      </c>
    </row>
    <row r="188" spans="1:12" ht="25" x14ac:dyDescent="0.25">
      <c r="A188" s="116" t="s">
        <v>1727</v>
      </c>
      <c r="B188" s="21" t="s">
        <v>213</v>
      </c>
      <c r="C188" s="22">
        <v>309</v>
      </c>
      <c r="D188" s="7" t="str">
        <f t="shared" si="54"/>
        <v>N/A</v>
      </c>
      <c r="E188" s="22">
        <v>312</v>
      </c>
      <c r="F188" s="7" t="str">
        <f t="shared" si="55"/>
        <v>N/A</v>
      </c>
      <c r="G188" s="22">
        <v>4967</v>
      </c>
      <c r="H188" s="7" t="str">
        <f t="shared" si="56"/>
        <v>N/A</v>
      </c>
      <c r="I188" s="8">
        <v>0.97089999999999999</v>
      </c>
      <c r="J188" s="8">
        <v>1492</v>
      </c>
      <c r="K188" s="25" t="s">
        <v>734</v>
      </c>
      <c r="L188" s="85" t="str">
        <f t="shared" si="57"/>
        <v>No</v>
      </c>
    </row>
    <row r="189" spans="1:12" x14ac:dyDescent="0.25">
      <c r="A189" s="130" t="s">
        <v>1022</v>
      </c>
      <c r="B189" s="25" t="s">
        <v>213</v>
      </c>
      <c r="C189" s="1">
        <v>1470</v>
      </c>
      <c r="D189" s="7" t="str">
        <f t="shared" si="54"/>
        <v>N/A</v>
      </c>
      <c r="E189" s="1">
        <v>1452</v>
      </c>
      <c r="F189" s="7" t="str">
        <f t="shared" si="55"/>
        <v>N/A</v>
      </c>
      <c r="G189" s="1">
        <v>73</v>
      </c>
      <c r="H189" s="7" t="str">
        <f t="shared" si="56"/>
        <v>N/A</v>
      </c>
      <c r="I189" s="8">
        <v>-1.22</v>
      </c>
      <c r="J189" s="8">
        <v>-95</v>
      </c>
      <c r="K189" s="25" t="s">
        <v>734</v>
      </c>
      <c r="L189" s="118" t="str">
        <f t="shared" si="57"/>
        <v>No</v>
      </c>
    </row>
    <row r="190" spans="1:12" ht="25" x14ac:dyDescent="0.25">
      <c r="A190" s="116" t="s">
        <v>1023</v>
      </c>
      <c r="B190" s="21" t="s">
        <v>213</v>
      </c>
      <c r="C190" s="22">
        <v>53</v>
      </c>
      <c r="D190" s="7" t="str">
        <f t="shared" si="54"/>
        <v>N/A</v>
      </c>
      <c r="E190" s="22">
        <v>62</v>
      </c>
      <c r="F190" s="7" t="str">
        <f t="shared" si="55"/>
        <v>N/A</v>
      </c>
      <c r="G190" s="22">
        <v>11</v>
      </c>
      <c r="H190" s="7" t="str">
        <f t="shared" si="56"/>
        <v>N/A</v>
      </c>
      <c r="I190" s="8">
        <v>16.98</v>
      </c>
      <c r="J190" s="8">
        <v>-95.2</v>
      </c>
      <c r="K190" s="25" t="s">
        <v>734</v>
      </c>
      <c r="L190" s="85" t="str">
        <f t="shared" si="57"/>
        <v>No</v>
      </c>
    </row>
    <row r="191" spans="1:12" ht="25" x14ac:dyDescent="0.25">
      <c r="A191" s="116" t="s">
        <v>1024</v>
      </c>
      <c r="B191" s="21" t="s">
        <v>213</v>
      </c>
      <c r="C191" s="22">
        <v>11</v>
      </c>
      <c r="D191" s="7" t="str">
        <f t="shared" si="54"/>
        <v>N/A</v>
      </c>
      <c r="E191" s="22">
        <v>11</v>
      </c>
      <c r="F191" s="7" t="str">
        <f t="shared" si="55"/>
        <v>N/A</v>
      </c>
      <c r="G191" s="22">
        <v>0</v>
      </c>
      <c r="H191" s="7" t="str">
        <f t="shared" si="56"/>
        <v>N/A</v>
      </c>
      <c r="I191" s="8">
        <v>50</v>
      </c>
      <c r="J191" s="8">
        <v>-100</v>
      </c>
      <c r="K191" s="25" t="s">
        <v>734</v>
      </c>
      <c r="L191" s="85" t="str">
        <f t="shared" si="57"/>
        <v>No</v>
      </c>
    </row>
    <row r="192" spans="1:12" ht="25" x14ac:dyDescent="0.25">
      <c r="A192" s="116" t="s">
        <v>1025</v>
      </c>
      <c r="B192" s="21" t="s">
        <v>213</v>
      </c>
      <c r="C192" s="22">
        <v>948</v>
      </c>
      <c r="D192" s="7" t="str">
        <f t="shared" si="54"/>
        <v>N/A</v>
      </c>
      <c r="E192" s="22">
        <v>934</v>
      </c>
      <c r="F192" s="7" t="str">
        <f t="shared" si="55"/>
        <v>N/A</v>
      </c>
      <c r="G192" s="22">
        <v>36</v>
      </c>
      <c r="H192" s="7" t="str">
        <f t="shared" si="56"/>
        <v>N/A</v>
      </c>
      <c r="I192" s="8">
        <v>-1.48</v>
      </c>
      <c r="J192" s="8">
        <v>-96.1</v>
      </c>
      <c r="K192" s="25" t="s">
        <v>734</v>
      </c>
      <c r="L192" s="85" t="str">
        <f t="shared" si="57"/>
        <v>No</v>
      </c>
    </row>
    <row r="193" spans="1:12" ht="25" x14ac:dyDescent="0.25">
      <c r="A193" s="116" t="s">
        <v>1026</v>
      </c>
      <c r="B193" s="21" t="s">
        <v>213</v>
      </c>
      <c r="C193" s="22">
        <v>455</v>
      </c>
      <c r="D193" s="7" t="str">
        <f t="shared" si="54"/>
        <v>N/A</v>
      </c>
      <c r="E193" s="22">
        <v>445</v>
      </c>
      <c r="F193" s="7" t="str">
        <f t="shared" si="55"/>
        <v>N/A</v>
      </c>
      <c r="G193" s="22">
        <v>24</v>
      </c>
      <c r="H193" s="7" t="str">
        <f t="shared" si="56"/>
        <v>N/A</v>
      </c>
      <c r="I193" s="8">
        <v>-2.2000000000000002</v>
      </c>
      <c r="J193" s="8">
        <v>-94.6</v>
      </c>
      <c r="K193" s="25" t="s">
        <v>734</v>
      </c>
      <c r="L193" s="85" t="str">
        <f t="shared" si="57"/>
        <v>No</v>
      </c>
    </row>
    <row r="194" spans="1:12" ht="25" x14ac:dyDescent="0.25">
      <c r="A194" s="116" t="s">
        <v>1728</v>
      </c>
      <c r="B194" s="21" t="s">
        <v>213</v>
      </c>
      <c r="C194" s="22">
        <v>12</v>
      </c>
      <c r="D194" s="7" t="str">
        <f t="shared" si="54"/>
        <v>N/A</v>
      </c>
      <c r="E194" s="22">
        <v>11</v>
      </c>
      <c r="F194" s="7" t="str">
        <f t="shared" si="55"/>
        <v>N/A</v>
      </c>
      <c r="G194" s="22">
        <v>11</v>
      </c>
      <c r="H194" s="7" t="str">
        <f t="shared" si="56"/>
        <v>N/A</v>
      </c>
      <c r="I194" s="8">
        <v>-33.299999999999997</v>
      </c>
      <c r="J194" s="8">
        <v>25</v>
      </c>
      <c r="K194" s="25" t="s">
        <v>734</v>
      </c>
      <c r="L194" s="85" t="str">
        <f t="shared" si="57"/>
        <v>Yes</v>
      </c>
    </row>
    <row r="195" spans="1:12" x14ac:dyDescent="0.25">
      <c r="A195" s="130" t="s">
        <v>1027</v>
      </c>
      <c r="B195" s="25" t="s">
        <v>213</v>
      </c>
      <c r="C195" s="1">
        <v>0</v>
      </c>
      <c r="D195" s="7" t="str">
        <f t="shared" si="54"/>
        <v>N/A</v>
      </c>
      <c r="E195" s="1">
        <v>0</v>
      </c>
      <c r="F195" s="7" t="str">
        <f t="shared" si="55"/>
        <v>N/A</v>
      </c>
      <c r="G195" s="1">
        <v>0</v>
      </c>
      <c r="H195" s="7" t="str">
        <f t="shared" si="56"/>
        <v>N/A</v>
      </c>
      <c r="I195" s="8" t="s">
        <v>1749</v>
      </c>
      <c r="J195" s="8" t="s">
        <v>1749</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1749</v>
      </c>
      <c r="J196" s="8" t="s">
        <v>1749</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1749</v>
      </c>
      <c r="J197" s="8" t="s">
        <v>1749</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1749</v>
      </c>
      <c r="J198" s="8" t="s">
        <v>1749</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1749</v>
      </c>
      <c r="J199" s="8" t="s">
        <v>1749</v>
      </c>
      <c r="K199" s="25" t="s">
        <v>734</v>
      </c>
      <c r="L199" s="85" t="str">
        <f t="shared" si="57"/>
        <v>N/A</v>
      </c>
    </row>
    <row r="200" spans="1:12" ht="25" x14ac:dyDescent="0.25">
      <c r="A200" s="116" t="s">
        <v>1729</v>
      </c>
      <c r="B200" s="21" t="s">
        <v>213</v>
      </c>
      <c r="C200" s="22">
        <v>0</v>
      </c>
      <c r="D200" s="7" t="str">
        <f t="shared" si="54"/>
        <v>N/A</v>
      </c>
      <c r="E200" s="22">
        <v>0</v>
      </c>
      <c r="F200" s="7" t="str">
        <f t="shared" si="55"/>
        <v>N/A</v>
      </c>
      <c r="G200" s="22">
        <v>0</v>
      </c>
      <c r="H200" s="7" t="str">
        <f t="shared" si="56"/>
        <v>N/A</v>
      </c>
      <c r="I200" s="8" t="s">
        <v>1749</v>
      </c>
      <c r="J200" s="8" t="s">
        <v>1749</v>
      </c>
      <c r="K200" s="25" t="s">
        <v>734</v>
      </c>
      <c r="L200" s="85" t="str">
        <f t="shared" si="57"/>
        <v>N/A</v>
      </c>
    </row>
    <row r="201" spans="1:12" x14ac:dyDescent="0.25">
      <c r="A201" s="130" t="s">
        <v>1032</v>
      </c>
      <c r="B201" s="25" t="s">
        <v>213</v>
      </c>
      <c r="C201" s="1">
        <v>16412</v>
      </c>
      <c r="D201" s="7" t="str">
        <f t="shared" si="54"/>
        <v>N/A</v>
      </c>
      <c r="E201" s="1">
        <v>16563</v>
      </c>
      <c r="F201" s="7" t="str">
        <f t="shared" si="55"/>
        <v>N/A</v>
      </c>
      <c r="G201" s="1">
        <v>367</v>
      </c>
      <c r="H201" s="7" t="str">
        <f t="shared" si="56"/>
        <v>N/A</v>
      </c>
      <c r="I201" s="8">
        <v>0.92010000000000003</v>
      </c>
      <c r="J201" s="8">
        <v>-97.8</v>
      </c>
      <c r="K201" s="25" t="s">
        <v>734</v>
      </c>
      <c r="L201" s="118" t="str">
        <f t="shared" si="57"/>
        <v>No</v>
      </c>
    </row>
    <row r="202" spans="1:12" x14ac:dyDescent="0.25">
      <c r="A202" s="116" t="s">
        <v>1033</v>
      </c>
      <c r="B202" s="21" t="s">
        <v>213</v>
      </c>
      <c r="C202" s="22">
        <v>1018</v>
      </c>
      <c r="D202" s="7" t="str">
        <f t="shared" si="54"/>
        <v>N/A</v>
      </c>
      <c r="E202" s="22">
        <v>1037</v>
      </c>
      <c r="F202" s="7" t="str">
        <f t="shared" si="55"/>
        <v>N/A</v>
      </c>
      <c r="G202" s="22">
        <v>50</v>
      </c>
      <c r="H202" s="7" t="str">
        <f t="shared" si="56"/>
        <v>N/A</v>
      </c>
      <c r="I202" s="8">
        <v>1.8660000000000001</v>
      </c>
      <c r="J202" s="8">
        <v>-95.2</v>
      </c>
      <c r="K202" s="25" t="s">
        <v>734</v>
      </c>
      <c r="L202" s="85" t="str">
        <f t="shared" si="57"/>
        <v>No</v>
      </c>
    </row>
    <row r="203" spans="1:12" x14ac:dyDescent="0.25">
      <c r="A203" s="116" t="s">
        <v>1034</v>
      </c>
      <c r="B203" s="21" t="s">
        <v>213</v>
      </c>
      <c r="C203" s="22">
        <v>11</v>
      </c>
      <c r="D203" s="7" t="str">
        <f t="shared" si="54"/>
        <v>N/A</v>
      </c>
      <c r="E203" s="22">
        <v>11</v>
      </c>
      <c r="F203" s="7" t="str">
        <f t="shared" si="55"/>
        <v>N/A</v>
      </c>
      <c r="G203" s="22">
        <v>0</v>
      </c>
      <c r="H203" s="7" t="str">
        <f t="shared" si="56"/>
        <v>N/A</v>
      </c>
      <c r="I203" s="8">
        <v>25</v>
      </c>
      <c r="J203" s="8">
        <v>-100</v>
      </c>
      <c r="K203" s="25" t="s">
        <v>734</v>
      </c>
      <c r="L203" s="85" t="str">
        <f t="shared" si="57"/>
        <v>No</v>
      </c>
    </row>
    <row r="204" spans="1:12" x14ac:dyDescent="0.25">
      <c r="A204" s="116" t="s">
        <v>1035</v>
      </c>
      <c r="B204" s="21" t="s">
        <v>213</v>
      </c>
      <c r="C204" s="22">
        <v>9195</v>
      </c>
      <c r="D204" s="7" t="str">
        <f t="shared" si="54"/>
        <v>N/A</v>
      </c>
      <c r="E204" s="22">
        <v>9342</v>
      </c>
      <c r="F204" s="7" t="str">
        <f t="shared" si="55"/>
        <v>N/A</v>
      </c>
      <c r="G204" s="22">
        <v>152</v>
      </c>
      <c r="H204" s="7" t="str">
        <f t="shared" si="56"/>
        <v>N/A</v>
      </c>
      <c r="I204" s="8">
        <v>1.599</v>
      </c>
      <c r="J204" s="8">
        <v>-98.4</v>
      </c>
      <c r="K204" s="25" t="s">
        <v>734</v>
      </c>
      <c r="L204" s="85" t="str">
        <f t="shared" si="57"/>
        <v>No</v>
      </c>
    </row>
    <row r="205" spans="1:12" x14ac:dyDescent="0.25">
      <c r="A205" s="116" t="s">
        <v>1036</v>
      </c>
      <c r="B205" s="21" t="s">
        <v>213</v>
      </c>
      <c r="C205" s="22">
        <v>5980</v>
      </c>
      <c r="D205" s="7" t="str">
        <f t="shared" si="54"/>
        <v>N/A</v>
      </c>
      <c r="E205" s="22">
        <v>5994</v>
      </c>
      <c r="F205" s="7" t="str">
        <f t="shared" si="55"/>
        <v>N/A</v>
      </c>
      <c r="G205" s="22">
        <v>104</v>
      </c>
      <c r="H205" s="7" t="str">
        <f t="shared" si="56"/>
        <v>N/A</v>
      </c>
      <c r="I205" s="8">
        <v>0.2341</v>
      </c>
      <c r="J205" s="8">
        <v>-98.3</v>
      </c>
      <c r="K205" s="25" t="s">
        <v>734</v>
      </c>
      <c r="L205" s="85" t="str">
        <f t="shared" si="57"/>
        <v>No</v>
      </c>
    </row>
    <row r="206" spans="1:12" ht="25" x14ac:dyDescent="0.25">
      <c r="A206" s="116" t="s">
        <v>1730</v>
      </c>
      <c r="B206" s="21" t="s">
        <v>213</v>
      </c>
      <c r="C206" s="22">
        <v>215</v>
      </c>
      <c r="D206" s="7" t="str">
        <f t="shared" si="54"/>
        <v>N/A</v>
      </c>
      <c r="E206" s="22">
        <v>185</v>
      </c>
      <c r="F206" s="7" t="str">
        <f t="shared" si="55"/>
        <v>N/A</v>
      </c>
      <c r="G206" s="22">
        <v>61</v>
      </c>
      <c r="H206" s="7" t="str">
        <f t="shared" si="56"/>
        <v>N/A</v>
      </c>
      <c r="I206" s="8">
        <v>-14</v>
      </c>
      <c r="J206" s="8">
        <v>-67</v>
      </c>
      <c r="K206" s="25" t="s">
        <v>734</v>
      </c>
      <c r="L206" s="85" t="str">
        <f t="shared" si="57"/>
        <v>No</v>
      </c>
    </row>
    <row r="207" spans="1:12" x14ac:dyDescent="0.25">
      <c r="A207" s="130" t="s">
        <v>1037</v>
      </c>
      <c r="B207" s="21" t="s">
        <v>213</v>
      </c>
      <c r="C207" s="22">
        <v>0</v>
      </c>
      <c r="D207" s="7" t="str">
        <f t="shared" si="54"/>
        <v>N/A</v>
      </c>
      <c r="E207" s="22">
        <v>0</v>
      </c>
      <c r="F207" s="7" t="str">
        <f t="shared" si="55"/>
        <v>N/A</v>
      </c>
      <c r="G207" s="22">
        <v>0</v>
      </c>
      <c r="H207" s="7" t="str">
        <f t="shared" si="56"/>
        <v>N/A</v>
      </c>
      <c r="I207" s="8" t="s">
        <v>1749</v>
      </c>
      <c r="J207" s="8" t="s">
        <v>1749</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1749</v>
      </c>
      <c r="J208" s="8" t="s">
        <v>1749</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1749</v>
      </c>
      <c r="J209" s="8" t="s">
        <v>1749</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1749</v>
      </c>
      <c r="J210" s="8" t="s">
        <v>1749</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1749</v>
      </c>
      <c r="J211" s="8" t="s">
        <v>1749</v>
      </c>
      <c r="K211" s="25" t="s">
        <v>734</v>
      </c>
      <c r="L211" s="85" t="str">
        <f t="shared" si="57"/>
        <v>N/A</v>
      </c>
    </row>
    <row r="212" spans="1:12" ht="25" x14ac:dyDescent="0.25">
      <c r="A212" s="116" t="s">
        <v>1731</v>
      </c>
      <c r="B212" s="21" t="s">
        <v>213</v>
      </c>
      <c r="C212" s="22">
        <v>0</v>
      </c>
      <c r="D212" s="7" t="str">
        <f t="shared" si="54"/>
        <v>N/A</v>
      </c>
      <c r="E212" s="22">
        <v>0</v>
      </c>
      <c r="F212" s="7" t="str">
        <f t="shared" si="55"/>
        <v>N/A</v>
      </c>
      <c r="G212" s="22">
        <v>0</v>
      </c>
      <c r="H212" s="7" t="str">
        <f t="shared" si="56"/>
        <v>N/A</v>
      </c>
      <c r="I212" s="8" t="s">
        <v>1749</v>
      </c>
      <c r="J212" s="8" t="s">
        <v>1749</v>
      </c>
      <c r="K212" s="25" t="s">
        <v>734</v>
      </c>
      <c r="L212" s="85" t="str">
        <f t="shared" si="57"/>
        <v>N/A</v>
      </c>
    </row>
    <row r="213" spans="1:12" x14ac:dyDescent="0.25">
      <c r="A213" s="130" t="s">
        <v>1042</v>
      </c>
      <c r="B213" s="21" t="s">
        <v>213</v>
      </c>
      <c r="C213" s="22">
        <v>0</v>
      </c>
      <c r="D213" s="7" t="str">
        <f t="shared" si="54"/>
        <v>N/A</v>
      </c>
      <c r="E213" s="22">
        <v>0</v>
      </c>
      <c r="F213" s="7" t="str">
        <f t="shared" si="55"/>
        <v>N/A</v>
      </c>
      <c r="G213" s="22">
        <v>0</v>
      </c>
      <c r="H213" s="7" t="str">
        <f t="shared" si="56"/>
        <v>N/A</v>
      </c>
      <c r="I213" s="8" t="s">
        <v>1749</v>
      </c>
      <c r="J213" s="8" t="s">
        <v>1749</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1749</v>
      </c>
      <c r="J214" s="8" t="s">
        <v>1749</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1749</v>
      </c>
      <c r="J215" s="8" t="s">
        <v>1749</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1749</v>
      </c>
      <c r="J216" s="8" t="s">
        <v>1749</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1749</v>
      </c>
      <c r="J217" s="8" t="s">
        <v>1749</v>
      </c>
      <c r="K217" s="25" t="s">
        <v>734</v>
      </c>
      <c r="L217" s="85" t="str">
        <f t="shared" si="57"/>
        <v>N/A</v>
      </c>
    </row>
    <row r="218" spans="1:12" ht="25" x14ac:dyDescent="0.25">
      <c r="A218" s="116" t="s">
        <v>1732</v>
      </c>
      <c r="B218" s="21" t="s">
        <v>213</v>
      </c>
      <c r="C218" s="22">
        <v>0</v>
      </c>
      <c r="D218" s="7" t="str">
        <f t="shared" si="54"/>
        <v>N/A</v>
      </c>
      <c r="E218" s="22">
        <v>0</v>
      </c>
      <c r="F218" s="7" t="str">
        <f t="shared" si="55"/>
        <v>N/A</v>
      </c>
      <c r="G218" s="22">
        <v>0</v>
      </c>
      <c r="H218" s="7" t="str">
        <f t="shared" si="56"/>
        <v>N/A</v>
      </c>
      <c r="I218" s="8" t="s">
        <v>1749</v>
      </c>
      <c r="J218" s="8" t="s">
        <v>1749</v>
      </c>
      <c r="K218" s="25" t="s">
        <v>734</v>
      </c>
      <c r="L218" s="85" t="str">
        <f t="shared" si="57"/>
        <v>N/A</v>
      </c>
    </row>
    <row r="219" spans="1:12" x14ac:dyDescent="0.25">
      <c r="A219" s="130" t="s">
        <v>1047</v>
      </c>
      <c r="B219" s="21" t="s">
        <v>213</v>
      </c>
      <c r="C219" s="22">
        <v>0</v>
      </c>
      <c r="D219" s="7" t="str">
        <f t="shared" si="54"/>
        <v>N/A</v>
      </c>
      <c r="E219" s="22">
        <v>0</v>
      </c>
      <c r="F219" s="7" t="str">
        <f t="shared" si="55"/>
        <v>N/A</v>
      </c>
      <c r="G219" s="22">
        <v>0</v>
      </c>
      <c r="H219" s="7" t="str">
        <f t="shared" si="56"/>
        <v>N/A</v>
      </c>
      <c r="I219" s="8" t="s">
        <v>1749</v>
      </c>
      <c r="J219" s="8" t="s">
        <v>1749</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1749</v>
      </c>
      <c r="J220" s="8" t="s">
        <v>1749</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1749</v>
      </c>
      <c r="J221" s="8" t="s">
        <v>1749</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1749</v>
      </c>
      <c r="J222" s="8" t="s">
        <v>1749</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1749</v>
      </c>
      <c r="J223" s="8" t="s">
        <v>1749</v>
      </c>
      <c r="K223" s="25" t="s">
        <v>734</v>
      </c>
      <c r="L223" s="85" t="str">
        <f t="shared" si="57"/>
        <v>N/A</v>
      </c>
    </row>
    <row r="224" spans="1:12" ht="25" x14ac:dyDescent="0.25">
      <c r="A224" s="117" t="s">
        <v>1733</v>
      </c>
      <c r="B224" s="21" t="s">
        <v>213</v>
      </c>
      <c r="C224" s="22">
        <v>0</v>
      </c>
      <c r="D224" s="7" t="str">
        <f t="shared" si="54"/>
        <v>N/A</v>
      </c>
      <c r="E224" s="22">
        <v>0</v>
      </c>
      <c r="F224" s="7" t="str">
        <f t="shared" si="55"/>
        <v>N/A</v>
      </c>
      <c r="G224" s="22">
        <v>0</v>
      </c>
      <c r="H224" s="7" t="str">
        <f t="shared" ref="H224:H230" si="58">IF($B224="N/A","N/A",IF(G224&gt;10,"No",IF(G224&lt;-10,"No","Yes")))</f>
        <v>N/A</v>
      </c>
      <c r="I224" s="8" t="s">
        <v>1749</v>
      </c>
      <c r="J224" s="8" t="s">
        <v>1749</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39363</v>
      </c>
      <c r="H225" s="7" t="str">
        <f t="shared" si="58"/>
        <v>N/A</v>
      </c>
      <c r="I225" s="8" t="s">
        <v>1749</v>
      </c>
      <c r="J225" s="8" t="s">
        <v>1749</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14406</v>
      </c>
      <c r="H226" s="7" t="str">
        <f t="shared" si="58"/>
        <v>N/A</v>
      </c>
      <c r="I226" s="8" t="s">
        <v>1749</v>
      </c>
      <c r="J226" s="8" t="s">
        <v>1749</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177</v>
      </c>
      <c r="H227" s="7" t="str">
        <f t="shared" si="58"/>
        <v>N/A</v>
      </c>
      <c r="I227" s="8" t="s">
        <v>1749</v>
      </c>
      <c r="J227" s="8" t="s">
        <v>1749</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6387</v>
      </c>
      <c r="H228" s="7" t="str">
        <f t="shared" si="58"/>
        <v>N/A</v>
      </c>
      <c r="I228" s="8" t="s">
        <v>1749</v>
      </c>
      <c r="J228" s="8" t="s">
        <v>1749</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6874</v>
      </c>
      <c r="H229" s="7" t="str">
        <f t="shared" si="58"/>
        <v>N/A</v>
      </c>
      <c r="I229" s="8" t="s">
        <v>1749</v>
      </c>
      <c r="J229" s="8" t="s">
        <v>1749</v>
      </c>
      <c r="K229" s="25" t="s">
        <v>734</v>
      </c>
      <c r="L229" s="85" t="str">
        <f t="shared" si="59"/>
        <v>N/A</v>
      </c>
    </row>
    <row r="230" spans="1:12" ht="25" x14ac:dyDescent="0.25">
      <c r="A230" s="117" t="s">
        <v>1734</v>
      </c>
      <c r="B230" s="21" t="s">
        <v>213</v>
      </c>
      <c r="C230" s="22">
        <v>0</v>
      </c>
      <c r="D230" s="7" t="str">
        <f t="shared" si="54"/>
        <v>N/A</v>
      </c>
      <c r="E230" s="22">
        <v>0</v>
      </c>
      <c r="F230" s="7" t="str">
        <f t="shared" si="55"/>
        <v>N/A</v>
      </c>
      <c r="G230" s="22">
        <v>11519</v>
      </c>
      <c r="H230" s="7" t="str">
        <f t="shared" si="58"/>
        <v>N/A</v>
      </c>
      <c r="I230" s="8" t="s">
        <v>1749</v>
      </c>
      <c r="J230" s="8" t="s">
        <v>1749</v>
      </c>
      <c r="K230" s="25" t="s">
        <v>734</v>
      </c>
      <c r="L230" s="85" t="str">
        <f t="shared" si="59"/>
        <v>N/A</v>
      </c>
    </row>
    <row r="231" spans="1:12" x14ac:dyDescent="0.25">
      <c r="A231" s="117" t="s">
        <v>1057</v>
      </c>
      <c r="B231" s="21" t="s">
        <v>289</v>
      </c>
      <c r="C231" s="4">
        <v>31.500688825000001</v>
      </c>
      <c r="D231" s="7" t="str">
        <f>IF($B231="N/A","N/A",IF(C231&lt;15,"Yes","No"))</f>
        <v>No</v>
      </c>
      <c r="E231" s="4">
        <v>31.38406101</v>
      </c>
      <c r="F231" s="7" t="str">
        <f>IF($B231="N/A","N/A",IF(E231&lt;15,"Yes","No"))</f>
        <v>No</v>
      </c>
      <c r="G231" s="4">
        <v>30.223017827</v>
      </c>
      <c r="H231" s="7" t="str">
        <f>IF($B231="N/A","N/A",IF(G231&lt;15,"Yes","No"))</f>
        <v>No</v>
      </c>
      <c r="I231" s="8">
        <v>-0.37</v>
      </c>
      <c r="J231" s="8">
        <v>-3.7</v>
      </c>
      <c r="K231" s="25" t="s">
        <v>734</v>
      </c>
      <c r="L231" s="85" t="str">
        <f t="shared" si="59"/>
        <v>Yes</v>
      </c>
    </row>
    <row r="232" spans="1:12" x14ac:dyDescent="0.25">
      <c r="A232" s="117" t="s">
        <v>1058</v>
      </c>
      <c r="B232" s="21" t="s">
        <v>213</v>
      </c>
      <c r="C232" s="22">
        <v>231</v>
      </c>
      <c r="D232" s="7" t="str">
        <f t="shared" ref="D232" si="60">IF($B232="N/A","N/A",IF(C232&gt;10,"No",IF(C232&lt;-10,"No","Yes")))</f>
        <v>N/A</v>
      </c>
      <c r="E232" s="22">
        <v>258</v>
      </c>
      <c r="F232" s="7" t="str">
        <f t="shared" ref="F232" si="61">IF($B232="N/A","N/A",IF(E232&gt;10,"No",IF(E232&lt;-10,"No","Yes")))</f>
        <v>N/A</v>
      </c>
      <c r="G232" s="22">
        <v>247</v>
      </c>
      <c r="H232" s="7" t="str">
        <f t="shared" ref="H232" si="62">IF($B232="N/A","N/A",IF(G232&gt;10,"No",IF(G232&lt;-10,"No","Yes")))</f>
        <v>N/A</v>
      </c>
      <c r="I232" s="8">
        <v>11.69</v>
      </c>
      <c r="J232" s="8">
        <v>-4.26</v>
      </c>
      <c r="K232" s="25" t="s">
        <v>734</v>
      </c>
      <c r="L232" s="85" t="str">
        <f t="shared" si="59"/>
        <v>Yes</v>
      </c>
    </row>
    <row r="233" spans="1:12" x14ac:dyDescent="0.25">
      <c r="A233" s="117" t="s">
        <v>1059</v>
      </c>
      <c r="B233" s="21" t="s">
        <v>279</v>
      </c>
      <c r="C233" s="4">
        <v>0.53116880129999999</v>
      </c>
      <c r="D233" s="7" t="str">
        <f>IF($B233="N/A","N/A",IF(C233&lt;10,"Yes","No"))</f>
        <v>Yes</v>
      </c>
      <c r="E233" s="4">
        <v>0.58062338250000001</v>
      </c>
      <c r="F233" s="7" t="str">
        <f>IF($B233="N/A","N/A",IF(E233&lt;10,"Yes","No"))</f>
        <v>Yes</v>
      </c>
      <c r="G233" s="4">
        <v>0.52528603630000004</v>
      </c>
      <c r="H233" s="7" t="str">
        <f>IF($B233="N/A","N/A",IF(G233&lt;10,"Yes","No"))</f>
        <v>Yes</v>
      </c>
      <c r="I233" s="8">
        <v>9.3109999999999999</v>
      </c>
      <c r="J233" s="8">
        <v>-9.5299999999999994</v>
      </c>
      <c r="K233" s="25" t="s">
        <v>734</v>
      </c>
      <c r="L233" s="85" t="str">
        <f t="shared" si="59"/>
        <v>Yes</v>
      </c>
    </row>
    <row r="234" spans="1:12" x14ac:dyDescent="0.25">
      <c r="A234" s="108" t="s">
        <v>72</v>
      </c>
      <c r="B234" s="21" t="s">
        <v>213</v>
      </c>
      <c r="C234" s="4">
        <v>57.212078984999998</v>
      </c>
      <c r="D234" s="7" t="str">
        <f t="shared" si="54"/>
        <v>N/A</v>
      </c>
      <c r="E234" s="4">
        <v>58.033953062000002</v>
      </c>
      <c r="F234" s="7" t="str">
        <f t="shared" si="55"/>
        <v>N/A</v>
      </c>
      <c r="G234" s="4">
        <v>58.515700752999997</v>
      </c>
      <c r="H234" s="7" t="str">
        <f>IF($B234="N/A","N/A",IF(G234&gt;10,"No",IF(G234&lt;-10,"No","Yes")))</f>
        <v>N/A</v>
      </c>
      <c r="I234" s="8">
        <v>1.4370000000000001</v>
      </c>
      <c r="J234" s="8">
        <v>0.83009999999999995</v>
      </c>
      <c r="K234" s="25" t="s">
        <v>734</v>
      </c>
      <c r="L234" s="85" t="str">
        <f t="shared" si="59"/>
        <v>Yes</v>
      </c>
    </row>
    <row r="235" spans="1:12" ht="25" x14ac:dyDescent="0.25">
      <c r="A235" s="117" t="s">
        <v>1060</v>
      </c>
      <c r="B235" s="21" t="s">
        <v>289</v>
      </c>
      <c r="C235" s="5">
        <v>0.4307136862</v>
      </c>
      <c r="D235" s="7" t="str">
        <f>IF($B235="N/A","N/A",IF(C235&lt;15,"Yes","No"))</f>
        <v>Yes</v>
      </c>
      <c r="E235" s="5">
        <v>0.47372753680000002</v>
      </c>
      <c r="F235" s="7" t="str">
        <f>IF($B235="N/A","N/A",IF(E235&lt;15,"Yes","No"))</f>
        <v>Yes</v>
      </c>
      <c r="G235" s="5">
        <v>0.5728350861</v>
      </c>
      <c r="H235" s="7" t="str">
        <f>IF($B235="N/A","N/A",IF(G235&lt;15,"Yes","No"))</f>
        <v>Yes</v>
      </c>
      <c r="I235" s="8">
        <v>9.9870000000000001</v>
      </c>
      <c r="J235" s="8">
        <v>20.92</v>
      </c>
      <c r="K235" s="25" t="s">
        <v>734</v>
      </c>
      <c r="L235" s="85" t="str">
        <f t="shared" si="59"/>
        <v>Yes</v>
      </c>
    </row>
    <row r="236" spans="1:12" ht="25" x14ac:dyDescent="0.25">
      <c r="A236" s="117" t="s">
        <v>152</v>
      </c>
      <c r="B236" s="21" t="s">
        <v>213</v>
      </c>
      <c r="C236" s="22">
        <v>302</v>
      </c>
      <c r="D236" s="7" t="str">
        <f>IF($B236="N/A","N/A",IF(C236&gt;10,"No",IF(C236&lt;-10,"No","Yes")))</f>
        <v>N/A</v>
      </c>
      <c r="E236" s="22">
        <v>243</v>
      </c>
      <c r="F236" s="7" t="str">
        <f>IF($B236="N/A","N/A",IF(E236&gt;10,"No",IF(E236&lt;-10,"No","Yes")))</f>
        <v>N/A</v>
      </c>
      <c r="G236" s="22">
        <v>37348</v>
      </c>
      <c r="H236" s="7" t="str">
        <f>IF($B236="N/A","N/A",IF(G236&gt;10,"No",IF(G236&lt;-10,"No","Yes")))</f>
        <v>N/A</v>
      </c>
      <c r="I236" s="8">
        <v>-19.5</v>
      </c>
      <c r="J236" s="8">
        <v>15270</v>
      </c>
      <c r="K236" s="25" t="s">
        <v>734</v>
      </c>
      <c r="L236" s="85" t="str">
        <f>IF(J236="Div by 0", "N/A", IF(K236="N/A","N/A", IF(J236&gt;VALUE(MID(K236,1,2)), "No", IF(J236&lt;-1*VALUE(MID(K236,1,2)), "No", "Yes"))))</f>
        <v>No</v>
      </c>
    </row>
    <row r="237" spans="1:12" x14ac:dyDescent="0.25">
      <c r="A237" s="117" t="s">
        <v>1061</v>
      </c>
      <c r="B237" s="21" t="s">
        <v>213</v>
      </c>
      <c r="C237" s="22">
        <v>43489</v>
      </c>
      <c r="D237" s="7" t="str">
        <f t="shared" ref="D237:D242" si="63">IF($B237="N/A","N/A",IF(C237&gt;10,"No",IF(C237&lt;-10,"No","Yes")))</f>
        <v>N/A</v>
      </c>
      <c r="E237" s="22">
        <v>44435</v>
      </c>
      <c r="F237" s="7" t="str">
        <f t="shared" ref="F237:F242" si="64">IF($B237="N/A","N/A",IF(E237&gt;10,"No",IF(E237&lt;-10,"No","Yes")))</f>
        <v>N/A</v>
      </c>
      <c r="G237" s="22">
        <v>47022</v>
      </c>
      <c r="H237" s="7" t="str">
        <f>IF($B237="N/A","N/A",IF(G237&gt;10,"No",IF(G237&lt;-10,"No","Yes")))</f>
        <v>N/A</v>
      </c>
      <c r="I237" s="8">
        <v>2.1749999999999998</v>
      </c>
      <c r="J237" s="8">
        <v>5.8220000000000001</v>
      </c>
      <c r="K237" s="25" t="s">
        <v>734</v>
      </c>
      <c r="L237" s="85" t="str">
        <f>IF(J237="Div by 0", "N/A", IF(OR(J237="N/A",K237="N/A"),"N/A", IF(J237&gt;VALUE(MID(K237,1,2)), "No", IF(J237&lt;-1*VALUE(MID(K237,1,2)), "No", "Yes"))))</f>
        <v>Yes</v>
      </c>
    </row>
    <row r="238" spans="1:12" ht="25" x14ac:dyDescent="0.25">
      <c r="A238" s="117" t="s">
        <v>1062</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0</v>
      </c>
      <c r="H239" s="7" t="str">
        <f t="shared" si="65"/>
        <v>N/A</v>
      </c>
      <c r="I239" s="8" t="s">
        <v>1749</v>
      </c>
      <c r="J239" s="8" t="s">
        <v>1749</v>
      </c>
      <c r="K239" s="25" t="s">
        <v>213</v>
      </c>
      <c r="L239" s="85" t="str">
        <f t="shared" si="66"/>
        <v>N/A</v>
      </c>
    </row>
    <row r="240" spans="1:12" ht="25" x14ac:dyDescent="0.25">
      <c r="A240" s="117" t="s">
        <v>1064</v>
      </c>
      <c r="B240" s="21" t="s">
        <v>213</v>
      </c>
      <c r="C240" s="4" t="s">
        <v>1749</v>
      </c>
      <c r="D240" s="7" t="str">
        <f t="shared" si="63"/>
        <v>N/A</v>
      </c>
      <c r="E240" s="4" t="s">
        <v>1749</v>
      </c>
      <c r="F240" s="7" t="str">
        <f t="shared" si="64"/>
        <v>N/A</v>
      </c>
      <c r="G240" s="4" t="s">
        <v>1749</v>
      </c>
      <c r="H240" s="7" t="str">
        <f t="shared" si="65"/>
        <v>N/A</v>
      </c>
      <c r="I240" s="8" t="s">
        <v>1749</v>
      </c>
      <c r="J240" s="8" t="s">
        <v>1749</v>
      </c>
      <c r="K240" s="25" t="s">
        <v>213</v>
      </c>
      <c r="L240" s="85" t="str">
        <f t="shared" si="66"/>
        <v>N/A</v>
      </c>
    </row>
    <row r="241" spans="1:12" x14ac:dyDescent="0.25">
      <c r="A241" s="117" t="s">
        <v>1065</v>
      </c>
      <c r="B241" s="21" t="s">
        <v>213</v>
      </c>
      <c r="C241" s="22">
        <v>0</v>
      </c>
      <c r="D241" s="7" t="str">
        <f t="shared" si="63"/>
        <v>N/A</v>
      </c>
      <c r="E241" s="22">
        <v>0</v>
      </c>
      <c r="F241" s="7" t="str">
        <f t="shared" si="64"/>
        <v>N/A</v>
      </c>
      <c r="G241" s="22">
        <v>0</v>
      </c>
      <c r="H241" s="7" t="str">
        <f t="shared" si="65"/>
        <v>N/A</v>
      </c>
      <c r="I241" s="8" t="s">
        <v>1749</v>
      </c>
      <c r="J241" s="8" t="s">
        <v>1749</v>
      </c>
      <c r="K241" s="25" t="s">
        <v>213</v>
      </c>
      <c r="L241" s="85" t="str">
        <f t="shared" si="66"/>
        <v>N/A</v>
      </c>
    </row>
    <row r="242" spans="1:12" ht="25" x14ac:dyDescent="0.25">
      <c r="A242" s="117" t="s">
        <v>1066</v>
      </c>
      <c r="B242" s="21" t="s">
        <v>213</v>
      </c>
      <c r="C242" s="4">
        <v>31.500688825000001</v>
      </c>
      <c r="D242" s="7" t="str">
        <f t="shared" si="63"/>
        <v>N/A</v>
      </c>
      <c r="E242" s="4">
        <v>31.38406101</v>
      </c>
      <c r="F242" s="7" t="str">
        <f t="shared" si="64"/>
        <v>N/A</v>
      </c>
      <c r="G242" s="4">
        <v>30.223017827</v>
      </c>
      <c r="H242" s="7" t="str">
        <f t="shared" si="65"/>
        <v>N/A</v>
      </c>
      <c r="I242" s="8">
        <v>-0.37</v>
      </c>
      <c r="J242" s="8">
        <v>-3.7</v>
      </c>
      <c r="K242" s="25" t="s">
        <v>213</v>
      </c>
      <c r="L242" s="85" t="str">
        <f t="shared" si="66"/>
        <v>N/A</v>
      </c>
    </row>
    <row r="243" spans="1:12" x14ac:dyDescent="0.25">
      <c r="A243" s="130" t="s">
        <v>1067</v>
      </c>
      <c r="B243" s="21" t="s">
        <v>213</v>
      </c>
      <c r="C243" s="22">
        <v>718713</v>
      </c>
      <c r="D243" s="7" t="str">
        <f>IF($B243="N/A","N/A",IF(C243&gt;10,"No",IF(C243&lt;-10,"No","Yes")))</f>
        <v>N/A</v>
      </c>
      <c r="E243" s="22">
        <v>772912</v>
      </c>
      <c r="F243" s="7" t="str">
        <f>IF($B243="N/A","N/A",IF(E243&gt;10,"No",IF(E243&lt;-10,"No","Yes")))</f>
        <v>N/A</v>
      </c>
      <c r="G243" s="22">
        <v>743036</v>
      </c>
      <c r="H243" s="7" t="str">
        <f>IF($B243="N/A","N/A",IF(G243&gt;10,"No",IF(G243&lt;-10,"No","Yes")))</f>
        <v>N/A</v>
      </c>
      <c r="I243" s="8">
        <v>7.5410000000000004</v>
      </c>
      <c r="J243" s="8">
        <v>-3.87</v>
      </c>
      <c r="K243" s="25" t="s">
        <v>734</v>
      </c>
      <c r="L243" s="85" t="str">
        <f t="shared" ref="L243:L276" si="67">IF(J243="Div by 0", "N/A", IF(K243="N/A","N/A", IF(J243&gt;VALUE(MID(K243,1,2)), "No", IF(J243&lt;-1*VALUE(MID(K243,1,2)), "No", "Yes"))))</f>
        <v>Yes</v>
      </c>
    </row>
    <row r="244" spans="1:12" x14ac:dyDescent="0.25">
      <c r="A244" s="108" t="s">
        <v>1068</v>
      </c>
      <c r="B244" s="21" t="s">
        <v>213</v>
      </c>
      <c r="C244" s="4">
        <v>3.3194622893000001</v>
      </c>
      <c r="D244" s="7" t="str">
        <f>IF($B244="N/A","N/A",IF(C244&gt;10,"No",IF(C244&lt;-10,"No","Yes")))</f>
        <v>N/A</v>
      </c>
      <c r="E244" s="4">
        <v>3.5947494113</v>
      </c>
      <c r="F244" s="7" t="str">
        <f>IF($B244="N/A","N/A",IF(E244&gt;10,"No",IF(E244&lt;-10,"No","Yes")))</f>
        <v>N/A</v>
      </c>
      <c r="G244" s="4">
        <v>4.2659232978999997</v>
      </c>
      <c r="H244" s="7" t="str">
        <f>IF($B244="N/A","N/A",IF(G244&gt;10,"No",IF(G244&lt;-10,"No","Yes")))</f>
        <v>N/A</v>
      </c>
      <c r="I244" s="8">
        <v>8.2929999999999993</v>
      </c>
      <c r="J244" s="8">
        <v>18.670000000000002</v>
      </c>
      <c r="K244" s="25" t="s">
        <v>734</v>
      </c>
      <c r="L244" s="85" t="str">
        <f t="shared" si="67"/>
        <v>Yes</v>
      </c>
    </row>
    <row r="245" spans="1:12" x14ac:dyDescent="0.25">
      <c r="A245" s="108" t="s">
        <v>1069</v>
      </c>
      <c r="B245" s="21" t="s">
        <v>213</v>
      </c>
      <c r="C245" s="4">
        <v>6.7060858539000003</v>
      </c>
      <c r="D245" s="7" t="str">
        <f>IF($B245="N/A","N/A",IF(C245&gt;10,"No",IF(C245&lt;-10,"No","Yes")))</f>
        <v>N/A</v>
      </c>
      <c r="E245" s="4">
        <v>4.5687612207999999</v>
      </c>
      <c r="F245" s="7" t="str">
        <f>IF($B245="N/A","N/A",IF(E245&gt;10,"No",IF(E245&lt;-10,"No","Yes")))</f>
        <v>N/A</v>
      </c>
      <c r="G245" s="4">
        <v>4.0629904596999999</v>
      </c>
      <c r="H245" s="7" t="str">
        <f>IF($B245="N/A","N/A",IF(G245&gt;10,"No",IF(G245&lt;-10,"No","Yes")))</f>
        <v>N/A</v>
      </c>
      <c r="I245" s="8">
        <v>-31.9</v>
      </c>
      <c r="J245" s="8">
        <v>-11.1</v>
      </c>
      <c r="K245" s="25" t="s">
        <v>734</v>
      </c>
      <c r="L245" s="85" t="str">
        <f t="shared" si="67"/>
        <v>Yes</v>
      </c>
    </row>
    <row r="246" spans="1:12" x14ac:dyDescent="0.25">
      <c r="A246" s="108" t="s">
        <v>1070</v>
      </c>
      <c r="B246" s="21" t="s">
        <v>213</v>
      </c>
      <c r="C246" s="4">
        <v>88.065762547999995</v>
      </c>
      <c r="D246" s="7" t="str">
        <f t="shared" ref="D246:D274" si="68">IF($B246="N/A","N/A",IF(C246&gt;10,"No",IF(C246&lt;-10,"No","Yes")))</f>
        <v>N/A</v>
      </c>
      <c r="E246" s="4">
        <v>85.455453750000004</v>
      </c>
      <c r="F246" s="7" t="str">
        <f t="shared" ref="F246:F274" si="69">IF($B246="N/A","N/A",IF(E246&gt;10,"No",IF(E246&lt;-10,"No","Yes")))</f>
        <v>N/A</v>
      </c>
      <c r="G246" s="4">
        <v>83.642511456999998</v>
      </c>
      <c r="H246" s="7" t="str">
        <f t="shared" ref="H246:H274" si="70">IF($B246="N/A","N/A",IF(G246&gt;10,"No",IF(G246&lt;-10,"No","Yes")))</f>
        <v>N/A</v>
      </c>
      <c r="I246" s="8">
        <v>-2.96</v>
      </c>
      <c r="J246" s="8">
        <v>-2.12</v>
      </c>
      <c r="K246" s="25" t="s">
        <v>734</v>
      </c>
      <c r="L246" s="85" t="str">
        <f t="shared" si="67"/>
        <v>Yes</v>
      </c>
    </row>
    <row r="247" spans="1:12" x14ac:dyDescent="0.25">
      <c r="A247" s="108" t="s">
        <v>1071</v>
      </c>
      <c r="B247" s="21" t="s">
        <v>213</v>
      </c>
      <c r="C247" s="4">
        <v>65.819717183999998</v>
      </c>
      <c r="D247" s="7" t="str">
        <f t="shared" si="68"/>
        <v>N/A</v>
      </c>
      <c r="E247" s="4">
        <v>56.799123668999997</v>
      </c>
      <c r="F247" s="7" t="str">
        <f t="shared" si="69"/>
        <v>N/A</v>
      </c>
      <c r="G247" s="4">
        <v>43.913119504999997</v>
      </c>
      <c r="H247" s="7" t="str">
        <f t="shared" si="70"/>
        <v>N/A</v>
      </c>
      <c r="I247" s="8">
        <v>-13.7</v>
      </c>
      <c r="J247" s="8">
        <v>-22.7</v>
      </c>
      <c r="K247" s="25" t="s">
        <v>734</v>
      </c>
      <c r="L247" s="85" t="str">
        <f t="shared" si="67"/>
        <v>Yes</v>
      </c>
    </row>
    <row r="248" spans="1:12" x14ac:dyDescent="0.25">
      <c r="A248" s="108" t="s">
        <v>1072</v>
      </c>
      <c r="B248" s="21" t="s">
        <v>213</v>
      </c>
      <c r="C248" s="4">
        <v>94.109331541000003</v>
      </c>
      <c r="D248" s="7" t="str">
        <f t="shared" si="68"/>
        <v>N/A</v>
      </c>
      <c r="E248" s="4">
        <v>95.166590763000002</v>
      </c>
      <c r="F248" s="7" t="str">
        <f t="shared" si="69"/>
        <v>N/A</v>
      </c>
      <c r="G248" s="4">
        <v>96.033032047000006</v>
      </c>
      <c r="H248" s="7" t="str">
        <f t="shared" si="70"/>
        <v>N/A</v>
      </c>
      <c r="I248" s="8">
        <v>1.123</v>
      </c>
      <c r="J248" s="8">
        <v>0.91039999999999999</v>
      </c>
      <c r="K248" s="25" t="s">
        <v>734</v>
      </c>
      <c r="L248" s="85" t="str">
        <f t="shared" si="67"/>
        <v>Yes</v>
      </c>
    </row>
    <row r="249" spans="1:12" x14ac:dyDescent="0.25">
      <c r="A249" s="130" t="s">
        <v>1073</v>
      </c>
      <c r="B249" s="21" t="s">
        <v>213</v>
      </c>
      <c r="C249" s="22">
        <v>21218</v>
      </c>
      <c r="D249" s="7" t="str">
        <f t="shared" si="68"/>
        <v>N/A</v>
      </c>
      <c r="E249" s="22">
        <v>20094</v>
      </c>
      <c r="F249" s="7" t="str">
        <f t="shared" si="69"/>
        <v>N/A</v>
      </c>
      <c r="G249" s="22">
        <v>24634</v>
      </c>
      <c r="H249" s="7" t="str">
        <f t="shared" si="70"/>
        <v>N/A</v>
      </c>
      <c r="I249" s="8">
        <v>-5.3</v>
      </c>
      <c r="J249" s="8">
        <v>22.59</v>
      </c>
      <c r="K249" s="25" t="s">
        <v>734</v>
      </c>
      <c r="L249" s="85" t="str">
        <f t="shared" si="67"/>
        <v>Yes</v>
      </c>
    </row>
    <row r="250" spans="1:12" x14ac:dyDescent="0.25">
      <c r="A250" s="108" t="s">
        <v>1074</v>
      </c>
      <c r="B250" s="21" t="s">
        <v>213</v>
      </c>
      <c r="C250" s="4">
        <v>12.897194469</v>
      </c>
      <c r="D250" s="7" t="str">
        <f t="shared" si="68"/>
        <v>N/A</v>
      </c>
      <c r="E250" s="4">
        <v>10.894470516</v>
      </c>
      <c r="F250" s="7" t="str">
        <f t="shared" si="69"/>
        <v>N/A</v>
      </c>
      <c r="G250" s="4">
        <v>10.601452948</v>
      </c>
      <c r="H250" s="7" t="str">
        <f t="shared" si="70"/>
        <v>N/A</v>
      </c>
      <c r="I250" s="8">
        <v>-15.5</v>
      </c>
      <c r="J250" s="8">
        <v>-2.69</v>
      </c>
      <c r="K250" s="25" t="s">
        <v>734</v>
      </c>
      <c r="L250" s="85" t="str">
        <f t="shared" si="67"/>
        <v>Yes</v>
      </c>
    </row>
    <row r="251" spans="1:12" x14ac:dyDescent="0.25">
      <c r="A251" s="108" t="s">
        <v>1075</v>
      </c>
      <c r="B251" s="21" t="s">
        <v>213</v>
      </c>
      <c r="C251" s="4">
        <v>2.5601797294000002</v>
      </c>
      <c r="D251" s="7" t="str">
        <f t="shared" si="68"/>
        <v>N/A</v>
      </c>
      <c r="E251" s="4">
        <v>2.1795332136000001</v>
      </c>
      <c r="F251" s="7" t="str">
        <f t="shared" si="69"/>
        <v>N/A</v>
      </c>
      <c r="G251" s="4">
        <v>2.0641190682000001</v>
      </c>
      <c r="H251" s="7" t="str">
        <f t="shared" si="70"/>
        <v>N/A</v>
      </c>
      <c r="I251" s="8">
        <v>-14.9</v>
      </c>
      <c r="J251" s="8">
        <v>-5.3</v>
      </c>
      <c r="K251" s="25" t="s">
        <v>734</v>
      </c>
      <c r="L251" s="85" t="str">
        <f t="shared" si="67"/>
        <v>Yes</v>
      </c>
    </row>
    <row r="252" spans="1:12" x14ac:dyDescent="0.25">
      <c r="A252" s="108" t="s">
        <v>1076</v>
      </c>
      <c r="B252" s="21" t="s">
        <v>213</v>
      </c>
      <c r="C252" s="4">
        <v>0.26310103330000001</v>
      </c>
      <c r="D252" s="7" t="str">
        <f t="shared" si="68"/>
        <v>N/A</v>
      </c>
      <c r="E252" s="4">
        <v>0.2086296097</v>
      </c>
      <c r="F252" s="7" t="str">
        <f t="shared" si="69"/>
        <v>N/A</v>
      </c>
      <c r="G252" s="4">
        <v>0.18739945659999999</v>
      </c>
      <c r="H252" s="7" t="str">
        <f t="shared" si="70"/>
        <v>N/A</v>
      </c>
      <c r="I252" s="8">
        <v>-20.7</v>
      </c>
      <c r="J252" s="8">
        <v>-10.199999999999999</v>
      </c>
      <c r="K252" s="25" t="s">
        <v>734</v>
      </c>
      <c r="L252" s="85" t="str">
        <f t="shared" si="67"/>
        <v>Yes</v>
      </c>
    </row>
    <row r="253" spans="1:12" x14ac:dyDescent="0.25">
      <c r="A253" s="108" t="s">
        <v>1077</v>
      </c>
      <c r="B253" s="21" t="s">
        <v>213</v>
      </c>
      <c r="C253" s="4">
        <v>0.63822151959999995</v>
      </c>
      <c r="D253" s="7" t="str">
        <f t="shared" si="68"/>
        <v>N/A</v>
      </c>
      <c r="E253" s="4">
        <v>0.52558305179999998</v>
      </c>
      <c r="F253" s="7" t="str">
        <f t="shared" si="69"/>
        <v>N/A</v>
      </c>
      <c r="G253" s="4">
        <v>1.2510091783999999</v>
      </c>
      <c r="H253" s="7" t="str">
        <f t="shared" si="70"/>
        <v>N/A</v>
      </c>
      <c r="I253" s="8">
        <v>-17.600000000000001</v>
      </c>
      <c r="J253" s="8">
        <v>138</v>
      </c>
      <c r="K253" s="25" t="s">
        <v>734</v>
      </c>
      <c r="L253" s="85" t="str">
        <f t="shared" si="67"/>
        <v>No</v>
      </c>
    </row>
    <row r="254" spans="1:12" x14ac:dyDescent="0.25">
      <c r="A254" s="108" t="s">
        <v>1078</v>
      </c>
      <c r="B254" s="21" t="s">
        <v>213</v>
      </c>
      <c r="C254" s="4">
        <v>84.975021208000001</v>
      </c>
      <c r="D254" s="7" t="str">
        <f t="shared" si="68"/>
        <v>N/A</v>
      </c>
      <c r="E254" s="4">
        <v>86.383995221999996</v>
      </c>
      <c r="F254" s="7" t="str">
        <f t="shared" si="69"/>
        <v>N/A</v>
      </c>
      <c r="G254" s="4">
        <v>82.609401640000002</v>
      </c>
      <c r="H254" s="7" t="str">
        <f t="shared" si="70"/>
        <v>N/A</v>
      </c>
      <c r="I254" s="8">
        <v>1.6579999999999999</v>
      </c>
      <c r="J254" s="8">
        <v>-4.37</v>
      </c>
      <c r="K254" s="25" t="s">
        <v>734</v>
      </c>
      <c r="L254" s="85" t="str">
        <f t="shared" si="67"/>
        <v>Yes</v>
      </c>
    </row>
    <row r="255" spans="1:12" x14ac:dyDescent="0.25">
      <c r="A255" s="108" t="s">
        <v>1079</v>
      </c>
      <c r="B255" s="21" t="s">
        <v>213</v>
      </c>
      <c r="C255" s="4">
        <v>84.975021208000001</v>
      </c>
      <c r="D255" s="7" t="str">
        <f t="shared" si="68"/>
        <v>N/A</v>
      </c>
      <c r="E255" s="4">
        <v>86.383995221999996</v>
      </c>
      <c r="F255" s="7" t="str">
        <f t="shared" si="69"/>
        <v>N/A</v>
      </c>
      <c r="G255" s="4">
        <v>82.609401640000002</v>
      </c>
      <c r="H255" s="7" t="str">
        <f t="shared" si="70"/>
        <v>N/A</v>
      </c>
      <c r="I255" s="8">
        <v>1.6579999999999999</v>
      </c>
      <c r="J255" s="8">
        <v>-4.37</v>
      </c>
      <c r="K255" s="25" t="s">
        <v>734</v>
      </c>
      <c r="L255" s="85" t="str">
        <f>IF(J255="Div by 0", "N/A", IF(OR(J255="N/A",K255="N/A"),"N/A", IF(J255&gt;VALUE(MID(K255,1,2)), "No", IF(J255&lt;-1*VALUE(MID(K255,1,2)), "No", "Yes"))))</f>
        <v>Yes</v>
      </c>
    </row>
    <row r="256" spans="1:12" x14ac:dyDescent="0.25">
      <c r="A256" s="130" t="s">
        <v>1080</v>
      </c>
      <c r="B256" s="21" t="s">
        <v>213</v>
      </c>
      <c r="C256" s="22">
        <v>6842</v>
      </c>
      <c r="D256" s="7" t="str">
        <f t="shared" si="68"/>
        <v>N/A</v>
      </c>
      <c r="E256" s="22">
        <v>6860</v>
      </c>
      <c r="F256" s="7" t="str">
        <f t="shared" si="69"/>
        <v>N/A</v>
      </c>
      <c r="G256" s="22">
        <v>6869</v>
      </c>
      <c r="H256" s="7" t="str">
        <f t="shared" si="70"/>
        <v>N/A</v>
      </c>
      <c r="I256" s="8">
        <v>0.2631</v>
      </c>
      <c r="J256" s="8">
        <v>0.13120000000000001</v>
      </c>
      <c r="K256" s="25" t="s">
        <v>734</v>
      </c>
      <c r="L256" s="85" t="str">
        <f t="shared" si="67"/>
        <v>Yes</v>
      </c>
    </row>
    <row r="257" spans="1:12" x14ac:dyDescent="0.25">
      <c r="A257" s="108" t="s">
        <v>1081</v>
      </c>
      <c r="B257" s="21" t="s">
        <v>213</v>
      </c>
      <c r="C257" s="4">
        <v>6.4797591423999998</v>
      </c>
      <c r="D257" s="7" t="str">
        <f t="shared" si="68"/>
        <v>N/A</v>
      </c>
      <c r="E257" s="4">
        <v>5.6756124852000003</v>
      </c>
      <c r="F257" s="7" t="str">
        <f t="shared" si="69"/>
        <v>N/A</v>
      </c>
      <c r="G257" s="4">
        <v>5.3746409867000002</v>
      </c>
      <c r="H257" s="7" t="str">
        <f t="shared" si="70"/>
        <v>N/A</v>
      </c>
      <c r="I257" s="8">
        <v>-12.4</v>
      </c>
      <c r="J257" s="8">
        <v>-5.3</v>
      </c>
      <c r="K257" s="25" t="s">
        <v>734</v>
      </c>
      <c r="L257" s="85" t="str">
        <f t="shared" si="67"/>
        <v>Yes</v>
      </c>
    </row>
    <row r="258" spans="1:12" x14ac:dyDescent="0.25">
      <c r="A258" s="108" t="s">
        <v>1082</v>
      </c>
      <c r="B258" s="21" t="s">
        <v>213</v>
      </c>
      <c r="C258" s="4">
        <v>5.5820876999999998E-2</v>
      </c>
      <c r="D258" s="7" t="str">
        <f t="shared" si="68"/>
        <v>N/A</v>
      </c>
      <c r="E258" s="4">
        <v>4.2369838399999998E-2</v>
      </c>
      <c r="F258" s="7" t="str">
        <f t="shared" si="69"/>
        <v>N/A</v>
      </c>
      <c r="G258" s="4">
        <v>4.32045426E-2</v>
      </c>
      <c r="H258" s="7" t="str">
        <f t="shared" si="70"/>
        <v>N/A</v>
      </c>
      <c r="I258" s="8">
        <v>-24.1</v>
      </c>
      <c r="J258" s="8">
        <v>1.97</v>
      </c>
      <c r="K258" s="25" t="s">
        <v>734</v>
      </c>
      <c r="L258" s="85" t="str">
        <f t="shared" si="67"/>
        <v>Yes</v>
      </c>
    </row>
    <row r="259" spans="1:12" x14ac:dyDescent="0.25">
      <c r="A259" s="108" t="s">
        <v>1083</v>
      </c>
      <c r="B259" s="21" t="s">
        <v>213</v>
      </c>
      <c r="C259" s="4">
        <v>0</v>
      </c>
      <c r="D259" s="7" t="str">
        <f t="shared" si="68"/>
        <v>N/A</v>
      </c>
      <c r="E259" s="4">
        <v>0</v>
      </c>
      <c r="F259" s="7" t="str">
        <f t="shared" si="69"/>
        <v>N/A</v>
      </c>
      <c r="G259" s="4">
        <v>1.6898060000000001E-4</v>
      </c>
      <c r="H259" s="7" t="str">
        <f t="shared" si="70"/>
        <v>N/A</v>
      </c>
      <c r="I259" s="8" t="s">
        <v>1749</v>
      </c>
      <c r="J259" s="8" t="s">
        <v>1749</v>
      </c>
      <c r="K259" s="25" t="s">
        <v>734</v>
      </c>
      <c r="L259" s="85" t="str">
        <f t="shared" si="67"/>
        <v>N/A</v>
      </c>
    </row>
    <row r="260" spans="1:12" x14ac:dyDescent="0.25">
      <c r="A260" s="108" t="s">
        <v>1084</v>
      </c>
      <c r="B260" s="21" t="s">
        <v>213</v>
      </c>
      <c r="C260" s="4">
        <v>6.8137530000000001E-4</v>
      </c>
      <c r="D260" s="7" t="str">
        <f t="shared" si="68"/>
        <v>N/A</v>
      </c>
      <c r="E260" s="4">
        <v>7.1948400000000005E-4</v>
      </c>
      <c r="F260" s="7" t="str">
        <f t="shared" si="69"/>
        <v>N/A</v>
      </c>
      <c r="G260" s="4">
        <v>1.1161420000000001E-3</v>
      </c>
      <c r="H260" s="7" t="str">
        <f t="shared" si="70"/>
        <v>N/A</v>
      </c>
      <c r="I260" s="8">
        <v>5.593</v>
      </c>
      <c r="J260" s="8">
        <v>55.13</v>
      </c>
      <c r="K260" s="25" t="s">
        <v>734</v>
      </c>
      <c r="L260" s="85" t="str">
        <f t="shared" si="67"/>
        <v>No</v>
      </c>
    </row>
    <row r="261" spans="1:12" x14ac:dyDescent="0.25">
      <c r="A261" s="108" t="s">
        <v>1085</v>
      </c>
      <c r="B261" s="21" t="s">
        <v>213</v>
      </c>
      <c r="C261" s="4">
        <v>100</v>
      </c>
      <c r="D261" s="7" t="str">
        <f t="shared" si="68"/>
        <v>N/A</v>
      </c>
      <c r="E261" s="4">
        <v>100</v>
      </c>
      <c r="F261" s="7" t="str">
        <f t="shared" si="69"/>
        <v>N/A</v>
      </c>
      <c r="G261" s="4">
        <v>100</v>
      </c>
      <c r="H261" s="7" t="str">
        <f t="shared" si="70"/>
        <v>N/A</v>
      </c>
      <c r="I261" s="8">
        <v>0</v>
      </c>
      <c r="J261" s="8">
        <v>0</v>
      </c>
      <c r="K261" s="25" t="s">
        <v>734</v>
      </c>
      <c r="L261" s="85" t="str">
        <f t="shared" si="67"/>
        <v>Yes</v>
      </c>
    </row>
    <row r="262" spans="1:12" x14ac:dyDescent="0.25">
      <c r="A262" s="108" t="s">
        <v>1086</v>
      </c>
      <c r="B262" s="21" t="s">
        <v>213</v>
      </c>
      <c r="C262" s="4">
        <v>100</v>
      </c>
      <c r="D262" s="7" t="str">
        <f t="shared" si="68"/>
        <v>N/A</v>
      </c>
      <c r="E262" s="4">
        <v>100</v>
      </c>
      <c r="F262" s="7" t="str">
        <f t="shared" si="69"/>
        <v>N/A</v>
      </c>
      <c r="G262" s="4">
        <v>100</v>
      </c>
      <c r="H262" s="7" t="str">
        <f t="shared" si="70"/>
        <v>N/A</v>
      </c>
      <c r="I262" s="8">
        <v>0</v>
      </c>
      <c r="J262" s="8">
        <v>0</v>
      </c>
      <c r="K262" s="25" t="s">
        <v>734</v>
      </c>
      <c r="L262" s="85" t="str">
        <f>IF(J262="Div by 0", "N/A", IF(OR(J262="N/A",K262="N/A"),"N/A", IF(J262&gt;VALUE(MID(K262,1,2)), "No", IF(J262&lt;-1*VALUE(MID(K262,1,2)), "No", "Yes"))))</f>
        <v>Yes</v>
      </c>
    </row>
    <row r="263" spans="1:12" x14ac:dyDescent="0.25">
      <c r="A263" s="108" t="s">
        <v>1087</v>
      </c>
      <c r="B263" s="21" t="s">
        <v>213</v>
      </c>
      <c r="C263" s="22">
        <v>0</v>
      </c>
      <c r="D263" s="7" t="str">
        <f t="shared" si="68"/>
        <v>N/A</v>
      </c>
      <c r="E263" s="22">
        <v>0</v>
      </c>
      <c r="F263" s="7" t="str">
        <f t="shared" si="69"/>
        <v>N/A</v>
      </c>
      <c r="G263" s="22">
        <v>0</v>
      </c>
      <c r="H263" s="7" t="str">
        <f t="shared" si="70"/>
        <v>N/A</v>
      </c>
      <c r="I263" s="8" t="s">
        <v>1749</v>
      </c>
      <c r="J263" s="8" t="s">
        <v>1749</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1749</v>
      </c>
      <c r="J264" s="8" t="s">
        <v>1749</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1749</v>
      </c>
      <c r="J265" s="8" t="s">
        <v>1749</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1749</v>
      </c>
      <c r="J266" s="8" t="s">
        <v>1749</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1749</v>
      </c>
      <c r="J267" s="8" t="s">
        <v>1749</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1749</v>
      </c>
      <c r="J268" s="8" t="s">
        <v>1749</v>
      </c>
      <c r="K268" s="25" t="s">
        <v>734</v>
      </c>
      <c r="L268" s="85" t="str">
        <f t="shared" si="67"/>
        <v>N/A</v>
      </c>
    </row>
    <row r="269" spans="1:12" x14ac:dyDescent="0.25">
      <c r="A269" s="108" t="s">
        <v>1093</v>
      </c>
      <c r="B269" s="21" t="s">
        <v>213</v>
      </c>
      <c r="C269" s="4" t="s">
        <v>1749</v>
      </c>
      <c r="D269" s="7" t="str">
        <f t="shared" si="68"/>
        <v>N/A</v>
      </c>
      <c r="E269" s="4" t="s">
        <v>1749</v>
      </c>
      <c r="F269" s="7" t="str">
        <f t="shared" si="69"/>
        <v>N/A</v>
      </c>
      <c r="G269" s="4" t="s">
        <v>1749</v>
      </c>
      <c r="H269" s="7" t="str">
        <f t="shared" si="70"/>
        <v>N/A</v>
      </c>
      <c r="I269" s="8" t="s">
        <v>1749</v>
      </c>
      <c r="J269" s="8" t="s">
        <v>1749</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1749</v>
      </c>
      <c r="J270" s="8" t="s">
        <v>1749</v>
      </c>
      <c r="K270" s="25" t="s">
        <v>734</v>
      </c>
      <c r="L270" s="85" t="str">
        <f t="shared" si="67"/>
        <v>N/A</v>
      </c>
    </row>
    <row r="271" spans="1:12" x14ac:dyDescent="0.25">
      <c r="A271" s="108" t="s">
        <v>1095</v>
      </c>
      <c r="B271" s="21" t="s">
        <v>213</v>
      </c>
      <c r="C271" s="22">
        <v>0</v>
      </c>
      <c r="D271" s="7" t="str">
        <f t="shared" si="68"/>
        <v>N/A</v>
      </c>
      <c r="E271" s="22">
        <v>0</v>
      </c>
      <c r="F271" s="7" t="str">
        <f t="shared" si="69"/>
        <v>N/A</v>
      </c>
      <c r="G271" s="22">
        <v>1168476</v>
      </c>
      <c r="H271" s="7" t="str">
        <f t="shared" si="70"/>
        <v>N/A</v>
      </c>
      <c r="I271" s="8" t="s">
        <v>1749</v>
      </c>
      <c r="J271" s="8" t="s">
        <v>1749</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1749</v>
      </c>
      <c r="J272" s="8" t="s">
        <v>1749</v>
      </c>
      <c r="K272" s="25" t="s">
        <v>734</v>
      </c>
      <c r="L272" s="85" t="str">
        <f t="shared" si="67"/>
        <v>N/A</v>
      </c>
    </row>
    <row r="273" spans="1:12" x14ac:dyDescent="0.25">
      <c r="A273" s="108" t="s">
        <v>1097</v>
      </c>
      <c r="B273" s="21" t="s">
        <v>213</v>
      </c>
      <c r="C273" s="22">
        <v>42285</v>
      </c>
      <c r="D273" s="7" t="str">
        <f t="shared" si="68"/>
        <v>N/A</v>
      </c>
      <c r="E273" s="22">
        <v>34686</v>
      </c>
      <c r="F273" s="7" t="str">
        <f t="shared" si="69"/>
        <v>N/A</v>
      </c>
      <c r="G273" s="22">
        <v>28614</v>
      </c>
      <c r="H273" s="7" t="str">
        <f t="shared" si="70"/>
        <v>N/A</v>
      </c>
      <c r="I273" s="8">
        <v>-18</v>
      </c>
      <c r="J273" s="8">
        <v>-17.5</v>
      </c>
      <c r="K273" s="25" t="s">
        <v>734</v>
      </c>
      <c r="L273" s="85" t="str">
        <f t="shared" si="67"/>
        <v>Yes</v>
      </c>
    </row>
    <row r="274" spans="1:12" x14ac:dyDescent="0.25">
      <c r="A274" s="133" t="s">
        <v>153</v>
      </c>
      <c r="B274" s="21" t="s">
        <v>213</v>
      </c>
      <c r="C274" s="22">
        <v>0</v>
      </c>
      <c r="D274" s="7" t="str">
        <f t="shared" si="68"/>
        <v>N/A</v>
      </c>
      <c r="E274" s="22">
        <v>0</v>
      </c>
      <c r="F274" s="7" t="str">
        <f t="shared" si="69"/>
        <v>N/A</v>
      </c>
      <c r="G274" s="22">
        <v>0</v>
      </c>
      <c r="H274" s="7" t="str">
        <f t="shared" si="70"/>
        <v>N/A</v>
      </c>
      <c r="I274" s="8" t="s">
        <v>1749</v>
      </c>
      <c r="J274" s="8" t="s">
        <v>1749</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8</v>
      </c>
      <c r="H275" s="7" t="str">
        <f t="shared" ref="H275:H276" si="73">IF($B275="N/A","N/A",IF(G275&gt;0,"No",IF(G275&lt;0,"No","Yes")))</f>
        <v>No</v>
      </c>
      <c r="I275" s="8" t="s">
        <v>1749</v>
      </c>
      <c r="J275" s="8" t="s">
        <v>1749</v>
      </c>
      <c r="K275" s="25" t="s">
        <v>734</v>
      </c>
      <c r="L275" s="85" t="str">
        <f t="shared" si="67"/>
        <v>N/A</v>
      </c>
    </row>
    <row r="276" spans="1:12" x14ac:dyDescent="0.25">
      <c r="A276" s="108" t="s">
        <v>155</v>
      </c>
      <c r="B276" s="25" t="s">
        <v>217</v>
      </c>
      <c r="C276" s="1">
        <v>1</v>
      </c>
      <c r="D276" s="7" t="str">
        <f t="shared" si="71"/>
        <v>No</v>
      </c>
      <c r="E276" s="1">
        <v>0</v>
      </c>
      <c r="F276" s="7" t="str">
        <f t="shared" si="72"/>
        <v>Yes</v>
      </c>
      <c r="G276" s="1">
        <v>5</v>
      </c>
      <c r="H276" s="7" t="str">
        <f t="shared" si="73"/>
        <v>No</v>
      </c>
      <c r="I276" s="8">
        <v>-100</v>
      </c>
      <c r="J276" s="8" t="s">
        <v>1749</v>
      </c>
      <c r="K276" s="25" t="s">
        <v>734</v>
      </c>
      <c r="L276" s="85" t="str">
        <f t="shared" si="67"/>
        <v>N/A</v>
      </c>
    </row>
    <row r="277" spans="1:12" x14ac:dyDescent="0.25">
      <c r="A277" s="117" t="s">
        <v>688</v>
      </c>
      <c r="B277" s="1" t="s">
        <v>213</v>
      </c>
      <c r="C277" s="1">
        <v>994233</v>
      </c>
      <c r="D277" s="7" t="str">
        <f t="shared" ref="D277:D284" si="74">IF($B277="N/A","N/A",IF(C277&gt;10,"No",IF(C277&lt;-10,"No","Yes")))</f>
        <v>N/A</v>
      </c>
      <c r="E277" s="1">
        <v>1161494</v>
      </c>
      <c r="F277" s="7" t="str">
        <f t="shared" ref="F277:F278" si="75">IF($B277="N/A","N/A",IF(E277&gt;10,"No",IF(E277&lt;-10,"No","Yes")))</f>
        <v>N/A</v>
      </c>
      <c r="G277" s="1">
        <v>1302801</v>
      </c>
      <c r="H277" s="7" t="str">
        <f t="shared" ref="H277:H278" si="76">IF($B277="N/A","N/A",IF(G277&gt;10,"No",IF(G277&lt;-10,"No","Yes")))</f>
        <v>N/A</v>
      </c>
      <c r="I277" s="8">
        <v>16.82</v>
      </c>
      <c r="J277" s="8">
        <v>12.17</v>
      </c>
      <c r="K277" s="1" t="s">
        <v>213</v>
      </c>
      <c r="L277" s="85" t="str">
        <f t="shared" ref="L277:L278" si="77">IF(J277="Div by 0", "N/A", IF(K277="N/A","N/A", IF(J277&gt;VALUE(MID(K277,1,2)), "No", IF(J277&lt;-1*VALUE(MID(K277,1,2)), "No", "Yes"))))</f>
        <v>N/A</v>
      </c>
    </row>
    <row r="278" spans="1:12" x14ac:dyDescent="0.25">
      <c r="A278" s="117" t="s">
        <v>689</v>
      </c>
      <c r="B278" s="1" t="s">
        <v>213</v>
      </c>
      <c r="C278" s="1">
        <v>795222.75</v>
      </c>
      <c r="D278" s="7" t="str">
        <f t="shared" si="74"/>
        <v>N/A</v>
      </c>
      <c r="E278" s="1">
        <v>987987.41666999995</v>
      </c>
      <c r="F278" s="7" t="str">
        <f t="shared" si="75"/>
        <v>N/A</v>
      </c>
      <c r="G278" s="1">
        <v>1070441.5</v>
      </c>
      <c r="H278" s="7" t="str">
        <f t="shared" si="76"/>
        <v>N/A</v>
      </c>
      <c r="I278" s="8">
        <v>24.24</v>
      </c>
      <c r="J278" s="8">
        <v>8.3460000000000001</v>
      </c>
      <c r="K278" s="1" t="s">
        <v>213</v>
      </c>
      <c r="L278" s="85" t="str">
        <f t="shared" si="77"/>
        <v>N/A</v>
      </c>
    </row>
    <row r="279" spans="1:12" x14ac:dyDescent="0.25">
      <c r="A279" s="117" t="s">
        <v>690</v>
      </c>
      <c r="B279" s="1" t="s">
        <v>213</v>
      </c>
      <c r="C279" s="1">
        <v>3366</v>
      </c>
      <c r="D279" s="7" t="str">
        <f t="shared" si="74"/>
        <v>N/A</v>
      </c>
      <c r="E279" s="1">
        <v>3299</v>
      </c>
      <c r="F279" s="7" t="str">
        <f t="shared" ref="F279:F284" si="78">IF($B279="N/A","N/A",IF(E279&gt;10,"No",IF(E279&lt;-10,"No","Yes")))</f>
        <v>N/A</v>
      </c>
      <c r="G279" s="1">
        <v>5347</v>
      </c>
      <c r="H279" s="7" t="str">
        <f t="shared" ref="H279:H284" si="79">IF($B279="N/A","N/A",IF(G279&gt;10,"No",IF(G279&lt;-10,"No","Yes")))</f>
        <v>N/A</v>
      </c>
      <c r="I279" s="8">
        <v>-1.99</v>
      </c>
      <c r="J279" s="8">
        <v>62.08</v>
      </c>
      <c r="K279" s="1" t="s">
        <v>213</v>
      </c>
      <c r="L279" s="85" t="str">
        <f t="shared" ref="L279:L285" si="80">IF(J279="Div by 0", "N/A", IF(K279="N/A","N/A", IF(J279&gt;VALUE(MID(K279,1,2)), "No", IF(J279&lt;-1*VALUE(MID(K279,1,2)), "No", "Yes"))))</f>
        <v>N/A</v>
      </c>
    </row>
    <row r="280" spans="1:12" x14ac:dyDescent="0.25">
      <c r="A280" s="117" t="s">
        <v>691</v>
      </c>
      <c r="B280" s="1" t="s">
        <v>213</v>
      </c>
      <c r="C280" s="1">
        <v>3726</v>
      </c>
      <c r="D280" s="7" t="str">
        <f t="shared" si="74"/>
        <v>N/A</v>
      </c>
      <c r="E280" s="1">
        <v>3694</v>
      </c>
      <c r="F280" s="7" t="str">
        <f t="shared" si="78"/>
        <v>N/A</v>
      </c>
      <c r="G280" s="1">
        <v>5623</v>
      </c>
      <c r="H280" s="7" t="str">
        <f t="shared" si="79"/>
        <v>N/A</v>
      </c>
      <c r="I280" s="8">
        <v>-0.85899999999999999</v>
      </c>
      <c r="J280" s="8">
        <v>52.22</v>
      </c>
      <c r="K280" s="1" t="s">
        <v>213</v>
      </c>
      <c r="L280" s="85" t="str">
        <f t="shared" si="80"/>
        <v>N/A</v>
      </c>
    </row>
    <row r="281" spans="1:12" x14ac:dyDescent="0.25">
      <c r="A281" s="117" t="s">
        <v>692</v>
      </c>
      <c r="B281" s="1" t="s">
        <v>213</v>
      </c>
      <c r="C281" s="1">
        <v>1763.8333333</v>
      </c>
      <c r="D281" s="7" t="str">
        <f t="shared" si="74"/>
        <v>N/A</v>
      </c>
      <c r="E281" s="1">
        <v>1760.5</v>
      </c>
      <c r="F281" s="7" t="str">
        <f t="shared" si="78"/>
        <v>N/A</v>
      </c>
      <c r="G281" s="1">
        <v>2006.1666667</v>
      </c>
      <c r="H281" s="7" t="str">
        <f t="shared" si="79"/>
        <v>N/A</v>
      </c>
      <c r="I281" s="8">
        <v>-0.189</v>
      </c>
      <c r="J281" s="8">
        <v>13.95</v>
      </c>
      <c r="K281" s="1" t="s">
        <v>213</v>
      </c>
      <c r="L281" s="85" t="str">
        <f t="shared" si="80"/>
        <v>N/A</v>
      </c>
    </row>
    <row r="282" spans="1:12" x14ac:dyDescent="0.25">
      <c r="A282" s="117" t="s">
        <v>693</v>
      </c>
      <c r="B282" s="1" t="s">
        <v>213</v>
      </c>
      <c r="C282" s="1">
        <v>14172</v>
      </c>
      <c r="D282" s="7" t="str">
        <f t="shared" si="74"/>
        <v>N/A</v>
      </c>
      <c r="E282" s="1">
        <v>14234</v>
      </c>
      <c r="F282" s="7" t="str">
        <f t="shared" si="78"/>
        <v>N/A</v>
      </c>
      <c r="G282" s="1">
        <v>14103</v>
      </c>
      <c r="H282" s="7" t="str">
        <f t="shared" si="79"/>
        <v>N/A</v>
      </c>
      <c r="I282" s="8">
        <v>0.4375</v>
      </c>
      <c r="J282" s="8">
        <v>-0.92</v>
      </c>
      <c r="K282" s="1" t="s">
        <v>213</v>
      </c>
      <c r="L282" s="85" t="str">
        <f t="shared" si="80"/>
        <v>N/A</v>
      </c>
    </row>
    <row r="283" spans="1:12" x14ac:dyDescent="0.25">
      <c r="A283" s="117" t="s">
        <v>694</v>
      </c>
      <c r="B283" s="1" t="s">
        <v>213</v>
      </c>
      <c r="C283" s="1">
        <v>18975</v>
      </c>
      <c r="D283" s="7" t="str">
        <f t="shared" si="74"/>
        <v>N/A</v>
      </c>
      <c r="E283" s="1">
        <v>18525</v>
      </c>
      <c r="F283" s="7" t="str">
        <f t="shared" si="78"/>
        <v>N/A</v>
      </c>
      <c r="G283" s="1">
        <v>19232</v>
      </c>
      <c r="H283" s="7" t="str">
        <f t="shared" si="79"/>
        <v>N/A</v>
      </c>
      <c r="I283" s="8">
        <v>-2.37</v>
      </c>
      <c r="J283" s="8">
        <v>3.8159999999999998</v>
      </c>
      <c r="K283" s="1" t="s">
        <v>213</v>
      </c>
      <c r="L283" s="85" t="str">
        <f t="shared" si="80"/>
        <v>N/A</v>
      </c>
    </row>
    <row r="284" spans="1:12" x14ac:dyDescent="0.25">
      <c r="A284" s="117" t="s">
        <v>695</v>
      </c>
      <c r="B284" s="1" t="s">
        <v>213</v>
      </c>
      <c r="C284" s="1">
        <v>14377.25</v>
      </c>
      <c r="D284" s="7" t="str">
        <f t="shared" si="74"/>
        <v>N/A</v>
      </c>
      <c r="E284" s="1">
        <v>14319.916667</v>
      </c>
      <c r="F284" s="7" t="str">
        <f t="shared" si="78"/>
        <v>N/A</v>
      </c>
      <c r="G284" s="1">
        <v>14715.75</v>
      </c>
      <c r="H284" s="7" t="str">
        <f t="shared" si="79"/>
        <v>N/A</v>
      </c>
      <c r="I284" s="8">
        <v>-0.39900000000000002</v>
      </c>
      <c r="J284" s="8">
        <v>2.7639999999999998</v>
      </c>
      <c r="K284" s="1" t="s">
        <v>213</v>
      </c>
      <c r="L284" s="85" t="str">
        <f t="shared" si="80"/>
        <v>N/A</v>
      </c>
    </row>
    <row r="285" spans="1:12" x14ac:dyDescent="0.25">
      <c r="A285" s="117" t="s">
        <v>402</v>
      </c>
      <c r="B285" s="21" t="s">
        <v>290</v>
      </c>
      <c r="C285" s="4">
        <v>7.9587126339000003</v>
      </c>
      <c r="D285" s="7" t="str">
        <f>IF($B285="N/A","N/A",IF(C285&lt;=40,"Yes","No"))</f>
        <v>Yes</v>
      </c>
      <c r="E285" s="4">
        <v>7.2281325377999996</v>
      </c>
      <c r="F285" s="7" t="str">
        <f>IF($B285="N/A","N/A",IF(E285&lt;=40,"Yes","No"))</f>
        <v>Yes</v>
      </c>
      <c r="G285" s="4">
        <v>7.5756192153999997</v>
      </c>
      <c r="H285" s="7" t="str">
        <f>IF($B285="N/A","N/A",IF(G285&lt;=40,"Yes","No"))</f>
        <v>Yes</v>
      </c>
      <c r="I285" s="8">
        <v>-9.18</v>
      </c>
      <c r="J285" s="8">
        <v>4.8070000000000004</v>
      </c>
      <c r="K285" s="25" t="s">
        <v>736</v>
      </c>
      <c r="L285" s="85" t="str">
        <f t="shared" si="80"/>
        <v>Yes</v>
      </c>
    </row>
    <row r="286" spans="1:12" x14ac:dyDescent="0.25">
      <c r="A286" s="117" t="s">
        <v>696</v>
      </c>
      <c r="B286" s="1" t="s">
        <v>213</v>
      </c>
      <c r="C286" s="1">
        <v>20</v>
      </c>
      <c r="D286" s="7" t="str">
        <f t="shared" ref="D286:D304" si="81">IF($B286="N/A","N/A",IF(C286&gt;10,"No",IF(C286&lt;-10,"No","Yes")))</f>
        <v>N/A</v>
      </c>
      <c r="E286" s="1">
        <v>30</v>
      </c>
      <c r="F286" s="7" t="str">
        <f t="shared" ref="F286:F287" si="82">IF($B286="N/A","N/A",IF(E286&gt;10,"No",IF(E286&lt;-10,"No","Yes")))</f>
        <v>N/A</v>
      </c>
      <c r="G286" s="1">
        <v>36</v>
      </c>
      <c r="H286" s="7" t="str">
        <f t="shared" ref="H286:H287" si="83">IF($B286="N/A","N/A",IF(G286&gt;10,"No",IF(G286&lt;-10,"No","Yes")))</f>
        <v>N/A</v>
      </c>
      <c r="I286" s="8">
        <v>50</v>
      </c>
      <c r="J286" s="8">
        <v>20</v>
      </c>
      <c r="K286" s="1" t="s">
        <v>213</v>
      </c>
      <c r="L286" s="85" t="str">
        <f t="shared" ref="L286:L287" si="84">IF(J286="Div by 0", "N/A", IF(K286="N/A","N/A", IF(J286&gt;VALUE(MID(K286,1,2)), "No", IF(J286&lt;-1*VALUE(MID(K286,1,2)), "No", "Yes"))))</f>
        <v>N/A</v>
      </c>
    </row>
    <row r="287" spans="1:12" x14ac:dyDescent="0.25">
      <c r="A287" s="117" t="s">
        <v>697</v>
      </c>
      <c r="B287" s="1" t="s">
        <v>213</v>
      </c>
      <c r="C287" s="1">
        <v>5.5833333332999997</v>
      </c>
      <c r="D287" s="7" t="str">
        <f t="shared" si="81"/>
        <v>N/A</v>
      </c>
      <c r="E287" s="1">
        <v>7.25</v>
      </c>
      <c r="F287" s="7" t="str">
        <f t="shared" si="82"/>
        <v>N/A</v>
      </c>
      <c r="G287" s="1">
        <v>8.6666666666999994</v>
      </c>
      <c r="H287" s="7" t="str">
        <f t="shared" si="83"/>
        <v>N/A</v>
      </c>
      <c r="I287" s="8">
        <v>29.85</v>
      </c>
      <c r="J287" s="8">
        <v>19.54</v>
      </c>
      <c r="K287" s="1" t="s">
        <v>213</v>
      </c>
      <c r="L287" s="85" t="str">
        <f t="shared" si="84"/>
        <v>N/A</v>
      </c>
    </row>
    <row r="288" spans="1:12" x14ac:dyDescent="0.25">
      <c r="A288" s="117" t="s">
        <v>698</v>
      </c>
      <c r="B288" s="1" t="s">
        <v>213</v>
      </c>
      <c r="C288" s="1">
        <v>135543</v>
      </c>
      <c r="D288" s="7" t="str">
        <f t="shared" si="81"/>
        <v>N/A</v>
      </c>
      <c r="E288" s="1">
        <v>147664</v>
      </c>
      <c r="F288" s="7" t="str">
        <f t="shared" ref="F288:F289" si="85">IF($B288="N/A","N/A",IF(E288&gt;10,"No",IF(E288&lt;-10,"No","Yes")))</f>
        <v>N/A</v>
      </c>
      <c r="G288" s="1">
        <v>41501</v>
      </c>
      <c r="H288" s="7" t="str">
        <f t="shared" ref="H288:H289" si="86">IF($B288="N/A","N/A",IF(G288&gt;10,"No",IF(G288&lt;-10,"No","Yes")))</f>
        <v>N/A</v>
      </c>
      <c r="I288" s="8">
        <v>8.9429999999999996</v>
      </c>
      <c r="J288" s="8">
        <v>-71.900000000000006</v>
      </c>
      <c r="K288" s="1" t="s">
        <v>213</v>
      </c>
      <c r="L288" s="85" t="str">
        <f t="shared" ref="L288:L289" si="87">IF(J288="Div by 0", "N/A", IF(K288="N/A","N/A", IF(J288&gt;VALUE(MID(K288,1,2)), "No", IF(J288&lt;-1*VALUE(MID(K288,1,2)), "No", "Yes"))))</f>
        <v>N/A</v>
      </c>
    </row>
    <row r="289" spans="1:12" x14ac:dyDescent="0.25">
      <c r="A289" s="117" t="s">
        <v>710</v>
      </c>
      <c r="B289" s="1" t="s">
        <v>213</v>
      </c>
      <c r="C289" s="1">
        <v>75106.666666999998</v>
      </c>
      <c r="D289" s="7" t="str">
        <f t="shared" si="81"/>
        <v>N/A</v>
      </c>
      <c r="E289" s="1">
        <v>78517.833333000002</v>
      </c>
      <c r="F289" s="7" t="str">
        <f t="shared" si="85"/>
        <v>N/A</v>
      </c>
      <c r="G289" s="1">
        <v>8628.1666667000009</v>
      </c>
      <c r="H289" s="7" t="str">
        <f t="shared" si="86"/>
        <v>N/A</v>
      </c>
      <c r="I289" s="8">
        <v>4.5419999999999998</v>
      </c>
      <c r="J289" s="8">
        <v>-89</v>
      </c>
      <c r="K289" s="1" t="s">
        <v>213</v>
      </c>
      <c r="L289" s="85" t="str">
        <f t="shared" si="87"/>
        <v>N/A</v>
      </c>
    </row>
    <row r="290" spans="1:12" x14ac:dyDescent="0.25">
      <c r="A290" s="117" t="s">
        <v>699</v>
      </c>
      <c r="B290" s="1" t="s">
        <v>213</v>
      </c>
      <c r="C290" s="1">
        <v>36321</v>
      </c>
      <c r="D290" s="7" t="str">
        <f t="shared" si="81"/>
        <v>N/A</v>
      </c>
      <c r="E290" s="1">
        <v>29148</v>
      </c>
      <c r="F290" s="7" t="str">
        <f t="shared" ref="F290:F304" si="88">IF($B290="N/A","N/A",IF(E290&gt;10,"No",IF(E290&lt;-10,"No","Yes")))</f>
        <v>N/A</v>
      </c>
      <c r="G290" s="1">
        <v>24534</v>
      </c>
      <c r="H290" s="7" t="str">
        <f t="shared" ref="H290:H304" si="89">IF($B290="N/A","N/A",IF(G290&gt;10,"No",IF(G290&lt;-10,"No","Yes")))</f>
        <v>N/A</v>
      </c>
      <c r="I290" s="8">
        <v>-19.7</v>
      </c>
      <c r="J290" s="8">
        <v>-15.8</v>
      </c>
      <c r="K290" s="1" t="s">
        <v>213</v>
      </c>
      <c r="L290" s="85" t="str">
        <f t="shared" ref="L290:L301" si="90">IF(J290="Div by 0", "N/A", IF(K290="N/A","N/A", IF(J290&gt;VALUE(MID(K290,1,2)), "No", IF(J290&lt;-1*VALUE(MID(K290,1,2)), "No", "Yes"))))</f>
        <v>N/A</v>
      </c>
    </row>
    <row r="291" spans="1:12" x14ac:dyDescent="0.25">
      <c r="A291" s="117" t="s">
        <v>700</v>
      </c>
      <c r="B291" s="1" t="s">
        <v>213</v>
      </c>
      <c r="C291" s="1">
        <v>42187</v>
      </c>
      <c r="D291" s="7" t="str">
        <f t="shared" si="81"/>
        <v>N/A</v>
      </c>
      <c r="E291" s="1">
        <v>34351</v>
      </c>
      <c r="F291" s="7" t="str">
        <f t="shared" si="88"/>
        <v>N/A</v>
      </c>
      <c r="G291" s="1">
        <v>28497</v>
      </c>
      <c r="H291" s="7" t="str">
        <f t="shared" si="89"/>
        <v>N/A</v>
      </c>
      <c r="I291" s="8">
        <v>-18.600000000000001</v>
      </c>
      <c r="J291" s="8">
        <v>-17</v>
      </c>
      <c r="K291" s="1" t="s">
        <v>213</v>
      </c>
      <c r="L291" s="85" t="str">
        <f t="shared" si="90"/>
        <v>N/A</v>
      </c>
    </row>
    <row r="292" spans="1:12" x14ac:dyDescent="0.25">
      <c r="A292" s="117" t="s">
        <v>718</v>
      </c>
      <c r="B292" s="21" t="s">
        <v>213</v>
      </c>
      <c r="C292" s="9">
        <v>2.5552895441999999</v>
      </c>
      <c r="D292" s="7" t="str">
        <f t="shared" si="81"/>
        <v>N/A</v>
      </c>
      <c r="E292" s="9">
        <v>3.6010596489000002</v>
      </c>
      <c r="F292" s="7" t="str">
        <f t="shared" si="88"/>
        <v>N/A</v>
      </c>
      <c r="G292" s="9">
        <v>3.7442537810999998</v>
      </c>
      <c r="H292" s="7" t="str">
        <f t="shared" si="89"/>
        <v>N/A</v>
      </c>
      <c r="I292" s="8">
        <v>40.93</v>
      </c>
      <c r="J292" s="8">
        <v>3.976</v>
      </c>
      <c r="K292" s="21" t="s">
        <v>213</v>
      </c>
      <c r="L292" s="85" t="str">
        <f t="shared" si="90"/>
        <v>N/A</v>
      </c>
    </row>
    <row r="293" spans="1:12" x14ac:dyDescent="0.25">
      <c r="A293" s="117" t="s">
        <v>711</v>
      </c>
      <c r="B293" s="1" t="s">
        <v>213</v>
      </c>
      <c r="C293" s="1">
        <v>19168.333332999999</v>
      </c>
      <c r="D293" s="7" t="str">
        <f t="shared" si="81"/>
        <v>N/A</v>
      </c>
      <c r="E293" s="1">
        <v>15777.333333</v>
      </c>
      <c r="F293" s="7" t="str">
        <f t="shared" si="88"/>
        <v>N/A</v>
      </c>
      <c r="G293" s="1">
        <v>12370.833333</v>
      </c>
      <c r="H293" s="7" t="str">
        <f t="shared" si="89"/>
        <v>N/A</v>
      </c>
      <c r="I293" s="8">
        <v>-17.7</v>
      </c>
      <c r="J293" s="8">
        <v>-21.6</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1749</v>
      </c>
      <c r="J294" s="8" t="s">
        <v>1749</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1749</v>
      </c>
      <c r="J295" s="8" t="s">
        <v>1749</v>
      </c>
      <c r="K295" s="1" t="s">
        <v>213</v>
      </c>
      <c r="L295" s="85" t="str">
        <f t="shared" si="90"/>
        <v>N/A</v>
      </c>
    </row>
    <row r="296" spans="1:12" x14ac:dyDescent="0.25">
      <c r="A296" s="117" t="s">
        <v>702</v>
      </c>
      <c r="B296" s="1" t="s">
        <v>213</v>
      </c>
      <c r="C296" s="1">
        <v>0</v>
      </c>
      <c r="D296" s="7" t="str">
        <f t="shared" si="81"/>
        <v>N/A</v>
      </c>
      <c r="E296" s="1">
        <v>0</v>
      </c>
      <c r="F296" s="7" t="str">
        <f t="shared" si="88"/>
        <v>N/A</v>
      </c>
      <c r="G296" s="1">
        <v>0</v>
      </c>
      <c r="H296" s="7" t="str">
        <f t="shared" si="89"/>
        <v>N/A</v>
      </c>
      <c r="I296" s="8" t="s">
        <v>1749</v>
      </c>
      <c r="J296" s="8" t="s">
        <v>1749</v>
      </c>
      <c r="K296" s="1" t="s">
        <v>213</v>
      </c>
      <c r="L296" s="85" t="str">
        <f t="shared" si="90"/>
        <v>N/A</v>
      </c>
    </row>
    <row r="297" spans="1:12" x14ac:dyDescent="0.25">
      <c r="A297" s="117" t="s">
        <v>713</v>
      </c>
      <c r="B297" s="1" t="s">
        <v>213</v>
      </c>
      <c r="C297" s="1">
        <v>0</v>
      </c>
      <c r="D297" s="7" t="str">
        <f t="shared" si="81"/>
        <v>N/A</v>
      </c>
      <c r="E297" s="1">
        <v>0</v>
      </c>
      <c r="F297" s="7" t="str">
        <f t="shared" si="88"/>
        <v>N/A</v>
      </c>
      <c r="G297" s="1">
        <v>0</v>
      </c>
      <c r="H297" s="7" t="str">
        <f t="shared" si="89"/>
        <v>N/A</v>
      </c>
      <c r="I297" s="8" t="s">
        <v>1749</v>
      </c>
      <c r="J297" s="8" t="s">
        <v>1749</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1749</v>
      </c>
      <c r="J298" s="8" t="s">
        <v>1749</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1749</v>
      </c>
      <c r="J299" s="8" t="s">
        <v>1749</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1749</v>
      </c>
      <c r="J300" s="8" t="s">
        <v>1749</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1749</v>
      </c>
      <c r="J301" s="8" t="s">
        <v>1749</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1749</v>
      </c>
      <c r="J302" s="8" t="s">
        <v>1749</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1749</v>
      </c>
      <c r="J303" s="8" t="s">
        <v>1749</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1749</v>
      </c>
      <c r="J304" s="8" t="s">
        <v>1749</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1749</v>
      </c>
      <c r="J305" s="8" t="s">
        <v>1749</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1749</v>
      </c>
      <c r="J306" s="8" t="s">
        <v>1749</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1749</v>
      </c>
      <c r="J307" s="8" t="s">
        <v>1749</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1749</v>
      </c>
      <c r="J308" s="8" t="s">
        <v>1749</v>
      </c>
      <c r="K308" s="1" t="s">
        <v>213</v>
      </c>
      <c r="L308" s="85" t="str">
        <f>IF(J308="Div by 0", "N/A", IF(K308="N/A","N/A", IF(J308&gt;VALUE(MID(K308,1,2)), "No", IF(J308&lt;-1*VALUE(MID(K308,1,2)), "No", "Yes"))))</f>
        <v>N/A</v>
      </c>
    </row>
    <row r="309" spans="1:12" x14ac:dyDescent="0.25">
      <c r="A309" s="134" t="s">
        <v>709</v>
      </c>
      <c r="B309" s="1" t="s">
        <v>213</v>
      </c>
      <c r="C309" s="1">
        <v>53977</v>
      </c>
      <c r="D309" s="1" t="s">
        <v>213</v>
      </c>
      <c r="E309" s="1">
        <v>46780</v>
      </c>
      <c r="F309" s="1" t="s">
        <v>213</v>
      </c>
      <c r="G309" s="1">
        <v>44079</v>
      </c>
      <c r="H309" s="1" t="s">
        <v>213</v>
      </c>
      <c r="I309" s="8">
        <v>-13.3</v>
      </c>
      <c r="J309" s="8">
        <v>-5.77</v>
      </c>
      <c r="K309" s="1" t="s">
        <v>213</v>
      </c>
      <c r="L309" s="85" t="str">
        <f>IF(J309="Div by 0", "N/A", IF(K309="N/A","N/A", IF(J309&gt;VALUE(MID(K309,1,2)), "No", IF(J309&lt;-1*VALUE(MID(K309,1,2)), "No", "Yes"))))</f>
        <v>N/A</v>
      </c>
    </row>
    <row r="310" spans="1:12" x14ac:dyDescent="0.25">
      <c r="A310" s="135" t="s">
        <v>73</v>
      </c>
      <c r="B310" s="21" t="s">
        <v>213</v>
      </c>
      <c r="C310" s="22">
        <v>906167</v>
      </c>
      <c r="D310" s="7" t="str">
        <f>IF($B310="N/A","N/A",IF(C310&gt;10,"No",IF(C310&lt;-10,"No","Yes")))</f>
        <v>N/A</v>
      </c>
      <c r="E310" s="22">
        <v>1105425</v>
      </c>
      <c r="F310" s="7" t="str">
        <f>IF($B310="N/A","N/A",IF(E310&gt;10,"No",IF(E310&lt;-10,"No","Yes")))</f>
        <v>N/A</v>
      </c>
      <c r="G310" s="22">
        <v>1093110</v>
      </c>
      <c r="H310" s="7" t="str">
        <f>IF($B310="N/A","N/A",IF(G310&gt;10,"No",IF(G310&lt;-10,"No","Yes")))</f>
        <v>N/A</v>
      </c>
      <c r="I310" s="8">
        <v>21.99</v>
      </c>
      <c r="J310" s="8">
        <v>-1.1100000000000001</v>
      </c>
      <c r="K310" s="25" t="s">
        <v>736</v>
      </c>
      <c r="L310" s="85" t="str">
        <f t="shared" ref="L310:L339" si="92">IF(J310="Div by 0", "N/A", IF(K310="N/A","N/A", IF(J310&gt;VALUE(MID(K310,1,2)), "No", IF(J310&lt;-1*VALUE(MID(K310,1,2)), "No", "Yes"))))</f>
        <v>Yes</v>
      </c>
    </row>
    <row r="311" spans="1:12" x14ac:dyDescent="0.25">
      <c r="A311" s="134" t="s">
        <v>182</v>
      </c>
      <c r="B311" s="21" t="s">
        <v>213</v>
      </c>
      <c r="C311" s="22">
        <v>69900</v>
      </c>
      <c r="D311" s="7" t="str">
        <f t="shared" ref="D311:D314" si="93">IF($B311="N/A","N/A",IF(C311&gt;10,"No",IF(C311&lt;-10,"No","Yes")))</f>
        <v>N/A</v>
      </c>
      <c r="E311" s="22">
        <v>76296</v>
      </c>
      <c r="F311" s="7" t="str">
        <f t="shared" ref="F311:F314" si="94">IF($B311="N/A","N/A",IF(E311&gt;10,"No",IF(E311&lt;-10,"No","Yes")))</f>
        <v>N/A</v>
      </c>
      <c r="G311" s="22">
        <v>76623</v>
      </c>
      <c r="H311" s="7" t="str">
        <f t="shared" ref="H311:H314" si="95">IF($B311="N/A","N/A",IF(G311&gt;10,"No",IF(G311&lt;-10,"No","Yes")))</f>
        <v>N/A</v>
      </c>
      <c r="I311" s="8">
        <v>9.15</v>
      </c>
      <c r="J311" s="8">
        <v>0.42859999999999998</v>
      </c>
      <c r="K311" s="25" t="s">
        <v>736</v>
      </c>
      <c r="L311" s="85" t="str">
        <f>IF(J311="Div by 0", "N/A", IF(OR(J311="N/A",K311="N/A"),"N/A", IF(J311&gt;VALUE(MID(K311,1,2)), "No", IF(J311&lt;-1*VALUE(MID(K311,1,2)), "No", "Yes"))))</f>
        <v>Yes</v>
      </c>
    </row>
    <row r="312" spans="1:12" x14ac:dyDescent="0.25">
      <c r="A312" s="134" t="s">
        <v>183</v>
      </c>
      <c r="B312" s="21" t="s">
        <v>213</v>
      </c>
      <c r="C312" s="22">
        <v>132690</v>
      </c>
      <c r="D312" s="7" t="str">
        <f t="shared" si="93"/>
        <v>N/A</v>
      </c>
      <c r="E312" s="22">
        <v>130528</v>
      </c>
      <c r="F312" s="7" t="str">
        <f t="shared" si="94"/>
        <v>N/A</v>
      </c>
      <c r="G312" s="22">
        <v>126513</v>
      </c>
      <c r="H312" s="7" t="str">
        <f t="shared" si="95"/>
        <v>N/A</v>
      </c>
      <c r="I312" s="8">
        <v>-1.63</v>
      </c>
      <c r="J312" s="8">
        <v>-3.08</v>
      </c>
      <c r="K312" s="25" t="s">
        <v>736</v>
      </c>
      <c r="L312" s="85" t="str">
        <f t="shared" ref="L312:L314" si="96">IF(J312="Div by 0", "N/A", IF(OR(J312="N/A",K312="N/A"),"N/A", IF(J312&gt;VALUE(MID(K312,1,2)), "No", IF(J312&lt;-1*VALUE(MID(K312,1,2)), "No", "Yes"))))</f>
        <v>Yes</v>
      </c>
    </row>
    <row r="313" spans="1:12" x14ac:dyDescent="0.25">
      <c r="A313" s="134" t="s">
        <v>184</v>
      </c>
      <c r="B313" s="21" t="s">
        <v>213</v>
      </c>
      <c r="C313" s="22">
        <v>389483</v>
      </c>
      <c r="D313" s="7" t="str">
        <f t="shared" si="93"/>
        <v>N/A</v>
      </c>
      <c r="E313" s="22">
        <v>454585</v>
      </c>
      <c r="F313" s="7" t="str">
        <f t="shared" si="94"/>
        <v>N/A</v>
      </c>
      <c r="G313" s="22">
        <v>483790</v>
      </c>
      <c r="H313" s="7" t="str">
        <f t="shared" si="95"/>
        <v>N/A</v>
      </c>
      <c r="I313" s="8">
        <v>16.71</v>
      </c>
      <c r="J313" s="8">
        <v>6.4249999999999998</v>
      </c>
      <c r="K313" s="25" t="s">
        <v>736</v>
      </c>
      <c r="L313" s="85" t="str">
        <f t="shared" si="96"/>
        <v>Yes</v>
      </c>
    </row>
    <row r="314" spans="1:12" x14ac:dyDescent="0.25">
      <c r="A314" s="131" t="s">
        <v>185</v>
      </c>
      <c r="B314" s="21" t="s">
        <v>213</v>
      </c>
      <c r="C314" s="22">
        <v>314094</v>
      </c>
      <c r="D314" s="7" t="str">
        <f t="shared" si="93"/>
        <v>N/A</v>
      </c>
      <c r="E314" s="22">
        <v>444016</v>
      </c>
      <c r="F314" s="7" t="str">
        <f t="shared" si="94"/>
        <v>N/A</v>
      </c>
      <c r="G314" s="22">
        <v>405874</v>
      </c>
      <c r="H314" s="7" t="str">
        <f t="shared" si="95"/>
        <v>N/A</v>
      </c>
      <c r="I314" s="8">
        <v>41.36</v>
      </c>
      <c r="J314" s="8">
        <v>-8.59</v>
      </c>
      <c r="K314" s="25" t="s">
        <v>736</v>
      </c>
      <c r="L314" s="85" t="str">
        <f t="shared" si="96"/>
        <v>Yes</v>
      </c>
    </row>
    <row r="315" spans="1:12" x14ac:dyDescent="0.25">
      <c r="A315" s="134" t="s">
        <v>1098</v>
      </c>
      <c r="B315" s="9" t="s">
        <v>213</v>
      </c>
      <c r="C315" s="22">
        <v>384765</v>
      </c>
      <c r="D315" s="5" t="str">
        <f t="shared" ref="D315:F318" si="97">IF($B315="N/A","N/A",IF(C315&lt;0,"No","Yes"))</f>
        <v>N/A</v>
      </c>
      <c r="E315" s="22">
        <v>442475</v>
      </c>
      <c r="F315" s="5" t="str">
        <f t="shared" si="97"/>
        <v>N/A</v>
      </c>
      <c r="G315" s="22">
        <v>468044</v>
      </c>
      <c r="H315" s="5" t="str">
        <f t="shared" ref="H315:H318" si="98">IF($B315="N/A","N/A",IF(G315&lt;0,"No","Yes"))</f>
        <v>N/A</v>
      </c>
      <c r="I315" s="8">
        <v>15</v>
      </c>
      <c r="J315" s="8">
        <v>5.7789999999999999</v>
      </c>
      <c r="K315" s="1" t="s">
        <v>735</v>
      </c>
      <c r="L315" s="85" t="str">
        <f>IF(J315="Div by 0", "N/A", IF(OR(J315="N/A",K315="N/A"),"N/A", IF(J315&gt;VALUE(MID(K315,1,2)), "No", IF(J315&lt;-1*VALUE(MID(K315,1,2)), "No", "Yes"))))</f>
        <v>Yes</v>
      </c>
    </row>
    <row r="316" spans="1:12" x14ac:dyDescent="0.25">
      <c r="A316" s="134" t="s">
        <v>430</v>
      </c>
      <c r="B316" s="9" t="s">
        <v>213</v>
      </c>
      <c r="C316" s="22">
        <v>29729</v>
      </c>
      <c r="D316" s="5" t="str">
        <f t="shared" si="97"/>
        <v>N/A</v>
      </c>
      <c r="E316" s="22">
        <v>33957</v>
      </c>
      <c r="F316" s="5" t="str">
        <f t="shared" si="97"/>
        <v>N/A</v>
      </c>
      <c r="G316" s="22">
        <v>33720</v>
      </c>
      <c r="H316" s="5" t="str">
        <f t="shared" si="98"/>
        <v>N/A</v>
      </c>
      <c r="I316" s="8">
        <v>14.22</v>
      </c>
      <c r="J316" s="8">
        <v>-0.69799999999999995</v>
      </c>
      <c r="K316" s="1" t="s">
        <v>735</v>
      </c>
      <c r="L316" s="85" t="str">
        <f t="shared" ref="L316:L318" si="99">IF(J316="Div by 0", "N/A", IF(OR(J316="N/A",K316="N/A"),"N/A", IF(J316&gt;VALUE(MID(K316,1,2)), "No", IF(J316&lt;-1*VALUE(MID(K316,1,2)), "No", "Yes"))))</f>
        <v>Yes</v>
      </c>
    </row>
    <row r="317" spans="1:12" x14ac:dyDescent="0.25">
      <c r="A317" s="134" t="s">
        <v>431</v>
      </c>
      <c r="B317" s="9" t="s">
        <v>213</v>
      </c>
      <c r="C317" s="22">
        <v>410099</v>
      </c>
      <c r="D317" s="5" t="str">
        <f t="shared" si="97"/>
        <v>N/A</v>
      </c>
      <c r="E317" s="22">
        <v>537432</v>
      </c>
      <c r="F317" s="5" t="str">
        <f t="shared" si="97"/>
        <v>N/A</v>
      </c>
      <c r="G317" s="22">
        <v>500801</v>
      </c>
      <c r="H317" s="5" t="str">
        <f t="shared" si="98"/>
        <v>N/A</v>
      </c>
      <c r="I317" s="8">
        <v>31.05</v>
      </c>
      <c r="J317" s="8">
        <v>-6.82</v>
      </c>
      <c r="K317" s="1" t="s">
        <v>735</v>
      </c>
      <c r="L317" s="85" t="str">
        <f t="shared" si="99"/>
        <v>Yes</v>
      </c>
    </row>
    <row r="318" spans="1:12" x14ac:dyDescent="0.25">
      <c r="A318" s="134" t="s">
        <v>1099</v>
      </c>
      <c r="B318" s="9" t="s">
        <v>213</v>
      </c>
      <c r="C318" s="22">
        <v>55509</v>
      </c>
      <c r="D318" s="5" t="str">
        <f t="shared" si="97"/>
        <v>N/A</v>
      </c>
      <c r="E318" s="22">
        <v>65335</v>
      </c>
      <c r="F318" s="5" t="str">
        <f t="shared" si="97"/>
        <v>N/A</v>
      </c>
      <c r="G318" s="22">
        <v>65431</v>
      </c>
      <c r="H318" s="5" t="str">
        <f t="shared" si="98"/>
        <v>N/A</v>
      </c>
      <c r="I318" s="8">
        <v>17.7</v>
      </c>
      <c r="J318" s="8">
        <v>0.1469</v>
      </c>
      <c r="K318" s="1" t="s">
        <v>735</v>
      </c>
      <c r="L318" s="85" t="str">
        <f t="shared" si="99"/>
        <v>Yes</v>
      </c>
    </row>
    <row r="319" spans="1:12" x14ac:dyDescent="0.25">
      <c r="A319" s="134" t="s">
        <v>98</v>
      </c>
      <c r="B319" s="21" t="s">
        <v>291</v>
      </c>
      <c r="C319" s="4">
        <v>87.959062732999996</v>
      </c>
      <c r="D319" s="7" t="str">
        <f>IF($B319="N/A","N/A",IF(C319&gt;80,"Yes","No"))</f>
        <v>Yes</v>
      </c>
      <c r="E319" s="4">
        <v>89.287740009000004</v>
      </c>
      <c r="F319" s="7" t="str">
        <f>IF($B319="N/A","N/A",IF(E319&gt;80,"Yes","No"))</f>
        <v>Yes</v>
      </c>
      <c r="G319" s="4">
        <v>96.380053243000006</v>
      </c>
      <c r="H319" s="7" t="str">
        <f>IF($B319="N/A","N/A",IF(G319&gt;80,"Yes","No"))</f>
        <v>Yes</v>
      </c>
      <c r="I319" s="8">
        <v>1.5109999999999999</v>
      </c>
      <c r="J319" s="8">
        <v>7.9429999999999996</v>
      </c>
      <c r="K319" s="25" t="s">
        <v>736</v>
      </c>
      <c r="L319" s="85" t="str">
        <f t="shared" si="92"/>
        <v>Yes</v>
      </c>
    </row>
    <row r="320" spans="1:12" x14ac:dyDescent="0.25">
      <c r="A320" s="134" t="s">
        <v>332</v>
      </c>
      <c r="B320" s="21" t="s">
        <v>278</v>
      </c>
      <c r="C320" s="4">
        <v>0.1938936201</v>
      </c>
      <c r="D320" s="7" t="str">
        <f>IF($B320="N/A","N/A",IF(C320&gt;=5,"No",IF(C320&lt;0,"No","Yes")))</f>
        <v>Yes</v>
      </c>
      <c r="E320" s="4">
        <v>0.15812922630000001</v>
      </c>
      <c r="F320" s="7" t="str">
        <f>IF($B320="N/A","N/A",IF(E320&gt;=5,"No",IF(E320&lt;0,"No","Yes")))</f>
        <v>Yes</v>
      </c>
      <c r="G320" s="4">
        <v>0.18406198830000001</v>
      </c>
      <c r="H320" s="7" t="str">
        <f>IF($B320="N/A","N/A",IF(G320&gt;=5,"No",IF(G320&lt;0,"No","Yes")))</f>
        <v>Yes</v>
      </c>
      <c r="I320" s="8">
        <v>-18.399999999999999</v>
      </c>
      <c r="J320" s="8">
        <v>16.399999999999999</v>
      </c>
      <c r="K320" s="25" t="s">
        <v>736</v>
      </c>
      <c r="L320" s="85" t="str">
        <f t="shared" si="92"/>
        <v>No</v>
      </c>
    </row>
    <row r="321" spans="1:12" x14ac:dyDescent="0.25">
      <c r="A321" s="134" t="s">
        <v>340</v>
      </c>
      <c r="B321" s="25" t="s">
        <v>278</v>
      </c>
      <c r="C321" s="4">
        <v>1.583814021</v>
      </c>
      <c r="D321" s="7" t="str">
        <f>IF($B321="N/A","N/A",IF(C321&gt;=5,"No",IF(C321&lt;0,"No","Yes")))</f>
        <v>Yes</v>
      </c>
      <c r="E321" s="4">
        <v>1.2803220480999999</v>
      </c>
      <c r="F321" s="7" t="str">
        <f>IF($B321="N/A","N/A",IF(E321&gt;=5,"No",IF(E321&lt;0,"No","Yes")))</f>
        <v>Yes</v>
      </c>
      <c r="G321" s="4">
        <v>1.3503673006000001</v>
      </c>
      <c r="H321" s="7" t="str">
        <f>IF($B321="N/A","N/A",IF(G321&gt;=5,"No",IF(G321&lt;0,"No","Yes")))</f>
        <v>Yes</v>
      </c>
      <c r="I321" s="8">
        <v>-19.2</v>
      </c>
      <c r="J321" s="8">
        <v>5.4710000000000001</v>
      </c>
      <c r="K321" s="25" t="s">
        <v>736</v>
      </c>
      <c r="L321" s="85" t="str">
        <f t="shared" si="92"/>
        <v>Yes</v>
      </c>
    </row>
    <row r="322" spans="1:12" x14ac:dyDescent="0.25">
      <c r="A322" s="134" t="s">
        <v>333</v>
      </c>
      <c r="B322" s="25" t="s">
        <v>278</v>
      </c>
      <c r="C322" s="4">
        <v>8.8283950000000002E-4</v>
      </c>
      <c r="D322" s="7" t="str">
        <f>IF($B322="N/A","N/A",IF(C322&gt;=5,"No",IF(C322&lt;0,"No","Yes")))</f>
        <v>Yes</v>
      </c>
      <c r="E322" s="4">
        <v>6.3324059999999996E-4</v>
      </c>
      <c r="F322" s="7" t="str">
        <f>IF($B322="N/A","N/A",IF(E322&gt;=5,"No",IF(E322&lt;0,"No","Yes")))</f>
        <v>Yes</v>
      </c>
      <c r="G322" s="4">
        <v>3.6592839999999998E-4</v>
      </c>
      <c r="H322" s="7" t="str">
        <f>IF($B322="N/A","N/A",IF(G322&gt;=5,"No",IF(G322&lt;0,"No","Yes")))</f>
        <v>Yes</v>
      </c>
      <c r="I322" s="8">
        <v>-28.3</v>
      </c>
      <c r="J322" s="8">
        <v>-42.2</v>
      </c>
      <c r="K322" s="25" t="s">
        <v>736</v>
      </c>
      <c r="L322" s="85" t="str">
        <f t="shared" si="92"/>
        <v>No</v>
      </c>
    </row>
    <row r="323" spans="1:12" x14ac:dyDescent="0.25">
      <c r="A323" s="134" t="s">
        <v>334</v>
      </c>
      <c r="B323" s="25" t="s">
        <v>292</v>
      </c>
      <c r="C323" s="4">
        <v>8.1833701735000002</v>
      </c>
      <c r="D323" s="7" t="str">
        <f>IF($B323="N/A","N/A",IF(C323&gt;0,"No",IF(C323&lt;0,"No","Yes")))</f>
        <v>No</v>
      </c>
      <c r="E323" s="4">
        <v>7.8498315127999998</v>
      </c>
      <c r="F323" s="7" t="str">
        <f>IF($B323="N/A","N/A",IF(E323&gt;0,"No",IF(E323&lt;0,"No","Yes")))</f>
        <v>No</v>
      </c>
      <c r="G323" s="4">
        <v>0.96248319019999995</v>
      </c>
      <c r="H323" s="7" t="str">
        <f>IF($B323="N/A","N/A",IF(G323&gt;0,"No",IF(G323&lt;0,"No","Yes")))</f>
        <v>No</v>
      </c>
      <c r="I323" s="8">
        <v>-4.08</v>
      </c>
      <c r="J323" s="8">
        <v>-87.7</v>
      </c>
      <c r="K323" s="25" t="s">
        <v>736</v>
      </c>
      <c r="L323" s="85" t="str">
        <f t="shared" si="92"/>
        <v>No</v>
      </c>
    </row>
    <row r="324" spans="1:12" x14ac:dyDescent="0.25">
      <c r="A324" s="134" t="s">
        <v>335</v>
      </c>
      <c r="B324" s="25" t="s">
        <v>278</v>
      </c>
      <c r="C324" s="4">
        <v>2.0789766125</v>
      </c>
      <c r="D324" s="7" t="str">
        <f>IF($B324="N/A","N/A",IF(C324&gt;=5,"No",IF(C324&lt;0,"No","Yes")))</f>
        <v>Yes</v>
      </c>
      <c r="E324" s="4">
        <v>1.4233439627</v>
      </c>
      <c r="F324" s="7" t="str">
        <f>IF($B324="N/A","N/A",IF(E324&gt;=5,"No",IF(E324&lt;0,"No","Yes")))</f>
        <v>Yes</v>
      </c>
      <c r="G324" s="4">
        <v>1.1226683499000001</v>
      </c>
      <c r="H324" s="7" t="str">
        <f>IF($B324="N/A","N/A",IF(G324&gt;=5,"No",IF(G324&lt;0,"No","Yes")))</f>
        <v>Yes</v>
      </c>
      <c r="I324" s="8">
        <v>-31.5</v>
      </c>
      <c r="J324" s="8">
        <v>-21.1</v>
      </c>
      <c r="K324" s="25" t="s">
        <v>736</v>
      </c>
      <c r="L324" s="85" t="str">
        <f t="shared" si="92"/>
        <v>No</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1749</v>
      </c>
      <c r="J325" s="8" t="s">
        <v>1749</v>
      </c>
      <c r="K325" s="25" t="s">
        <v>736</v>
      </c>
      <c r="L325" s="85" t="str">
        <f t="shared" si="92"/>
        <v>N/A</v>
      </c>
    </row>
    <row r="326" spans="1:12" x14ac:dyDescent="0.25">
      <c r="A326" s="134" t="s">
        <v>337</v>
      </c>
      <c r="B326" s="25" t="s">
        <v>292</v>
      </c>
      <c r="C326" s="4">
        <v>0</v>
      </c>
      <c r="D326" s="7" t="str">
        <f t="shared" si="100"/>
        <v>Yes</v>
      </c>
      <c r="E326" s="4">
        <v>0</v>
      </c>
      <c r="F326" s="7" t="str">
        <f t="shared" si="101"/>
        <v>Yes</v>
      </c>
      <c r="G326" s="4">
        <v>0</v>
      </c>
      <c r="H326" s="7" t="str">
        <f t="shared" si="102"/>
        <v>Yes</v>
      </c>
      <c r="I326" s="8" t="s">
        <v>1749</v>
      </c>
      <c r="J326" s="8" t="s">
        <v>1749</v>
      </c>
      <c r="K326" s="25" t="s">
        <v>736</v>
      </c>
      <c r="L326" s="85" t="str">
        <f t="shared" si="92"/>
        <v>N/A</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1749</v>
      </c>
      <c r="J327" s="8" t="s">
        <v>1749</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1749</v>
      </c>
      <c r="J328" s="8" t="s">
        <v>1749</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1749</v>
      </c>
      <c r="J329" s="8" t="s">
        <v>1749</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1749</v>
      </c>
      <c r="J330" s="8" t="s">
        <v>1749</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1749</v>
      </c>
      <c r="J331" s="8" t="s">
        <v>1749</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1749</v>
      </c>
      <c r="J332" s="8" t="s">
        <v>1749</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1749</v>
      </c>
      <c r="J333" s="8" t="s">
        <v>1749</v>
      </c>
      <c r="K333" s="25" t="s">
        <v>736</v>
      </c>
      <c r="L333" s="85" t="str">
        <f t="shared" si="92"/>
        <v>N/A</v>
      </c>
    </row>
    <row r="334" spans="1:12" x14ac:dyDescent="0.25">
      <c r="A334" s="134" t="s">
        <v>1750</v>
      </c>
      <c r="B334" s="21" t="s">
        <v>293</v>
      </c>
      <c r="C334" s="4">
        <v>10.421809666</v>
      </c>
      <c r="D334" s="7" t="str">
        <f>IF($B334="N/A","N/A",IF(C334&gt;15,"No",IF(C334&lt;2,"No","Yes")))</f>
        <v>Yes</v>
      </c>
      <c r="E334" s="4">
        <v>11.178958318999999</v>
      </c>
      <c r="F334" s="7" t="str">
        <f>IF($B334="N/A","N/A",IF(E334&gt;15,"No",IF(E334&lt;2,"No","Yes")))</f>
        <v>Yes</v>
      </c>
      <c r="G334" s="4">
        <v>12.394726972000001</v>
      </c>
      <c r="H334" s="7" t="str">
        <f>IF($B334="N/A","N/A",IF(G334&gt;15,"No",IF(G334&lt;2,"No","Yes")))</f>
        <v>Yes</v>
      </c>
      <c r="I334" s="8">
        <v>7.2649999999999997</v>
      </c>
      <c r="J334" s="8">
        <v>10.88</v>
      </c>
      <c r="K334" s="25" t="s">
        <v>736</v>
      </c>
      <c r="L334" s="85" t="str">
        <f t="shared" si="92"/>
        <v>Yes</v>
      </c>
    </row>
    <row r="335" spans="1:12" x14ac:dyDescent="0.25">
      <c r="A335" s="134" t="s">
        <v>1104</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1749</v>
      </c>
      <c r="J335" s="8" t="s">
        <v>1749</v>
      </c>
      <c r="K335" s="25" t="s">
        <v>736</v>
      </c>
      <c r="L335" s="85" t="str">
        <f t="shared" si="92"/>
        <v>N/A</v>
      </c>
    </row>
    <row r="336" spans="1:12" x14ac:dyDescent="0.25">
      <c r="A336" s="134" t="s">
        <v>1658</v>
      </c>
      <c r="B336" s="21" t="s">
        <v>213</v>
      </c>
      <c r="C336" s="22">
        <v>25</v>
      </c>
      <c r="D336" s="7" t="str">
        <f>IF($B336="N/A","N/A",IF(C336&gt;10,"No",IF(C336&lt;-10,"No","Yes")))</f>
        <v>N/A</v>
      </c>
      <c r="E336" s="22">
        <v>37</v>
      </c>
      <c r="F336" s="7" t="str">
        <f>IF($B336="N/A","N/A",IF(E336&gt;10,"No",IF(E336&lt;-10,"No","Yes")))</f>
        <v>N/A</v>
      </c>
      <c r="G336" s="22">
        <v>72</v>
      </c>
      <c r="H336" s="7" t="str">
        <f>IF($B336="N/A","N/A",IF(G336&gt;10,"No",IF(G336&lt;-10,"No","Yes")))</f>
        <v>N/A</v>
      </c>
      <c r="I336" s="8">
        <v>48</v>
      </c>
      <c r="J336" s="8">
        <v>94.59</v>
      </c>
      <c r="K336" s="25" t="s">
        <v>736</v>
      </c>
      <c r="L336" s="85" t="str">
        <f t="shared" si="92"/>
        <v>No</v>
      </c>
    </row>
    <row r="337" spans="1:12" x14ac:dyDescent="0.25">
      <c r="A337" s="134" t="s">
        <v>1659</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1749</v>
      </c>
      <c r="J337" s="8" t="s">
        <v>1749</v>
      </c>
      <c r="K337" s="25" t="s">
        <v>736</v>
      </c>
      <c r="L337" s="85" t="str">
        <f t="shared" si="92"/>
        <v>N/A</v>
      </c>
    </row>
    <row r="338" spans="1:12" x14ac:dyDescent="0.25">
      <c r="A338" s="134" t="s">
        <v>1660</v>
      </c>
      <c r="B338" s="21" t="s">
        <v>213</v>
      </c>
      <c r="C338" s="22">
        <v>11</v>
      </c>
      <c r="D338" s="7" t="str">
        <f>IF($B338="N/A","N/A",IF(C338&gt;10,"No",IF(C338&lt;-10,"No","Yes")))</f>
        <v>N/A</v>
      </c>
      <c r="E338" s="22">
        <v>11</v>
      </c>
      <c r="F338" s="7" t="str">
        <f>IF($B338="N/A","N/A",IF(E338&gt;10,"No",IF(E338&lt;-10,"No","Yes")))</f>
        <v>N/A</v>
      </c>
      <c r="G338" s="22">
        <v>11</v>
      </c>
      <c r="H338" s="7" t="str">
        <f>IF($B338="N/A","N/A",IF(G338&gt;10,"No",IF(G338&lt;-10,"No","Yes")))</f>
        <v>N/A</v>
      </c>
      <c r="I338" s="8">
        <v>-40</v>
      </c>
      <c r="J338" s="8">
        <v>-33.299999999999997</v>
      </c>
      <c r="K338" s="25" t="s">
        <v>736</v>
      </c>
      <c r="L338" s="85" t="str">
        <f t="shared" si="92"/>
        <v>No</v>
      </c>
    </row>
    <row r="339" spans="1:12" x14ac:dyDescent="0.25">
      <c r="A339" s="136" t="s">
        <v>1661</v>
      </c>
      <c r="B339" s="93" t="s">
        <v>213</v>
      </c>
      <c r="C339" s="137">
        <v>131</v>
      </c>
      <c r="D339" s="124" t="str">
        <f>IF($B339="N/A","N/A",IF(C339&gt;10,"No",IF(C339&lt;-10,"No","Yes")))</f>
        <v>N/A</v>
      </c>
      <c r="E339" s="137">
        <v>212</v>
      </c>
      <c r="F339" s="124" t="str">
        <f>IF($B339="N/A","N/A",IF(E339&gt;10,"No",IF(E339&lt;-10,"No","Yes")))</f>
        <v>N/A</v>
      </c>
      <c r="G339" s="137">
        <v>117</v>
      </c>
      <c r="H339" s="124" t="str">
        <f>IF($B339="N/A","N/A",IF(G339&gt;10,"No",IF(G339&lt;-10,"No","Yes")))</f>
        <v>N/A</v>
      </c>
      <c r="I339" s="125">
        <v>61.83</v>
      </c>
      <c r="J339" s="125">
        <v>-44.8</v>
      </c>
      <c r="K339" s="138" t="s">
        <v>736</v>
      </c>
      <c r="L339" s="96" t="str">
        <f t="shared" si="92"/>
        <v>No</v>
      </c>
    </row>
    <row r="340" spans="1:12" s="13" customFormat="1" ht="12" customHeight="1" x14ac:dyDescent="0.25">
      <c r="A340" s="172" t="s">
        <v>1619</v>
      </c>
      <c r="B340" s="173"/>
      <c r="C340" s="173"/>
      <c r="D340" s="173"/>
      <c r="E340" s="173"/>
      <c r="F340" s="173"/>
      <c r="G340" s="173"/>
      <c r="H340" s="173"/>
      <c r="I340" s="173"/>
      <c r="J340" s="173"/>
      <c r="K340" s="173"/>
      <c r="L340" s="174"/>
    </row>
    <row r="341" spans="1:12" s="13" customFormat="1" ht="12.75" customHeight="1" x14ac:dyDescent="0.25">
      <c r="A341" s="167" t="s">
        <v>1617</v>
      </c>
      <c r="B341" s="168"/>
      <c r="C341" s="168"/>
      <c r="D341" s="168"/>
      <c r="E341" s="168"/>
      <c r="F341" s="168"/>
      <c r="G341" s="168"/>
      <c r="H341" s="168"/>
      <c r="I341" s="168"/>
      <c r="J341" s="168"/>
      <c r="K341" s="168"/>
      <c r="L341" s="169"/>
    </row>
    <row r="342" spans="1:12" s="13" customFormat="1" x14ac:dyDescent="0.25">
      <c r="A342" s="170" t="s">
        <v>1705</v>
      </c>
      <c r="B342" s="170"/>
      <c r="C342" s="170"/>
      <c r="D342" s="170"/>
      <c r="E342" s="170"/>
      <c r="F342" s="170"/>
      <c r="G342" s="170"/>
      <c r="H342" s="170"/>
      <c r="I342" s="170"/>
      <c r="J342" s="170"/>
      <c r="K342" s="170"/>
      <c r="L342" s="171"/>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1618</v>
      </c>
    </row>
    <row r="3" spans="1:1" s="65" customFormat="1" x14ac:dyDescent="0.25">
      <c r="A3" s="66" t="s">
        <v>1615</v>
      </c>
    </row>
    <row r="4" spans="1:1" s="65" customFormat="1" x14ac:dyDescent="0.25">
      <c r="A4" s="65" t="s">
        <v>1657</v>
      </c>
    </row>
    <row r="5" spans="1:1" s="65" customFormat="1" x14ac:dyDescent="0.25">
      <c r="A5" s="65" t="s">
        <v>1616</v>
      </c>
    </row>
    <row r="6" spans="1:1" s="65" customFormat="1" x14ac:dyDescent="0.25">
      <c r="A6" s="65" t="s">
        <v>741</v>
      </c>
    </row>
    <row r="7" spans="1:1" x14ac:dyDescent="0.25">
      <c r="A7" s="65" t="s">
        <v>742</v>
      </c>
    </row>
    <row r="8" spans="1:1" x14ac:dyDescent="0.25">
      <c r="A8" s="70" t="s">
        <v>1618</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1705</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7265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24.75" customHeight="1" x14ac:dyDescent="0.3">
      <c r="A2" s="183" t="s">
        <v>1578</v>
      </c>
      <c r="B2" s="184"/>
      <c r="C2" s="184"/>
      <c r="D2" s="184"/>
      <c r="E2" s="184"/>
      <c r="F2" s="184"/>
      <c r="G2" s="184"/>
      <c r="H2" s="184"/>
      <c r="I2" s="184"/>
      <c r="J2" s="184"/>
      <c r="K2" s="184"/>
      <c r="L2" s="185"/>
    </row>
    <row r="3" spans="1:12" s="13" customFormat="1" ht="13" x14ac:dyDescent="0.3">
      <c r="A3" s="164" t="s">
        <v>1748</v>
      </c>
      <c r="B3" s="165"/>
      <c r="C3" s="165"/>
      <c r="D3" s="165"/>
      <c r="E3" s="165"/>
      <c r="F3" s="165"/>
      <c r="G3" s="165"/>
      <c r="H3" s="165"/>
      <c r="I3" s="165"/>
      <c r="J3" s="165"/>
      <c r="K3" s="165"/>
      <c r="L3" s="166"/>
    </row>
    <row r="4" spans="1:12" s="13" customFormat="1" ht="13" x14ac:dyDescent="0.3">
      <c r="A4" s="180" t="s">
        <v>647</v>
      </c>
      <c r="B4" s="181"/>
      <c r="C4" s="181"/>
      <c r="D4" s="181"/>
      <c r="E4" s="181"/>
      <c r="F4" s="181"/>
      <c r="G4" s="181"/>
      <c r="H4" s="181"/>
      <c r="I4" s="181"/>
      <c r="J4" s="181"/>
      <c r="K4" s="181"/>
      <c r="L4" s="18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6" t="s">
        <v>58</v>
      </c>
      <c r="B6" s="25" t="s">
        <v>213</v>
      </c>
      <c r="C6" s="10">
        <v>8877860922</v>
      </c>
      <c r="D6" s="7" t="str">
        <f t="shared" ref="D6:D12" si="0">IF($B6="N/A","N/A",IF(C6&gt;10,"No",IF(C6&lt;-10,"No","Yes")))</f>
        <v>N/A</v>
      </c>
      <c r="E6" s="10">
        <v>10032311290</v>
      </c>
      <c r="F6" s="7" t="str">
        <f t="shared" ref="F6:F12" si="1">IF($B6="N/A","N/A",IF(E6&gt;10,"No",IF(E6&lt;-10,"No","Yes")))</f>
        <v>N/A</v>
      </c>
      <c r="G6" s="10">
        <v>9189228607</v>
      </c>
      <c r="H6" s="7" t="str">
        <f t="shared" ref="H6:H12" si="2">IF($B6="N/A","N/A",IF(G6&gt;10,"No",IF(G6&lt;-10,"No","Yes")))</f>
        <v>N/A</v>
      </c>
      <c r="I6" s="8">
        <v>13</v>
      </c>
      <c r="J6" s="8">
        <v>-8.4</v>
      </c>
      <c r="K6" s="25" t="s">
        <v>734</v>
      </c>
      <c r="L6" s="85" t="str">
        <f t="shared" ref="L6:L13" si="3">IF(J6="Div by 0", "N/A", IF(K6="N/A","N/A", IF(J6&gt;VALUE(MID(K6,1,2)), "No", IF(J6&lt;-1*VALUE(MID(K6,1,2)), "No", "Yes"))))</f>
        <v>Yes</v>
      </c>
    </row>
    <row r="7" spans="1:12" x14ac:dyDescent="0.25">
      <c r="A7" s="116" t="s">
        <v>1105</v>
      </c>
      <c r="B7" s="25" t="s">
        <v>213</v>
      </c>
      <c r="C7" s="10">
        <v>7641.8063816000003</v>
      </c>
      <c r="D7" s="7" t="str">
        <f t="shared" si="0"/>
        <v>N/A</v>
      </c>
      <c r="E7" s="10">
        <v>7501.2477689999996</v>
      </c>
      <c r="F7" s="7" t="str">
        <f t="shared" si="1"/>
        <v>N/A</v>
      </c>
      <c r="G7" s="10">
        <v>6634.5777932000001</v>
      </c>
      <c r="H7" s="7" t="str">
        <f t="shared" si="2"/>
        <v>N/A</v>
      </c>
      <c r="I7" s="8">
        <v>-1.84</v>
      </c>
      <c r="J7" s="8">
        <v>-11.6</v>
      </c>
      <c r="K7" s="25" t="s">
        <v>734</v>
      </c>
      <c r="L7" s="85" t="str">
        <f t="shared" si="3"/>
        <v>Yes</v>
      </c>
    </row>
    <row r="8" spans="1:12" x14ac:dyDescent="0.25">
      <c r="A8" s="116" t="s">
        <v>719</v>
      </c>
      <c r="B8" s="25" t="s">
        <v>213</v>
      </c>
      <c r="C8" s="10">
        <v>1503</v>
      </c>
      <c r="D8" s="7" t="str">
        <f t="shared" si="0"/>
        <v>N/A</v>
      </c>
      <c r="E8" s="10">
        <v>1749</v>
      </c>
      <c r="F8" s="7" t="str">
        <f t="shared" si="1"/>
        <v>N/A</v>
      </c>
      <c r="G8" s="10">
        <v>975</v>
      </c>
      <c r="H8" s="7" t="str">
        <f t="shared" si="2"/>
        <v>N/A</v>
      </c>
      <c r="I8" s="8">
        <v>16.37</v>
      </c>
      <c r="J8" s="8">
        <v>-44.3</v>
      </c>
      <c r="K8" s="25" t="s">
        <v>734</v>
      </c>
      <c r="L8" s="85" t="str">
        <f t="shared" si="3"/>
        <v>No</v>
      </c>
    </row>
    <row r="9" spans="1:12" x14ac:dyDescent="0.25">
      <c r="A9" s="116" t="s">
        <v>720</v>
      </c>
      <c r="B9" s="25" t="s">
        <v>213</v>
      </c>
      <c r="C9" s="10">
        <v>3126</v>
      </c>
      <c r="D9" s="7" t="str">
        <f t="shared" si="0"/>
        <v>N/A</v>
      </c>
      <c r="E9" s="10">
        <v>3436</v>
      </c>
      <c r="F9" s="7" t="str">
        <f t="shared" si="1"/>
        <v>N/A</v>
      </c>
      <c r="G9" s="10">
        <v>1882</v>
      </c>
      <c r="H9" s="7" t="str">
        <f t="shared" si="2"/>
        <v>N/A</v>
      </c>
      <c r="I9" s="8">
        <v>9.9169999999999998</v>
      </c>
      <c r="J9" s="8">
        <v>-45.2</v>
      </c>
      <c r="K9" s="25" t="s">
        <v>734</v>
      </c>
      <c r="L9" s="85" t="str">
        <f t="shared" si="3"/>
        <v>No</v>
      </c>
    </row>
    <row r="10" spans="1:12" x14ac:dyDescent="0.25">
      <c r="A10" s="116" t="s">
        <v>721</v>
      </c>
      <c r="B10" s="25" t="s">
        <v>213</v>
      </c>
      <c r="C10" s="10">
        <v>5838</v>
      </c>
      <c r="D10" s="7" t="str">
        <f t="shared" si="0"/>
        <v>N/A</v>
      </c>
      <c r="E10" s="10">
        <v>6097</v>
      </c>
      <c r="F10" s="7" t="str">
        <f t="shared" si="1"/>
        <v>N/A</v>
      </c>
      <c r="G10" s="10">
        <v>5519</v>
      </c>
      <c r="H10" s="7" t="str">
        <f t="shared" si="2"/>
        <v>N/A</v>
      </c>
      <c r="I10" s="8">
        <v>4.4359999999999999</v>
      </c>
      <c r="J10" s="8">
        <v>-9.48</v>
      </c>
      <c r="K10" s="25" t="s">
        <v>734</v>
      </c>
      <c r="L10" s="85" t="str">
        <f t="shared" si="3"/>
        <v>Yes</v>
      </c>
    </row>
    <row r="11" spans="1:12" x14ac:dyDescent="0.25">
      <c r="A11" s="116" t="s">
        <v>722</v>
      </c>
      <c r="B11" s="25" t="s">
        <v>213</v>
      </c>
      <c r="C11" s="10">
        <v>30343</v>
      </c>
      <c r="D11" s="7" t="str">
        <f t="shared" si="0"/>
        <v>N/A</v>
      </c>
      <c r="E11" s="10">
        <v>28204</v>
      </c>
      <c r="F11" s="7" t="str">
        <f t="shared" si="1"/>
        <v>N/A</v>
      </c>
      <c r="G11" s="10">
        <v>26236</v>
      </c>
      <c r="H11" s="7" t="str">
        <f t="shared" si="2"/>
        <v>N/A</v>
      </c>
      <c r="I11" s="8">
        <v>-7.05</v>
      </c>
      <c r="J11" s="8">
        <v>-6.98</v>
      </c>
      <c r="K11" s="25" t="s">
        <v>734</v>
      </c>
      <c r="L11" s="85" t="str">
        <f t="shared" si="3"/>
        <v>Yes</v>
      </c>
    </row>
    <row r="12" spans="1:12" x14ac:dyDescent="0.25">
      <c r="A12" s="116" t="s">
        <v>723</v>
      </c>
      <c r="B12" s="25" t="s">
        <v>213</v>
      </c>
      <c r="C12" s="10">
        <v>89838</v>
      </c>
      <c r="D12" s="7" t="str">
        <f t="shared" si="0"/>
        <v>N/A</v>
      </c>
      <c r="E12" s="10">
        <v>89317</v>
      </c>
      <c r="F12" s="7" t="str">
        <f t="shared" si="1"/>
        <v>N/A</v>
      </c>
      <c r="G12" s="10">
        <v>89216</v>
      </c>
      <c r="H12" s="7" t="str">
        <f t="shared" si="2"/>
        <v>N/A</v>
      </c>
      <c r="I12" s="8">
        <v>-0.57999999999999996</v>
      </c>
      <c r="J12" s="8">
        <v>-0.113</v>
      </c>
      <c r="K12" s="25" t="s">
        <v>734</v>
      </c>
      <c r="L12" s="85" t="str">
        <f t="shared" si="3"/>
        <v>Yes</v>
      </c>
    </row>
    <row r="13" spans="1:12" x14ac:dyDescent="0.25">
      <c r="A13" s="116" t="s">
        <v>74</v>
      </c>
      <c r="B13" s="25" t="s">
        <v>213</v>
      </c>
      <c r="C13" s="10">
        <v>4385175</v>
      </c>
      <c r="D13" s="7" t="str">
        <f>IF($B13="N/A","N/A",IF(C13&gt;10,"No",IF(C13&lt;-10,"No","Yes")))</f>
        <v>N/A</v>
      </c>
      <c r="E13" s="10">
        <v>4635998</v>
      </c>
      <c r="F13" s="7" t="str">
        <f>IF($B13="N/A","N/A",IF(E13&gt;10,"No",IF(E13&lt;-10,"No","Yes")))</f>
        <v>N/A</v>
      </c>
      <c r="G13" s="10">
        <v>4139507</v>
      </c>
      <c r="H13" s="7" t="str">
        <f>IF($B13="N/A","N/A",IF(G13&gt;10,"No",IF(G13&lt;-10,"No","Yes")))</f>
        <v>N/A</v>
      </c>
      <c r="I13" s="8">
        <v>5.72</v>
      </c>
      <c r="J13" s="8">
        <v>-10.7</v>
      </c>
      <c r="K13" s="25" t="s">
        <v>734</v>
      </c>
      <c r="L13" s="85" t="str">
        <f t="shared" si="3"/>
        <v>Yes</v>
      </c>
    </row>
    <row r="14" spans="1:12" x14ac:dyDescent="0.25">
      <c r="A14" s="132" t="s">
        <v>157</v>
      </c>
      <c r="B14" s="21" t="s">
        <v>213</v>
      </c>
      <c r="C14" s="4">
        <v>7.6772177123000001</v>
      </c>
      <c r="D14" s="7" t="str">
        <f t="shared" ref="D14:D18" si="4">IF($B14="N/A","N/A",IF(C14&gt;10,"No",IF(C14&lt;-10,"No","Yes")))</f>
        <v>N/A</v>
      </c>
      <c r="E14" s="4">
        <v>9.7889292735000009</v>
      </c>
      <c r="F14" s="7" t="str">
        <f t="shared" ref="F14:F18" si="5">IF($B14="N/A","N/A",IF(E14&gt;10,"No",IF(E14&lt;-10,"No","Yes")))</f>
        <v>N/A</v>
      </c>
      <c r="G14" s="4">
        <v>12.502716506000001</v>
      </c>
      <c r="H14" s="7" t="str">
        <f t="shared" ref="H14:H18" si="6">IF($B14="N/A","N/A",IF(G14&gt;10,"No",IF(G14&lt;-10,"No","Yes")))</f>
        <v>N/A</v>
      </c>
      <c r="I14" s="8">
        <v>27.51</v>
      </c>
      <c r="J14" s="8">
        <v>27.72</v>
      </c>
      <c r="K14" s="25" t="s">
        <v>734</v>
      </c>
      <c r="L14" s="85" t="str">
        <f t="shared" ref="L14:L18" si="7">IF(J14="Div by 0", "N/A", IF(K14="N/A","N/A", IF(J14&gt;VALUE(MID(K14,1,2)), "No", IF(J14&lt;-1*VALUE(MID(K14,1,2)), "No", "Yes"))))</f>
        <v>Yes</v>
      </c>
    </row>
    <row r="15" spans="1:12" x14ac:dyDescent="0.25">
      <c r="A15" s="116" t="s">
        <v>417</v>
      </c>
      <c r="B15" s="21" t="s">
        <v>213</v>
      </c>
      <c r="C15" s="4">
        <v>31.981705562999998</v>
      </c>
      <c r="D15" s="7" t="str">
        <f t="shared" si="4"/>
        <v>N/A</v>
      </c>
      <c r="E15" s="4">
        <v>40.145126003999998</v>
      </c>
      <c r="F15" s="7" t="str">
        <f t="shared" si="5"/>
        <v>N/A</v>
      </c>
      <c r="G15" s="4">
        <v>43.295953707999999</v>
      </c>
      <c r="H15" s="7" t="str">
        <f t="shared" si="6"/>
        <v>N/A</v>
      </c>
      <c r="I15" s="8">
        <v>25.53</v>
      </c>
      <c r="J15" s="8">
        <v>7.8490000000000002</v>
      </c>
      <c r="K15" s="25" t="s">
        <v>734</v>
      </c>
      <c r="L15" s="85" t="str">
        <f t="shared" si="7"/>
        <v>Yes</v>
      </c>
    </row>
    <row r="16" spans="1:12" x14ac:dyDescent="0.25">
      <c r="A16" s="116" t="s">
        <v>418</v>
      </c>
      <c r="B16" s="21" t="s">
        <v>213</v>
      </c>
      <c r="C16" s="4">
        <v>6.5289751699999998</v>
      </c>
      <c r="D16" s="7" t="str">
        <f t="shared" si="4"/>
        <v>N/A</v>
      </c>
      <c r="E16" s="4">
        <v>6.5120287253000004</v>
      </c>
      <c r="F16" s="7" t="str">
        <f t="shared" si="5"/>
        <v>N/A</v>
      </c>
      <c r="G16" s="4">
        <v>8.3860899007</v>
      </c>
      <c r="H16" s="7" t="str">
        <f t="shared" si="6"/>
        <v>N/A</v>
      </c>
      <c r="I16" s="8">
        <v>-0.26</v>
      </c>
      <c r="J16" s="8">
        <v>28.78</v>
      </c>
      <c r="K16" s="25" t="s">
        <v>734</v>
      </c>
      <c r="L16" s="85" t="str">
        <f t="shared" si="7"/>
        <v>Yes</v>
      </c>
    </row>
    <row r="17" spans="1:12" x14ac:dyDescent="0.25">
      <c r="A17" s="116" t="s">
        <v>419</v>
      </c>
      <c r="B17" s="21" t="s">
        <v>213</v>
      </c>
      <c r="C17" s="4">
        <v>4.1668255440999999</v>
      </c>
      <c r="D17" s="7" t="str">
        <f t="shared" si="4"/>
        <v>N/A</v>
      </c>
      <c r="E17" s="4">
        <v>5.8186606745000002</v>
      </c>
      <c r="F17" s="7" t="str">
        <f t="shared" si="5"/>
        <v>N/A</v>
      </c>
      <c r="G17" s="4">
        <v>9.4204980195000001</v>
      </c>
      <c r="H17" s="7" t="str">
        <f t="shared" si="6"/>
        <v>N/A</v>
      </c>
      <c r="I17" s="8">
        <v>39.64</v>
      </c>
      <c r="J17" s="8">
        <v>61.9</v>
      </c>
      <c r="K17" s="25" t="s">
        <v>734</v>
      </c>
      <c r="L17" s="85" t="str">
        <f t="shared" si="7"/>
        <v>No</v>
      </c>
    </row>
    <row r="18" spans="1:12" x14ac:dyDescent="0.25">
      <c r="A18" s="116" t="s">
        <v>420</v>
      </c>
      <c r="B18" s="21" t="s">
        <v>213</v>
      </c>
      <c r="C18" s="4">
        <v>6.0621959363000002</v>
      </c>
      <c r="D18" s="7" t="str">
        <f t="shared" si="4"/>
        <v>N/A</v>
      </c>
      <c r="E18" s="4">
        <v>7.8017246031000003</v>
      </c>
      <c r="F18" s="7" t="str">
        <f t="shared" si="5"/>
        <v>N/A</v>
      </c>
      <c r="G18" s="4">
        <v>12.213570055</v>
      </c>
      <c r="H18" s="7" t="str">
        <f t="shared" si="6"/>
        <v>N/A</v>
      </c>
      <c r="I18" s="8">
        <v>28.69</v>
      </c>
      <c r="J18" s="8">
        <v>56.55</v>
      </c>
      <c r="K18" s="25" t="s">
        <v>734</v>
      </c>
      <c r="L18" s="85" t="str">
        <f t="shared" si="7"/>
        <v>No</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12</v>
      </c>
      <c r="H19" s="7" t="str">
        <f t="shared" ref="H19:H50" si="10">IF($B19="N/A","N/A",IF(G19&gt;10,"No",IF(G19&lt;-10,"No","Yes")))</f>
        <v>N/A</v>
      </c>
      <c r="I19" s="8">
        <v>14.29</v>
      </c>
      <c r="J19" s="8">
        <v>50</v>
      </c>
      <c r="K19" s="25" t="s">
        <v>213</v>
      </c>
      <c r="L19" s="85" t="str">
        <f t="shared" ref="L19:L25" si="11">IF(J19="Div by 0", "N/A", IF(K19="N/A","N/A", IF(J19&gt;VALUE(MID(K19,1,2)), "No", IF(J19&lt;-1*VALUE(MID(K19,1,2)), "No", "Yes"))))</f>
        <v>N/A</v>
      </c>
    </row>
    <row r="20" spans="1:12" x14ac:dyDescent="0.25">
      <c r="A20" s="116" t="s">
        <v>76</v>
      </c>
      <c r="B20" s="25" t="s">
        <v>213</v>
      </c>
      <c r="C20" s="22">
        <v>30</v>
      </c>
      <c r="D20" s="7" t="str">
        <f t="shared" si="8"/>
        <v>N/A</v>
      </c>
      <c r="E20" s="22">
        <v>39</v>
      </c>
      <c r="F20" s="7" t="str">
        <f t="shared" si="9"/>
        <v>N/A</v>
      </c>
      <c r="G20" s="22">
        <v>70</v>
      </c>
      <c r="H20" s="7" t="str">
        <f t="shared" si="10"/>
        <v>N/A</v>
      </c>
      <c r="I20" s="8">
        <v>30</v>
      </c>
      <c r="J20" s="8">
        <v>79.489999999999995</v>
      </c>
      <c r="K20" s="25" t="s">
        <v>213</v>
      </c>
      <c r="L20" s="85" t="str">
        <f t="shared" si="11"/>
        <v>N/A</v>
      </c>
    </row>
    <row r="21" spans="1:12" x14ac:dyDescent="0.25">
      <c r="A21" s="132" t="s">
        <v>1105</v>
      </c>
      <c r="B21" s="25" t="s">
        <v>213</v>
      </c>
      <c r="C21" s="10">
        <v>7641.8063816000003</v>
      </c>
      <c r="D21" s="7" t="str">
        <f t="shared" si="8"/>
        <v>N/A</v>
      </c>
      <c r="E21" s="10">
        <v>7501.2477689999996</v>
      </c>
      <c r="F21" s="7" t="str">
        <f t="shared" si="9"/>
        <v>N/A</v>
      </c>
      <c r="G21" s="10">
        <v>6634.5777932000001</v>
      </c>
      <c r="H21" s="7" t="str">
        <f t="shared" si="10"/>
        <v>N/A</v>
      </c>
      <c r="I21" s="8">
        <v>-1.84</v>
      </c>
      <c r="J21" s="8">
        <v>-11.6</v>
      </c>
      <c r="K21" s="25" t="s">
        <v>734</v>
      </c>
      <c r="L21" s="85" t="str">
        <f t="shared" si="11"/>
        <v>Yes</v>
      </c>
    </row>
    <row r="22" spans="1:12" x14ac:dyDescent="0.25">
      <c r="A22" s="116" t="s">
        <v>1687</v>
      </c>
      <c r="B22" s="25" t="s">
        <v>213</v>
      </c>
      <c r="C22" s="10">
        <v>15772.344852</v>
      </c>
      <c r="D22" s="7" t="str">
        <f t="shared" si="8"/>
        <v>N/A</v>
      </c>
      <c r="E22" s="10">
        <v>14500.900399</v>
      </c>
      <c r="F22" s="7" t="str">
        <f t="shared" si="9"/>
        <v>N/A</v>
      </c>
      <c r="G22" s="10">
        <v>12815.371547000001</v>
      </c>
      <c r="H22" s="7" t="str">
        <f t="shared" si="10"/>
        <v>N/A</v>
      </c>
      <c r="I22" s="8">
        <v>-8.06</v>
      </c>
      <c r="J22" s="8">
        <v>-11.6</v>
      </c>
      <c r="K22" s="25" t="s">
        <v>734</v>
      </c>
      <c r="L22" s="85" t="str">
        <f t="shared" si="11"/>
        <v>Yes</v>
      </c>
    </row>
    <row r="23" spans="1:12" x14ac:dyDescent="0.25">
      <c r="A23" s="116" t="s">
        <v>1106</v>
      </c>
      <c r="B23" s="25" t="s">
        <v>213</v>
      </c>
      <c r="C23" s="10">
        <v>26641.152467</v>
      </c>
      <c r="D23" s="7" t="str">
        <f t="shared" si="8"/>
        <v>N/A</v>
      </c>
      <c r="E23" s="10">
        <v>28800.370478000001</v>
      </c>
      <c r="F23" s="7" t="str">
        <f t="shared" si="9"/>
        <v>N/A</v>
      </c>
      <c r="G23" s="10">
        <v>28925.088771999999</v>
      </c>
      <c r="H23" s="7" t="str">
        <f t="shared" si="10"/>
        <v>N/A</v>
      </c>
      <c r="I23" s="8">
        <v>8.1050000000000004</v>
      </c>
      <c r="J23" s="8">
        <v>0.433</v>
      </c>
      <c r="K23" s="25" t="s">
        <v>734</v>
      </c>
      <c r="L23" s="85" t="str">
        <f t="shared" si="11"/>
        <v>Yes</v>
      </c>
    </row>
    <row r="24" spans="1:12" x14ac:dyDescent="0.25">
      <c r="A24" s="116" t="s">
        <v>1107</v>
      </c>
      <c r="B24" s="25" t="s">
        <v>213</v>
      </c>
      <c r="C24" s="10">
        <v>2947.9913316000002</v>
      </c>
      <c r="D24" s="7" t="str">
        <f t="shared" si="8"/>
        <v>N/A</v>
      </c>
      <c r="E24" s="10">
        <v>3444.4160419</v>
      </c>
      <c r="F24" s="7" t="str">
        <f t="shared" si="9"/>
        <v>N/A</v>
      </c>
      <c r="G24" s="10">
        <v>2171.0472350999999</v>
      </c>
      <c r="H24" s="7" t="str">
        <f t="shared" si="10"/>
        <v>N/A</v>
      </c>
      <c r="I24" s="8">
        <v>16.84</v>
      </c>
      <c r="J24" s="8">
        <v>-37</v>
      </c>
      <c r="K24" s="25" t="s">
        <v>734</v>
      </c>
      <c r="L24" s="85" t="str">
        <f t="shared" si="11"/>
        <v>No</v>
      </c>
    </row>
    <row r="25" spans="1:12" x14ac:dyDescent="0.25">
      <c r="A25" s="116" t="s">
        <v>1108</v>
      </c>
      <c r="B25" s="25" t="s">
        <v>213</v>
      </c>
      <c r="C25" s="10">
        <v>4486.7372412000004</v>
      </c>
      <c r="D25" s="7" t="str">
        <f t="shared" si="8"/>
        <v>N/A</v>
      </c>
      <c r="E25" s="10">
        <v>4471.0562367000002</v>
      </c>
      <c r="F25" s="7" t="str">
        <f t="shared" si="9"/>
        <v>N/A</v>
      </c>
      <c r="G25" s="10">
        <v>4182.8233221999999</v>
      </c>
      <c r="H25" s="7" t="str">
        <f t="shared" si="10"/>
        <v>N/A</v>
      </c>
      <c r="I25" s="8">
        <v>-0.34899999999999998</v>
      </c>
      <c r="J25" s="8">
        <v>-6.45</v>
      </c>
      <c r="K25" s="25" t="s">
        <v>734</v>
      </c>
      <c r="L25" s="85" t="str">
        <f t="shared" si="11"/>
        <v>Yes</v>
      </c>
    </row>
    <row r="26" spans="1:12" x14ac:dyDescent="0.25">
      <c r="A26" s="108" t="s">
        <v>1109</v>
      </c>
      <c r="B26" s="25" t="s">
        <v>213</v>
      </c>
      <c r="C26" s="10">
        <v>7343.6162696000001</v>
      </c>
      <c r="D26" s="7" t="str">
        <f t="shared" si="8"/>
        <v>N/A</v>
      </c>
      <c r="E26" s="10">
        <v>7212.1732566000001</v>
      </c>
      <c r="F26" s="7" t="str">
        <f t="shared" si="9"/>
        <v>N/A</v>
      </c>
      <c r="G26" s="10">
        <v>6406.7066105000004</v>
      </c>
      <c r="H26" s="7" t="str">
        <f t="shared" si="10"/>
        <v>N/A</v>
      </c>
      <c r="I26" s="8">
        <v>-1.79</v>
      </c>
      <c r="J26" s="8">
        <v>-11.2</v>
      </c>
      <c r="K26" s="25" t="s">
        <v>734</v>
      </c>
      <c r="L26" s="85" t="str">
        <f>IF(J26="Div by 0", "N/A", IF(OR(J26="N/A",K26="N/A"),"N/A", IF(J26&gt;VALUE(MID(K26,1,2)), "No", IF(J26&lt;-1*VALUE(MID(K26,1,2)), "No", "Yes"))))</f>
        <v>Yes</v>
      </c>
    </row>
    <row r="27" spans="1:12" x14ac:dyDescent="0.25">
      <c r="A27" s="108" t="s">
        <v>1110</v>
      </c>
      <c r="B27" s="25" t="s">
        <v>213</v>
      </c>
      <c r="C27" s="10">
        <v>8014.8428744000003</v>
      </c>
      <c r="D27" s="7" t="str">
        <f t="shared" si="8"/>
        <v>N/A</v>
      </c>
      <c r="E27" s="10">
        <v>7854.9236940000001</v>
      </c>
      <c r="F27" s="7" t="str">
        <f t="shared" si="9"/>
        <v>N/A</v>
      </c>
      <c r="G27" s="10">
        <v>6906.8654144000002</v>
      </c>
      <c r="H27" s="7" t="str">
        <f t="shared" si="10"/>
        <v>N/A</v>
      </c>
      <c r="I27" s="8">
        <v>-2</v>
      </c>
      <c r="J27" s="8">
        <v>-12.1</v>
      </c>
      <c r="K27" s="25" t="s">
        <v>734</v>
      </c>
      <c r="L27" s="85" t="str">
        <f>IF(J27="Div by 0", "N/A", IF(OR(J27="N/A",K27="N/A"),"N/A", IF(J27&gt;VALUE(MID(K27,1,2)), "No", IF(J27&lt;-1*VALUE(MID(K27,1,2)), "No", "Yes"))))</f>
        <v>Yes</v>
      </c>
    </row>
    <row r="28" spans="1:12" x14ac:dyDescent="0.25">
      <c r="A28" s="132" t="s">
        <v>1111</v>
      </c>
      <c r="B28" s="25" t="s">
        <v>213</v>
      </c>
      <c r="C28" s="10">
        <v>18737.546704</v>
      </c>
      <c r="D28" s="7" t="str">
        <f t="shared" si="8"/>
        <v>N/A</v>
      </c>
      <c r="E28" s="10">
        <v>18038.522746999999</v>
      </c>
      <c r="F28" s="7" t="str">
        <f t="shared" si="9"/>
        <v>N/A</v>
      </c>
      <c r="G28" s="10">
        <v>18805.672658</v>
      </c>
      <c r="H28" s="7" t="str">
        <f t="shared" si="10"/>
        <v>N/A</v>
      </c>
      <c r="I28" s="8">
        <v>-3.73</v>
      </c>
      <c r="J28" s="8">
        <v>4.2530000000000001</v>
      </c>
      <c r="K28" s="25" t="s">
        <v>734</v>
      </c>
      <c r="L28" s="85" t="str">
        <f>IF(J28="Div by 0", "N/A", IF(K28="N/A","N/A", IF(J28&gt;VALUE(MID(K28,1,2)), "No", IF(J28&lt;-1*VALUE(MID(K28,1,2)), "No", "Yes"))))</f>
        <v>Yes</v>
      </c>
    </row>
    <row r="29" spans="1:12" x14ac:dyDescent="0.25">
      <c r="A29" s="108" t="s">
        <v>1112</v>
      </c>
      <c r="B29" s="25" t="s">
        <v>213</v>
      </c>
      <c r="C29" s="10">
        <v>15867.531976</v>
      </c>
      <c r="D29" s="7" t="str">
        <f t="shared" si="8"/>
        <v>N/A</v>
      </c>
      <c r="E29" s="10">
        <v>14592.915471</v>
      </c>
      <c r="F29" s="7" t="str">
        <f t="shared" si="9"/>
        <v>N/A</v>
      </c>
      <c r="G29" s="10">
        <v>13665.967758000001</v>
      </c>
      <c r="H29" s="7" t="str">
        <f t="shared" si="10"/>
        <v>N/A</v>
      </c>
      <c r="I29" s="8">
        <v>-8.0299999999999994</v>
      </c>
      <c r="J29" s="8">
        <v>-6.35</v>
      </c>
      <c r="K29" s="25" t="s">
        <v>734</v>
      </c>
      <c r="L29" s="85" t="str">
        <f>IF(J29="Div by 0", "N/A", IF(K29="N/A","N/A", IF(J29&gt;VALUE(MID(K29,1,2)), "No", IF(J29&lt;-1*VALUE(MID(K29,1,2)), "No", "Yes"))))</f>
        <v>Yes</v>
      </c>
    </row>
    <row r="30" spans="1:12" x14ac:dyDescent="0.25">
      <c r="A30" s="108" t="s">
        <v>1113</v>
      </c>
      <c r="B30" s="25" t="s">
        <v>213</v>
      </c>
      <c r="C30" s="10">
        <v>23621.861029</v>
      </c>
      <c r="D30" s="7" t="str">
        <f t="shared" si="8"/>
        <v>N/A</v>
      </c>
      <c r="E30" s="10">
        <v>25125.209787</v>
      </c>
      <c r="F30" s="7" t="str">
        <f t="shared" si="9"/>
        <v>N/A</v>
      </c>
      <c r="G30" s="10">
        <v>22843.436351</v>
      </c>
      <c r="H30" s="7" t="str">
        <f t="shared" si="10"/>
        <v>N/A</v>
      </c>
      <c r="I30" s="8">
        <v>6.3639999999999999</v>
      </c>
      <c r="J30" s="8">
        <v>-9.08</v>
      </c>
      <c r="K30" s="25" t="s">
        <v>734</v>
      </c>
      <c r="L30" s="85" t="str">
        <f>IF(J30="Div by 0", "N/A", IF(K30="N/A","N/A", IF(J30&gt;VALUE(MID(K30,1,2)), "No", IF(J30&lt;-1*VALUE(MID(K30,1,2)), "No", "Yes"))))</f>
        <v>Yes</v>
      </c>
    </row>
    <row r="31" spans="1:12" x14ac:dyDescent="0.25">
      <c r="A31" s="108" t="s">
        <v>1114</v>
      </c>
      <c r="B31" s="25" t="s">
        <v>213</v>
      </c>
      <c r="C31" s="10">
        <v>17962.337447000002</v>
      </c>
      <c r="D31" s="7" t="str">
        <f t="shared" si="8"/>
        <v>N/A</v>
      </c>
      <c r="E31" s="10">
        <v>17241.167031000001</v>
      </c>
      <c r="F31" s="7" t="str">
        <f t="shared" si="9"/>
        <v>N/A</v>
      </c>
      <c r="G31" s="10">
        <v>17837.802878999999</v>
      </c>
      <c r="H31" s="7" t="str">
        <f t="shared" si="10"/>
        <v>N/A</v>
      </c>
      <c r="I31" s="8">
        <v>-4.01</v>
      </c>
      <c r="J31" s="8">
        <v>3.4609999999999999</v>
      </c>
      <c r="K31" s="25" t="s">
        <v>734</v>
      </c>
      <c r="L31" s="85" t="str">
        <f>IF(J31="Div by 0", "N/A", IF(OR(J31="N/A",K31="N/A"),"N/A", IF(J31&gt;VALUE(MID(K31,1,2)), "No", IF(J31&lt;-1*VALUE(MID(K31,1,2)), "No", "Yes"))))</f>
        <v>Yes</v>
      </c>
    </row>
    <row r="32" spans="1:12" x14ac:dyDescent="0.25">
      <c r="A32" s="108" t="s">
        <v>1115</v>
      </c>
      <c r="B32" s="25" t="s">
        <v>213</v>
      </c>
      <c r="C32" s="10">
        <v>19894.787955</v>
      </c>
      <c r="D32" s="7" t="str">
        <f t="shared" si="8"/>
        <v>N/A</v>
      </c>
      <c r="E32" s="10">
        <v>19216.003836</v>
      </c>
      <c r="F32" s="7" t="str">
        <f t="shared" si="9"/>
        <v>N/A</v>
      </c>
      <c r="G32" s="10">
        <v>20222.228964999998</v>
      </c>
      <c r="H32" s="7" t="str">
        <f t="shared" si="10"/>
        <v>N/A</v>
      </c>
      <c r="I32" s="8">
        <v>-3.41</v>
      </c>
      <c r="J32" s="8">
        <v>5.2359999999999998</v>
      </c>
      <c r="K32" s="25" t="s">
        <v>734</v>
      </c>
      <c r="L32" s="85" t="str">
        <f>IF(J32="Div by 0", "N/A", IF(OR(J32="N/A",K32="N/A"),"N/A", IF(J32&gt;VALUE(MID(K32,1,2)), "No", IF(J32&lt;-1*VALUE(MID(K32,1,2)), "No", "Yes"))))</f>
        <v>Yes</v>
      </c>
    </row>
    <row r="33" spans="1:12" x14ac:dyDescent="0.25">
      <c r="A33" s="108" t="s">
        <v>1690</v>
      </c>
      <c r="B33" s="25" t="s">
        <v>213</v>
      </c>
      <c r="C33" s="10">
        <v>319.81171389000002</v>
      </c>
      <c r="D33" s="7" t="str">
        <f t="shared" si="8"/>
        <v>N/A</v>
      </c>
      <c r="E33" s="10">
        <v>791.12154150000003</v>
      </c>
      <c r="F33" s="7" t="str">
        <f t="shared" si="9"/>
        <v>N/A</v>
      </c>
      <c r="G33" s="10">
        <v>1485.1170317999999</v>
      </c>
      <c r="H33" s="7" t="str">
        <f t="shared" si="10"/>
        <v>N/A</v>
      </c>
      <c r="I33" s="8">
        <v>147.4</v>
      </c>
      <c r="J33" s="8">
        <v>87.72</v>
      </c>
      <c r="K33" s="25" t="s">
        <v>734</v>
      </c>
      <c r="L33" s="85" t="str">
        <f t="shared" ref="L33:L45" si="12">IF(J33="Div by 0", "N/A", IF(K33="N/A","N/A", IF(J33&gt;VALUE(MID(K33,1,2)), "No", IF(J33&lt;-1*VALUE(MID(K33,1,2)), "No", "Yes"))))</f>
        <v>No</v>
      </c>
    </row>
    <row r="34" spans="1:12" x14ac:dyDescent="0.25">
      <c r="A34" s="108" t="s">
        <v>1691</v>
      </c>
      <c r="B34" s="25" t="s">
        <v>213</v>
      </c>
      <c r="C34" s="10">
        <v>1276.6038206000001</v>
      </c>
      <c r="D34" s="7" t="str">
        <f t="shared" si="8"/>
        <v>N/A</v>
      </c>
      <c r="E34" s="10">
        <v>1414.5615551000001</v>
      </c>
      <c r="F34" s="7" t="str">
        <f t="shared" si="9"/>
        <v>N/A</v>
      </c>
      <c r="G34" s="10">
        <v>1479.2938537</v>
      </c>
      <c r="H34" s="7" t="str">
        <f t="shared" si="10"/>
        <v>N/A</v>
      </c>
      <c r="I34" s="8">
        <v>10.81</v>
      </c>
      <c r="J34" s="8">
        <v>4.5759999999999996</v>
      </c>
      <c r="K34" s="25" t="s">
        <v>734</v>
      </c>
      <c r="L34" s="85" t="str">
        <f t="shared" si="12"/>
        <v>Yes</v>
      </c>
    </row>
    <row r="35" spans="1:12" x14ac:dyDescent="0.25">
      <c r="A35" s="108" t="s">
        <v>1692</v>
      </c>
      <c r="B35" s="25" t="s">
        <v>213</v>
      </c>
      <c r="C35" s="10">
        <v>23852.982886999998</v>
      </c>
      <c r="D35" s="7" t="str">
        <f t="shared" si="8"/>
        <v>N/A</v>
      </c>
      <c r="E35" s="10">
        <v>25329.571564999998</v>
      </c>
      <c r="F35" s="7" t="str">
        <f t="shared" si="9"/>
        <v>N/A</v>
      </c>
      <c r="G35" s="10">
        <v>24685.879838000001</v>
      </c>
      <c r="H35" s="7" t="str">
        <f t="shared" si="10"/>
        <v>N/A</v>
      </c>
      <c r="I35" s="8">
        <v>6.19</v>
      </c>
      <c r="J35" s="8">
        <v>-2.54</v>
      </c>
      <c r="K35" s="25" t="s">
        <v>734</v>
      </c>
      <c r="L35" s="85" t="str">
        <f t="shared" si="12"/>
        <v>Yes</v>
      </c>
    </row>
    <row r="36" spans="1:12" x14ac:dyDescent="0.25">
      <c r="A36" s="108" t="s">
        <v>1693</v>
      </c>
      <c r="B36" s="25" t="s">
        <v>213</v>
      </c>
      <c r="C36" s="10">
        <v>469.89075534</v>
      </c>
      <c r="D36" s="7" t="str">
        <f t="shared" si="8"/>
        <v>N/A</v>
      </c>
      <c r="E36" s="10">
        <v>496.05347531000001</v>
      </c>
      <c r="F36" s="7" t="str">
        <f t="shared" si="9"/>
        <v>N/A</v>
      </c>
      <c r="G36" s="10">
        <v>500.36100642999997</v>
      </c>
      <c r="H36" s="7" t="str">
        <f t="shared" si="10"/>
        <v>N/A</v>
      </c>
      <c r="I36" s="8">
        <v>5.5679999999999996</v>
      </c>
      <c r="J36" s="8">
        <v>0.86839999999999995</v>
      </c>
      <c r="K36" s="25" t="s">
        <v>734</v>
      </c>
      <c r="L36" s="85" t="str">
        <f t="shared" si="12"/>
        <v>Yes</v>
      </c>
    </row>
    <row r="37" spans="1:12" x14ac:dyDescent="0.25">
      <c r="A37" s="108" t="s">
        <v>1694</v>
      </c>
      <c r="B37" s="25" t="s">
        <v>213</v>
      </c>
      <c r="C37" s="10">
        <v>24540.881300000001</v>
      </c>
      <c r="D37" s="7" t="str">
        <f t="shared" si="8"/>
        <v>N/A</v>
      </c>
      <c r="E37" s="10">
        <v>25289.482602</v>
      </c>
      <c r="F37" s="7" t="str">
        <f t="shared" si="9"/>
        <v>N/A</v>
      </c>
      <c r="G37" s="10">
        <v>25294.286549</v>
      </c>
      <c r="H37" s="7" t="str">
        <f t="shared" si="10"/>
        <v>N/A</v>
      </c>
      <c r="I37" s="8">
        <v>3.05</v>
      </c>
      <c r="J37" s="8">
        <v>1.9E-2</v>
      </c>
      <c r="K37" s="25" t="s">
        <v>734</v>
      </c>
      <c r="L37" s="85" t="str">
        <f t="shared" si="12"/>
        <v>Yes</v>
      </c>
    </row>
    <row r="38" spans="1:12" x14ac:dyDescent="0.25">
      <c r="A38" s="108" t="s">
        <v>1695</v>
      </c>
      <c r="B38" s="25" t="s">
        <v>213</v>
      </c>
      <c r="C38" s="10" t="s">
        <v>1749</v>
      </c>
      <c r="D38" s="7" t="str">
        <f t="shared" si="8"/>
        <v>N/A</v>
      </c>
      <c r="E38" s="10" t="s">
        <v>1749</v>
      </c>
      <c r="F38" s="7" t="str">
        <f t="shared" si="9"/>
        <v>N/A</v>
      </c>
      <c r="G38" s="10" t="s">
        <v>1749</v>
      </c>
      <c r="H38" s="7" t="str">
        <f t="shared" si="10"/>
        <v>N/A</v>
      </c>
      <c r="I38" s="8" t="s">
        <v>1749</v>
      </c>
      <c r="J38" s="8" t="s">
        <v>1749</v>
      </c>
      <c r="K38" s="25" t="s">
        <v>734</v>
      </c>
      <c r="L38" s="85" t="str">
        <f t="shared" si="12"/>
        <v>N/A</v>
      </c>
    </row>
    <row r="39" spans="1:12" x14ac:dyDescent="0.25">
      <c r="A39" s="108" t="s">
        <v>1696</v>
      </c>
      <c r="B39" s="25" t="s">
        <v>213</v>
      </c>
      <c r="C39" s="10">
        <v>420.11395140000002</v>
      </c>
      <c r="D39" s="7" t="str">
        <f t="shared" si="8"/>
        <v>N/A</v>
      </c>
      <c r="E39" s="10">
        <v>624.28214799</v>
      </c>
      <c r="F39" s="7" t="str">
        <f t="shared" si="9"/>
        <v>N/A</v>
      </c>
      <c r="G39" s="10">
        <v>605.26484541000002</v>
      </c>
      <c r="H39" s="7" t="str">
        <f t="shared" si="10"/>
        <v>N/A</v>
      </c>
      <c r="I39" s="8">
        <v>48.6</v>
      </c>
      <c r="J39" s="8">
        <v>-3.05</v>
      </c>
      <c r="K39" s="25" t="s">
        <v>734</v>
      </c>
      <c r="L39" s="85" t="str">
        <f t="shared" si="12"/>
        <v>Yes</v>
      </c>
    </row>
    <row r="40" spans="1:12" x14ac:dyDescent="0.25">
      <c r="A40" s="108" t="s">
        <v>1697</v>
      </c>
      <c r="B40" s="25" t="s">
        <v>213</v>
      </c>
      <c r="C40" s="10" t="s">
        <v>1749</v>
      </c>
      <c r="D40" s="7" t="str">
        <f t="shared" si="8"/>
        <v>N/A</v>
      </c>
      <c r="E40" s="10" t="s">
        <v>1749</v>
      </c>
      <c r="F40" s="7" t="str">
        <f t="shared" si="9"/>
        <v>N/A</v>
      </c>
      <c r="G40" s="10" t="s">
        <v>1749</v>
      </c>
      <c r="H40" s="7" t="str">
        <f t="shared" si="10"/>
        <v>N/A</v>
      </c>
      <c r="I40" s="8" t="s">
        <v>1749</v>
      </c>
      <c r="J40" s="8" t="s">
        <v>1749</v>
      </c>
      <c r="K40" s="25" t="s">
        <v>734</v>
      </c>
      <c r="L40" s="85" t="str">
        <f t="shared" si="12"/>
        <v>N/A</v>
      </c>
    </row>
    <row r="41" spans="1:12" x14ac:dyDescent="0.25">
      <c r="A41" s="108" t="s">
        <v>1698</v>
      </c>
      <c r="B41" s="25" t="s">
        <v>213</v>
      </c>
      <c r="C41" s="10">
        <v>23083.011547999999</v>
      </c>
      <c r="D41" s="7" t="str">
        <f t="shared" si="8"/>
        <v>N/A</v>
      </c>
      <c r="E41" s="10">
        <v>21701.864857</v>
      </c>
      <c r="F41" s="7" t="str">
        <f t="shared" si="9"/>
        <v>N/A</v>
      </c>
      <c r="G41" s="10">
        <v>21828.307347000002</v>
      </c>
      <c r="H41" s="7" t="str">
        <f t="shared" si="10"/>
        <v>N/A</v>
      </c>
      <c r="I41" s="8">
        <v>-5.98</v>
      </c>
      <c r="J41" s="8">
        <v>0.58260000000000001</v>
      </c>
      <c r="K41" s="25" t="s">
        <v>734</v>
      </c>
      <c r="L41" s="85" t="str">
        <f t="shared" si="12"/>
        <v>Yes</v>
      </c>
    </row>
    <row r="42" spans="1:12" x14ac:dyDescent="0.25">
      <c r="A42" s="108" t="s">
        <v>1699</v>
      </c>
      <c r="B42" s="25" t="s">
        <v>213</v>
      </c>
      <c r="C42" s="10" t="s">
        <v>1749</v>
      </c>
      <c r="D42" s="7" t="str">
        <f t="shared" si="8"/>
        <v>N/A</v>
      </c>
      <c r="E42" s="10" t="s">
        <v>1749</v>
      </c>
      <c r="F42" s="7" t="str">
        <f t="shared" si="9"/>
        <v>N/A</v>
      </c>
      <c r="G42" s="10" t="s">
        <v>1749</v>
      </c>
      <c r="H42" s="7" t="str">
        <f t="shared" si="10"/>
        <v>N/A</v>
      </c>
      <c r="I42" s="8" t="s">
        <v>1749</v>
      </c>
      <c r="J42" s="8" t="s">
        <v>1749</v>
      </c>
      <c r="K42" s="25" t="s">
        <v>734</v>
      </c>
      <c r="L42" s="85" t="str">
        <f t="shared" si="12"/>
        <v>N/A</v>
      </c>
    </row>
    <row r="43" spans="1:12" x14ac:dyDescent="0.25">
      <c r="A43" s="108" t="s">
        <v>1700</v>
      </c>
      <c r="B43" s="25" t="s">
        <v>213</v>
      </c>
      <c r="C43" s="10" t="s">
        <v>1749</v>
      </c>
      <c r="D43" s="7" t="str">
        <f t="shared" si="8"/>
        <v>N/A</v>
      </c>
      <c r="E43" s="10" t="s">
        <v>1749</v>
      </c>
      <c r="F43" s="7" t="str">
        <f t="shared" si="9"/>
        <v>N/A</v>
      </c>
      <c r="G43" s="10" t="s">
        <v>1749</v>
      </c>
      <c r="H43" s="7" t="str">
        <f t="shared" si="10"/>
        <v>N/A</v>
      </c>
      <c r="I43" s="8" t="s">
        <v>1749</v>
      </c>
      <c r="J43" s="8" t="s">
        <v>1749</v>
      </c>
      <c r="K43" s="25" t="s">
        <v>734</v>
      </c>
      <c r="L43" s="85" t="str">
        <f t="shared" si="12"/>
        <v>N/A</v>
      </c>
    </row>
    <row r="44" spans="1:12" x14ac:dyDescent="0.25">
      <c r="A44" s="108" t="s">
        <v>1116</v>
      </c>
      <c r="B44" s="25" t="s">
        <v>213</v>
      </c>
      <c r="C44" s="10">
        <v>20619.481237</v>
      </c>
      <c r="D44" s="7" t="str">
        <f t="shared" si="8"/>
        <v>N/A</v>
      </c>
      <c r="E44" s="10">
        <v>19619.526782000001</v>
      </c>
      <c r="F44" s="7" t="str">
        <f t="shared" si="9"/>
        <v>N/A</v>
      </c>
      <c r="G44" s="10">
        <v>20671.975853</v>
      </c>
      <c r="H44" s="7" t="str">
        <f t="shared" si="10"/>
        <v>N/A</v>
      </c>
      <c r="I44" s="8">
        <v>-4.8499999999999996</v>
      </c>
      <c r="J44" s="8">
        <v>5.3639999999999999</v>
      </c>
      <c r="K44" s="25" t="s">
        <v>734</v>
      </c>
      <c r="L44" s="85" t="str">
        <f t="shared" si="12"/>
        <v>Yes</v>
      </c>
    </row>
    <row r="45" spans="1:12" ht="25" x14ac:dyDescent="0.25">
      <c r="A45" s="108" t="s">
        <v>1117</v>
      </c>
      <c r="B45" s="25" t="s">
        <v>213</v>
      </c>
      <c r="C45" s="10">
        <v>569.57095847999994</v>
      </c>
      <c r="D45" s="7" t="str">
        <f t="shared" si="8"/>
        <v>N/A</v>
      </c>
      <c r="E45" s="10">
        <v>668.938219</v>
      </c>
      <c r="F45" s="7" t="str">
        <f t="shared" si="9"/>
        <v>N/A</v>
      </c>
      <c r="G45" s="10">
        <v>662.95709513999998</v>
      </c>
      <c r="H45" s="7" t="str">
        <f t="shared" si="10"/>
        <v>N/A</v>
      </c>
      <c r="I45" s="8">
        <v>17.45</v>
      </c>
      <c r="J45" s="8">
        <v>-0.89400000000000002</v>
      </c>
      <c r="K45" s="25" t="s">
        <v>734</v>
      </c>
      <c r="L45" s="85" t="str">
        <f t="shared" si="12"/>
        <v>Yes</v>
      </c>
    </row>
    <row r="46" spans="1:12" x14ac:dyDescent="0.25">
      <c r="A46" s="108" t="s">
        <v>1118</v>
      </c>
      <c r="B46" s="21" t="s">
        <v>213</v>
      </c>
      <c r="C46" s="26">
        <v>49144.240471999998</v>
      </c>
      <c r="D46" s="7" t="str">
        <f t="shared" si="8"/>
        <v>N/A</v>
      </c>
      <c r="E46" s="26">
        <v>49011.459762999999</v>
      </c>
      <c r="F46" s="7" t="str">
        <f t="shared" si="9"/>
        <v>N/A</v>
      </c>
      <c r="G46" s="26">
        <v>47740.699415000003</v>
      </c>
      <c r="H46" s="7" t="str">
        <f t="shared" si="10"/>
        <v>N/A</v>
      </c>
      <c r="I46" s="8">
        <v>-0.27</v>
      </c>
      <c r="J46" s="8">
        <v>-2.59</v>
      </c>
      <c r="K46" s="25" t="s">
        <v>734</v>
      </c>
      <c r="L46" s="85" t="str">
        <f>IF(J46="Div by 0", "N/A", IF(K46="N/A","N/A", IF(J46&gt;VALUE(MID(K46,1,2)), "No", IF(J46&lt;-1*VALUE(MID(K46,1,2)), "No", "Yes"))))</f>
        <v>Yes</v>
      </c>
    </row>
    <row r="47" spans="1:12" x14ac:dyDescent="0.25">
      <c r="A47" s="139" t="s">
        <v>1119</v>
      </c>
      <c r="B47" s="21" t="s">
        <v>213</v>
      </c>
      <c r="C47" s="26">
        <v>37164.916282999999</v>
      </c>
      <c r="D47" s="7" t="str">
        <f t="shared" si="8"/>
        <v>N/A</v>
      </c>
      <c r="E47" s="26">
        <v>38126.342600000004</v>
      </c>
      <c r="F47" s="7" t="str">
        <f t="shared" si="9"/>
        <v>N/A</v>
      </c>
      <c r="G47" s="26">
        <v>41595.091523000003</v>
      </c>
      <c r="H47" s="7" t="str">
        <f t="shared" si="10"/>
        <v>N/A</v>
      </c>
      <c r="I47" s="8">
        <v>2.5870000000000002</v>
      </c>
      <c r="J47" s="8">
        <v>9.0980000000000008</v>
      </c>
      <c r="K47" s="25" t="s">
        <v>734</v>
      </c>
      <c r="L47" s="85" t="str">
        <f>IF(J47="Div by 0", "N/A", IF(K47="N/A","N/A", IF(J47&gt;VALUE(MID(K47,1,2)), "No", IF(J47&lt;-1*VALUE(MID(K47,1,2)), "No", "Yes"))))</f>
        <v>Yes</v>
      </c>
    </row>
    <row r="48" spans="1:12" ht="25" x14ac:dyDescent="0.25">
      <c r="A48" s="108" t="s">
        <v>1120</v>
      </c>
      <c r="B48" s="21" t="s">
        <v>213</v>
      </c>
      <c r="C48" s="26">
        <v>59592.852244000002</v>
      </c>
      <c r="D48" s="7" t="str">
        <f t="shared" si="8"/>
        <v>N/A</v>
      </c>
      <c r="E48" s="26">
        <v>58973.177413999998</v>
      </c>
      <c r="F48" s="7" t="str">
        <f t="shared" si="9"/>
        <v>N/A</v>
      </c>
      <c r="G48" s="26">
        <v>65992.693559000007</v>
      </c>
      <c r="H48" s="7" t="str">
        <f t="shared" si="10"/>
        <v>N/A</v>
      </c>
      <c r="I48" s="8">
        <v>-1.04</v>
      </c>
      <c r="J48" s="8">
        <v>11.9</v>
      </c>
      <c r="K48" s="25" t="s">
        <v>734</v>
      </c>
      <c r="L48" s="85" t="str">
        <f>IF(J48="Div by 0", "N/A", IF(K48="N/A","N/A", IF(J48&gt;VALUE(MID(K48,1,2)), "No", IF(J48&lt;-1*VALUE(MID(K48,1,2)), "No", "Yes"))))</f>
        <v>Yes</v>
      </c>
    </row>
    <row r="49" spans="1:12" x14ac:dyDescent="0.25">
      <c r="A49" s="130" t="s">
        <v>1121</v>
      </c>
      <c r="B49" s="21" t="s">
        <v>213</v>
      </c>
      <c r="C49" s="26">
        <v>45345.755570000001</v>
      </c>
      <c r="D49" s="7" t="str">
        <f t="shared" si="8"/>
        <v>N/A</v>
      </c>
      <c r="E49" s="26">
        <v>47944.028315000003</v>
      </c>
      <c r="F49" s="7" t="str">
        <f t="shared" si="9"/>
        <v>N/A</v>
      </c>
      <c r="G49" s="26">
        <v>47385.797940999997</v>
      </c>
      <c r="H49" s="7" t="str">
        <f t="shared" si="10"/>
        <v>N/A</v>
      </c>
      <c r="I49" s="8">
        <v>5.73</v>
      </c>
      <c r="J49" s="8">
        <v>-1.1599999999999999</v>
      </c>
      <c r="K49" s="25" t="s">
        <v>734</v>
      </c>
      <c r="L49" s="85" t="str">
        <f t="shared" ref="L49:L59" si="13">IF(J49="Div by 0", "N/A", IF(K49="N/A","N/A", IF(J49&gt;VALUE(MID(K49,1,2)), "No", IF(J49&lt;-1*VALUE(MID(K49,1,2)), "No", "Yes"))))</f>
        <v>Yes</v>
      </c>
    </row>
    <row r="50" spans="1:12" ht="25" x14ac:dyDescent="0.25">
      <c r="A50" s="108" t="s">
        <v>1122</v>
      </c>
      <c r="B50" s="21" t="s">
        <v>213</v>
      </c>
      <c r="C50" s="26" t="s">
        <v>1749</v>
      </c>
      <c r="D50" s="7" t="str">
        <f t="shared" si="8"/>
        <v>N/A</v>
      </c>
      <c r="E50" s="26" t="s">
        <v>1749</v>
      </c>
      <c r="F50" s="7" t="str">
        <f t="shared" si="9"/>
        <v>N/A</v>
      </c>
      <c r="G50" s="26" t="s">
        <v>1749</v>
      </c>
      <c r="H50" s="7" t="str">
        <f t="shared" si="10"/>
        <v>N/A</v>
      </c>
      <c r="I50" s="8" t="s">
        <v>1749</v>
      </c>
      <c r="J50" s="8" t="s">
        <v>1749</v>
      </c>
      <c r="K50" s="25" t="s">
        <v>734</v>
      </c>
      <c r="L50" s="85" t="str">
        <f t="shared" si="13"/>
        <v>N/A</v>
      </c>
    </row>
    <row r="51" spans="1:12" x14ac:dyDescent="0.25">
      <c r="A51" s="108" t="s">
        <v>1123</v>
      </c>
      <c r="B51" s="21" t="s">
        <v>213</v>
      </c>
      <c r="C51" s="26">
        <v>20467.683814</v>
      </c>
      <c r="D51" s="7" t="str">
        <f t="shared" ref="D51:D82" si="14">IF($B51="N/A","N/A",IF(C51&gt;10,"No",IF(C51&lt;-10,"No","Yes")))</f>
        <v>N/A</v>
      </c>
      <c r="E51" s="26">
        <v>22115.961450999999</v>
      </c>
      <c r="F51" s="7" t="str">
        <f t="shared" ref="F51:F82" si="15">IF($B51="N/A","N/A",IF(E51&gt;10,"No",IF(E51&lt;-10,"No","Yes")))</f>
        <v>N/A</v>
      </c>
      <c r="G51" s="26">
        <v>17388.482384999999</v>
      </c>
      <c r="H51" s="7" t="str">
        <f t="shared" ref="H51:H82" si="16">IF($B51="N/A","N/A",IF(G51&gt;10,"No",IF(G51&lt;-10,"No","Yes")))</f>
        <v>N/A</v>
      </c>
      <c r="I51" s="8">
        <v>8.0530000000000008</v>
      </c>
      <c r="J51" s="8">
        <v>-21.4</v>
      </c>
      <c r="K51" s="25" t="s">
        <v>734</v>
      </c>
      <c r="L51" s="85" t="str">
        <f t="shared" si="13"/>
        <v>Yes</v>
      </c>
    </row>
    <row r="52" spans="1:12" ht="25" x14ac:dyDescent="0.25">
      <c r="A52" s="108" t="s">
        <v>1124</v>
      </c>
      <c r="B52" s="21" t="s">
        <v>213</v>
      </c>
      <c r="C52" s="26">
        <v>50451.584340000001</v>
      </c>
      <c r="D52" s="7" t="str">
        <f t="shared" si="14"/>
        <v>N/A</v>
      </c>
      <c r="E52" s="26">
        <v>53125.717385000004</v>
      </c>
      <c r="F52" s="7" t="str">
        <f t="shared" si="15"/>
        <v>N/A</v>
      </c>
      <c r="G52" s="26">
        <v>49534.172230999997</v>
      </c>
      <c r="H52" s="7" t="str">
        <f t="shared" si="16"/>
        <v>N/A</v>
      </c>
      <c r="I52" s="8">
        <v>5.3</v>
      </c>
      <c r="J52" s="8">
        <v>-6.76</v>
      </c>
      <c r="K52" s="25" t="s">
        <v>734</v>
      </c>
      <c r="L52" s="85" t="str">
        <f t="shared" si="13"/>
        <v>Yes</v>
      </c>
    </row>
    <row r="53" spans="1:12" ht="25" x14ac:dyDescent="0.25">
      <c r="A53" s="108" t="s">
        <v>1125</v>
      </c>
      <c r="B53" s="21" t="s">
        <v>213</v>
      </c>
      <c r="C53" s="26">
        <v>81642.327890999994</v>
      </c>
      <c r="D53" s="7" t="str">
        <f t="shared" si="14"/>
        <v>N/A</v>
      </c>
      <c r="E53" s="26">
        <v>82575.356748999999</v>
      </c>
      <c r="F53" s="7" t="str">
        <f t="shared" si="15"/>
        <v>N/A</v>
      </c>
      <c r="G53" s="26">
        <v>39162.561644000001</v>
      </c>
      <c r="H53" s="7" t="str">
        <f t="shared" si="16"/>
        <v>N/A</v>
      </c>
      <c r="I53" s="8">
        <v>1.143</v>
      </c>
      <c r="J53" s="8">
        <v>-52.6</v>
      </c>
      <c r="K53" s="25" t="s">
        <v>734</v>
      </c>
      <c r="L53" s="85" t="str">
        <f t="shared" si="13"/>
        <v>No</v>
      </c>
    </row>
    <row r="54" spans="1:12" ht="25" x14ac:dyDescent="0.25">
      <c r="A54" s="108" t="s">
        <v>1126</v>
      </c>
      <c r="B54" s="21" t="s">
        <v>213</v>
      </c>
      <c r="C54" s="26" t="s">
        <v>1749</v>
      </c>
      <c r="D54" s="7" t="str">
        <f t="shared" si="14"/>
        <v>N/A</v>
      </c>
      <c r="E54" s="26" t="s">
        <v>1749</v>
      </c>
      <c r="F54" s="7" t="str">
        <f t="shared" si="15"/>
        <v>N/A</v>
      </c>
      <c r="G54" s="26" t="s">
        <v>1749</v>
      </c>
      <c r="H54" s="7" t="str">
        <f t="shared" si="16"/>
        <v>N/A</v>
      </c>
      <c r="I54" s="8" t="s">
        <v>1749</v>
      </c>
      <c r="J54" s="8" t="s">
        <v>1749</v>
      </c>
      <c r="K54" s="25" t="s">
        <v>734</v>
      </c>
      <c r="L54" s="85" t="str">
        <f t="shared" si="13"/>
        <v>N/A</v>
      </c>
    </row>
    <row r="55" spans="1:12" ht="25" x14ac:dyDescent="0.25">
      <c r="A55" s="108" t="s">
        <v>1127</v>
      </c>
      <c r="B55" s="21" t="s">
        <v>213</v>
      </c>
      <c r="C55" s="26">
        <v>73825.803679999997</v>
      </c>
      <c r="D55" s="7" t="str">
        <f t="shared" si="14"/>
        <v>N/A</v>
      </c>
      <c r="E55" s="26">
        <v>77949.130894000002</v>
      </c>
      <c r="F55" s="7" t="str">
        <f t="shared" si="15"/>
        <v>N/A</v>
      </c>
      <c r="G55" s="26">
        <v>42766.754767999999</v>
      </c>
      <c r="H55" s="7" t="str">
        <f t="shared" si="16"/>
        <v>N/A</v>
      </c>
      <c r="I55" s="8">
        <v>5.585</v>
      </c>
      <c r="J55" s="8">
        <v>-45.1</v>
      </c>
      <c r="K55" s="25" t="s">
        <v>734</v>
      </c>
      <c r="L55" s="85" t="str">
        <f t="shared" si="13"/>
        <v>No</v>
      </c>
    </row>
    <row r="56" spans="1:12" ht="25" x14ac:dyDescent="0.25">
      <c r="A56" s="108" t="s">
        <v>1128</v>
      </c>
      <c r="B56" s="21" t="s">
        <v>213</v>
      </c>
      <c r="C56" s="26" t="s">
        <v>1749</v>
      </c>
      <c r="D56" s="7" t="str">
        <f t="shared" si="14"/>
        <v>N/A</v>
      </c>
      <c r="E56" s="26" t="s">
        <v>1749</v>
      </c>
      <c r="F56" s="7" t="str">
        <f t="shared" si="15"/>
        <v>N/A</v>
      </c>
      <c r="G56" s="26" t="s">
        <v>1749</v>
      </c>
      <c r="H56" s="7" t="str">
        <f t="shared" si="16"/>
        <v>N/A</v>
      </c>
      <c r="I56" s="8" t="s">
        <v>1749</v>
      </c>
      <c r="J56" s="8" t="s">
        <v>1749</v>
      </c>
      <c r="K56" s="25" t="s">
        <v>734</v>
      </c>
      <c r="L56" s="85" t="str">
        <f t="shared" si="13"/>
        <v>N/A</v>
      </c>
    </row>
    <row r="57" spans="1:12" ht="25" x14ac:dyDescent="0.25">
      <c r="A57" s="108" t="s">
        <v>1129</v>
      </c>
      <c r="B57" s="21" t="s">
        <v>213</v>
      </c>
      <c r="C57" s="26" t="s">
        <v>1749</v>
      </c>
      <c r="D57" s="7" t="str">
        <f t="shared" si="14"/>
        <v>N/A</v>
      </c>
      <c r="E57" s="26" t="s">
        <v>1749</v>
      </c>
      <c r="F57" s="7" t="str">
        <f t="shared" si="15"/>
        <v>N/A</v>
      </c>
      <c r="G57" s="26" t="s">
        <v>1749</v>
      </c>
      <c r="H57" s="7" t="str">
        <f t="shared" si="16"/>
        <v>N/A</v>
      </c>
      <c r="I57" s="8" t="s">
        <v>1749</v>
      </c>
      <c r="J57" s="8" t="s">
        <v>1749</v>
      </c>
      <c r="K57" s="25" t="s">
        <v>734</v>
      </c>
      <c r="L57" s="85" t="str">
        <f t="shared" si="13"/>
        <v>N/A</v>
      </c>
    </row>
    <row r="58" spans="1:12" ht="25" x14ac:dyDescent="0.25">
      <c r="A58" s="108" t="s">
        <v>1130</v>
      </c>
      <c r="B58" s="21" t="s">
        <v>213</v>
      </c>
      <c r="C58" s="26" t="s">
        <v>1749</v>
      </c>
      <c r="D58" s="7" t="str">
        <f t="shared" si="14"/>
        <v>N/A</v>
      </c>
      <c r="E58" s="26" t="s">
        <v>1749</v>
      </c>
      <c r="F58" s="7" t="str">
        <f t="shared" si="15"/>
        <v>N/A</v>
      </c>
      <c r="G58" s="26" t="s">
        <v>1749</v>
      </c>
      <c r="H58" s="7" t="str">
        <f t="shared" si="16"/>
        <v>N/A</v>
      </c>
      <c r="I58" s="8" t="s">
        <v>1749</v>
      </c>
      <c r="J58" s="8" t="s">
        <v>1749</v>
      </c>
      <c r="K58" s="25" t="s">
        <v>734</v>
      </c>
      <c r="L58" s="85" t="str">
        <f t="shared" si="13"/>
        <v>N/A</v>
      </c>
    </row>
    <row r="59" spans="1:12" ht="25" x14ac:dyDescent="0.25">
      <c r="A59" s="108" t="s">
        <v>1131</v>
      </c>
      <c r="B59" s="21" t="s">
        <v>213</v>
      </c>
      <c r="C59" s="26" t="s">
        <v>1749</v>
      </c>
      <c r="D59" s="7" t="str">
        <f t="shared" si="14"/>
        <v>N/A</v>
      </c>
      <c r="E59" s="26" t="s">
        <v>1749</v>
      </c>
      <c r="F59" s="7" t="str">
        <f t="shared" si="15"/>
        <v>N/A</v>
      </c>
      <c r="G59" s="26">
        <v>49875.288849999997</v>
      </c>
      <c r="H59" s="7" t="str">
        <f t="shared" si="16"/>
        <v>N/A</v>
      </c>
      <c r="I59" s="8" t="s">
        <v>1749</v>
      </c>
      <c r="J59" s="8" t="s">
        <v>1749</v>
      </c>
      <c r="K59" s="25" t="s">
        <v>734</v>
      </c>
      <c r="L59" s="85" t="str">
        <f t="shared" si="13"/>
        <v>N/A</v>
      </c>
    </row>
    <row r="60" spans="1:12" x14ac:dyDescent="0.25">
      <c r="A60" s="130" t="s">
        <v>356</v>
      </c>
      <c r="B60" s="21" t="s">
        <v>213</v>
      </c>
      <c r="C60" s="26">
        <v>1783580575</v>
      </c>
      <c r="D60" s="7" t="str">
        <f t="shared" si="14"/>
        <v>N/A</v>
      </c>
      <c r="E60" s="26">
        <v>1926061799</v>
      </c>
      <c r="F60" s="7" t="str">
        <f t="shared" si="15"/>
        <v>N/A</v>
      </c>
      <c r="G60" s="26">
        <v>2029562580</v>
      </c>
      <c r="H60" s="7" t="str">
        <f t="shared" si="16"/>
        <v>N/A</v>
      </c>
      <c r="I60" s="8">
        <v>7.9880000000000004</v>
      </c>
      <c r="J60" s="8">
        <v>5.3739999999999997</v>
      </c>
      <c r="K60" s="25" t="s">
        <v>734</v>
      </c>
      <c r="L60" s="85" t="str">
        <f t="shared" ref="L60:L70" si="17">IF(J60="Div by 0", "N/A", IF(K60="N/A","N/A", IF(J60&gt;VALUE(MID(K60,1,2)), "No", IF(J60&lt;-1*VALUE(MID(K60,1,2)), "No", "Yes"))))</f>
        <v>Yes</v>
      </c>
    </row>
    <row r="61" spans="1:12" ht="25" x14ac:dyDescent="0.25">
      <c r="A61" s="108" t="s">
        <v>1132</v>
      </c>
      <c r="B61" s="21" t="s">
        <v>213</v>
      </c>
      <c r="C61" s="26">
        <v>0</v>
      </c>
      <c r="D61" s="7" t="str">
        <f t="shared" si="14"/>
        <v>N/A</v>
      </c>
      <c r="E61" s="26">
        <v>0</v>
      </c>
      <c r="F61" s="7" t="str">
        <f t="shared" si="15"/>
        <v>N/A</v>
      </c>
      <c r="G61" s="26">
        <v>0</v>
      </c>
      <c r="H61" s="7" t="str">
        <f t="shared" si="16"/>
        <v>N/A</v>
      </c>
      <c r="I61" s="8" t="s">
        <v>1749</v>
      </c>
      <c r="J61" s="8" t="s">
        <v>1749</v>
      </c>
      <c r="K61" s="25" t="s">
        <v>734</v>
      </c>
      <c r="L61" s="85" t="str">
        <f t="shared" si="17"/>
        <v>N/A</v>
      </c>
    </row>
    <row r="62" spans="1:12" x14ac:dyDescent="0.25">
      <c r="A62" s="108" t="s">
        <v>1133</v>
      </c>
      <c r="B62" s="21" t="s">
        <v>213</v>
      </c>
      <c r="C62" s="26">
        <v>38446873</v>
      </c>
      <c r="D62" s="7" t="str">
        <f t="shared" si="14"/>
        <v>N/A</v>
      </c>
      <c r="E62" s="26">
        <v>41404206</v>
      </c>
      <c r="F62" s="7" t="str">
        <f t="shared" si="15"/>
        <v>N/A</v>
      </c>
      <c r="G62" s="26">
        <v>6603383</v>
      </c>
      <c r="H62" s="7" t="str">
        <f t="shared" si="16"/>
        <v>N/A</v>
      </c>
      <c r="I62" s="8">
        <v>7.6920000000000002</v>
      </c>
      <c r="J62" s="8">
        <v>-84.1</v>
      </c>
      <c r="K62" s="25" t="s">
        <v>734</v>
      </c>
      <c r="L62" s="85" t="str">
        <f t="shared" si="17"/>
        <v>No</v>
      </c>
    </row>
    <row r="63" spans="1:12" ht="25" x14ac:dyDescent="0.25">
      <c r="A63" s="108" t="s">
        <v>1134</v>
      </c>
      <c r="B63" s="21" t="s">
        <v>213</v>
      </c>
      <c r="C63" s="26">
        <v>579235060</v>
      </c>
      <c r="D63" s="7" t="str">
        <f t="shared" si="14"/>
        <v>N/A</v>
      </c>
      <c r="E63" s="26">
        <v>646291369</v>
      </c>
      <c r="F63" s="7" t="str">
        <f t="shared" si="15"/>
        <v>N/A</v>
      </c>
      <c r="G63" s="26">
        <v>676025005</v>
      </c>
      <c r="H63" s="7" t="str">
        <f t="shared" si="16"/>
        <v>N/A</v>
      </c>
      <c r="I63" s="8">
        <v>11.58</v>
      </c>
      <c r="J63" s="8">
        <v>4.601</v>
      </c>
      <c r="K63" s="25" t="s">
        <v>734</v>
      </c>
      <c r="L63" s="85" t="str">
        <f t="shared" si="17"/>
        <v>Yes</v>
      </c>
    </row>
    <row r="64" spans="1:12" ht="25" x14ac:dyDescent="0.25">
      <c r="A64" s="108" t="s">
        <v>1135</v>
      </c>
      <c r="B64" s="21" t="s">
        <v>213</v>
      </c>
      <c r="C64" s="26">
        <v>97557798</v>
      </c>
      <c r="D64" s="7" t="str">
        <f t="shared" si="14"/>
        <v>N/A</v>
      </c>
      <c r="E64" s="26">
        <v>99347826</v>
      </c>
      <c r="F64" s="7" t="str">
        <f t="shared" si="15"/>
        <v>N/A</v>
      </c>
      <c r="G64" s="26">
        <v>1974988</v>
      </c>
      <c r="H64" s="7" t="str">
        <f t="shared" si="16"/>
        <v>N/A</v>
      </c>
      <c r="I64" s="8">
        <v>1.835</v>
      </c>
      <c r="J64" s="8">
        <v>-98</v>
      </c>
      <c r="K64" s="25" t="s">
        <v>734</v>
      </c>
      <c r="L64" s="85" t="str">
        <f t="shared" si="17"/>
        <v>No</v>
      </c>
    </row>
    <row r="65" spans="1:12" ht="25" x14ac:dyDescent="0.25">
      <c r="A65" s="108" t="s">
        <v>1136</v>
      </c>
      <c r="B65" s="21" t="s">
        <v>213</v>
      </c>
      <c r="C65" s="26">
        <v>0</v>
      </c>
      <c r="D65" s="7" t="str">
        <f t="shared" si="14"/>
        <v>N/A</v>
      </c>
      <c r="E65" s="26">
        <v>0</v>
      </c>
      <c r="F65" s="7" t="str">
        <f t="shared" si="15"/>
        <v>N/A</v>
      </c>
      <c r="G65" s="26">
        <v>0</v>
      </c>
      <c r="H65" s="7" t="str">
        <f t="shared" si="16"/>
        <v>N/A</v>
      </c>
      <c r="I65" s="8" t="s">
        <v>1749</v>
      </c>
      <c r="J65" s="8" t="s">
        <v>1749</v>
      </c>
      <c r="K65" s="25" t="s">
        <v>734</v>
      </c>
      <c r="L65" s="85" t="str">
        <f t="shared" si="17"/>
        <v>N/A</v>
      </c>
    </row>
    <row r="66" spans="1:12" ht="25" x14ac:dyDescent="0.25">
      <c r="A66" s="108" t="s">
        <v>1137</v>
      </c>
      <c r="B66" s="21" t="s">
        <v>213</v>
      </c>
      <c r="C66" s="26">
        <v>1068340844</v>
      </c>
      <c r="D66" s="7" t="str">
        <f t="shared" si="14"/>
        <v>N/A</v>
      </c>
      <c r="E66" s="26">
        <v>1139018398</v>
      </c>
      <c r="F66" s="7" t="str">
        <f t="shared" si="15"/>
        <v>N/A</v>
      </c>
      <c r="G66" s="26">
        <v>9982091</v>
      </c>
      <c r="H66" s="7" t="str">
        <f t="shared" si="16"/>
        <v>N/A</v>
      </c>
      <c r="I66" s="8">
        <v>6.6159999999999997</v>
      </c>
      <c r="J66" s="8">
        <v>-99.1</v>
      </c>
      <c r="K66" s="25" t="s">
        <v>734</v>
      </c>
      <c r="L66" s="85" t="str">
        <f t="shared" si="17"/>
        <v>No</v>
      </c>
    </row>
    <row r="67" spans="1:12" ht="25" x14ac:dyDescent="0.25">
      <c r="A67" s="108" t="s">
        <v>1138</v>
      </c>
      <c r="B67" s="21" t="s">
        <v>213</v>
      </c>
      <c r="C67" s="26">
        <v>0</v>
      </c>
      <c r="D67" s="7" t="str">
        <f t="shared" si="14"/>
        <v>N/A</v>
      </c>
      <c r="E67" s="26">
        <v>0</v>
      </c>
      <c r="F67" s="7" t="str">
        <f t="shared" si="15"/>
        <v>N/A</v>
      </c>
      <c r="G67" s="26">
        <v>0</v>
      </c>
      <c r="H67" s="7" t="str">
        <f t="shared" si="16"/>
        <v>N/A</v>
      </c>
      <c r="I67" s="8" t="s">
        <v>1749</v>
      </c>
      <c r="J67" s="8" t="s">
        <v>1749</v>
      </c>
      <c r="K67" s="25" t="s">
        <v>734</v>
      </c>
      <c r="L67" s="85" t="str">
        <f t="shared" si="17"/>
        <v>N/A</v>
      </c>
    </row>
    <row r="68" spans="1:12" ht="25" x14ac:dyDescent="0.25">
      <c r="A68" s="108" t="s">
        <v>1139</v>
      </c>
      <c r="B68" s="21" t="s">
        <v>213</v>
      </c>
      <c r="C68" s="26">
        <v>0</v>
      </c>
      <c r="D68" s="7" t="str">
        <f t="shared" si="14"/>
        <v>N/A</v>
      </c>
      <c r="E68" s="26">
        <v>0</v>
      </c>
      <c r="F68" s="7" t="str">
        <f t="shared" si="15"/>
        <v>N/A</v>
      </c>
      <c r="G68" s="26">
        <v>0</v>
      </c>
      <c r="H68" s="7" t="str">
        <f t="shared" si="16"/>
        <v>N/A</v>
      </c>
      <c r="I68" s="8" t="s">
        <v>1749</v>
      </c>
      <c r="J68" s="8" t="s">
        <v>1749</v>
      </c>
      <c r="K68" s="25" t="s">
        <v>734</v>
      </c>
      <c r="L68" s="85" t="str">
        <f t="shared" si="17"/>
        <v>N/A</v>
      </c>
    </row>
    <row r="69" spans="1:12" ht="25" x14ac:dyDescent="0.25">
      <c r="A69" s="108" t="s">
        <v>1140</v>
      </c>
      <c r="B69" s="21" t="s">
        <v>213</v>
      </c>
      <c r="C69" s="26">
        <v>0</v>
      </c>
      <c r="D69" s="7" t="str">
        <f t="shared" si="14"/>
        <v>N/A</v>
      </c>
      <c r="E69" s="26">
        <v>0</v>
      </c>
      <c r="F69" s="7" t="str">
        <f t="shared" si="15"/>
        <v>N/A</v>
      </c>
      <c r="G69" s="26">
        <v>0</v>
      </c>
      <c r="H69" s="7" t="str">
        <f t="shared" si="16"/>
        <v>N/A</v>
      </c>
      <c r="I69" s="8" t="s">
        <v>1749</v>
      </c>
      <c r="J69" s="8" t="s">
        <v>1749</v>
      </c>
      <c r="K69" s="25" t="s">
        <v>734</v>
      </c>
      <c r="L69" s="85" t="str">
        <f t="shared" si="17"/>
        <v>N/A</v>
      </c>
    </row>
    <row r="70" spans="1:12" ht="25" x14ac:dyDescent="0.25">
      <c r="A70" s="108" t="s">
        <v>1141</v>
      </c>
      <c r="B70" s="21" t="s">
        <v>213</v>
      </c>
      <c r="C70" s="26">
        <v>0</v>
      </c>
      <c r="D70" s="7" t="str">
        <f t="shared" si="14"/>
        <v>N/A</v>
      </c>
      <c r="E70" s="26">
        <v>0</v>
      </c>
      <c r="F70" s="7" t="str">
        <f t="shared" si="15"/>
        <v>N/A</v>
      </c>
      <c r="G70" s="26">
        <v>1334977113</v>
      </c>
      <c r="H70" s="7" t="str">
        <f t="shared" si="16"/>
        <v>N/A</v>
      </c>
      <c r="I70" s="8" t="s">
        <v>1749</v>
      </c>
      <c r="J70" s="8" t="s">
        <v>1749</v>
      </c>
      <c r="K70" s="25" t="s">
        <v>734</v>
      </c>
      <c r="L70" s="85" t="str">
        <f t="shared" si="17"/>
        <v>N/A</v>
      </c>
    </row>
    <row r="71" spans="1:12" x14ac:dyDescent="0.25">
      <c r="A71" s="130" t="s">
        <v>1142</v>
      </c>
      <c r="B71" s="21" t="s">
        <v>213</v>
      </c>
      <c r="C71" s="26">
        <v>28243.108977</v>
      </c>
      <c r="D71" s="7" t="str">
        <f t="shared" si="14"/>
        <v>N/A</v>
      </c>
      <c r="E71" s="26">
        <v>29915.688909</v>
      </c>
      <c r="F71" s="7" t="str">
        <f t="shared" si="15"/>
        <v>N/A</v>
      </c>
      <c r="G71" s="26">
        <v>30276.162899999999</v>
      </c>
      <c r="H71" s="7" t="str">
        <f t="shared" si="16"/>
        <v>N/A</v>
      </c>
      <c r="I71" s="8">
        <v>5.9219999999999997</v>
      </c>
      <c r="J71" s="8">
        <v>1.2050000000000001</v>
      </c>
      <c r="K71" s="25" t="s">
        <v>734</v>
      </c>
      <c r="L71" s="85" t="str">
        <f t="shared" ref="L71:L81" si="18">IF(J71="Div by 0", "N/A", IF(K71="N/A","N/A", IF(J71&gt;VALUE(MID(K71,1,2)), "No", IF(J71&lt;-1*VALUE(MID(K71,1,2)), "No", "Yes"))))</f>
        <v>Yes</v>
      </c>
    </row>
    <row r="72" spans="1:12" ht="25" x14ac:dyDescent="0.25">
      <c r="A72" s="108" t="s">
        <v>1143</v>
      </c>
      <c r="B72" s="21" t="s">
        <v>213</v>
      </c>
      <c r="C72" s="26" t="s">
        <v>1749</v>
      </c>
      <c r="D72" s="7" t="str">
        <f t="shared" si="14"/>
        <v>N/A</v>
      </c>
      <c r="E72" s="26" t="s">
        <v>1749</v>
      </c>
      <c r="F72" s="7" t="str">
        <f t="shared" si="15"/>
        <v>N/A</v>
      </c>
      <c r="G72" s="26" t="s">
        <v>1749</v>
      </c>
      <c r="H72" s="7" t="str">
        <f t="shared" si="16"/>
        <v>N/A</v>
      </c>
      <c r="I72" s="8" t="s">
        <v>1749</v>
      </c>
      <c r="J72" s="8" t="s">
        <v>1749</v>
      </c>
      <c r="K72" s="25" t="s">
        <v>734</v>
      </c>
      <c r="L72" s="85" t="str">
        <f t="shared" si="18"/>
        <v>N/A</v>
      </c>
    </row>
    <row r="73" spans="1:12" ht="25" x14ac:dyDescent="0.25">
      <c r="A73" s="108" t="s">
        <v>1144</v>
      </c>
      <c r="B73" s="21" t="s">
        <v>213</v>
      </c>
      <c r="C73" s="26">
        <v>1533.1528092999999</v>
      </c>
      <c r="D73" s="7" t="str">
        <f t="shared" si="14"/>
        <v>N/A</v>
      </c>
      <c r="E73" s="26">
        <v>1630.3435973999999</v>
      </c>
      <c r="F73" s="7" t="str">
        <f t="shared" si="15"/>
        <v>N/A</v>
      </c>
      <c r="G73" s="26">
        <v>1376.5651449</v>
      </c>
      <c r="H73" s="7" t="str">
        <f t="shared" si="16"/>
        <v>N/A</v>
      </c>
      <c r="I73" s="8">
        <v>6.3390000000000004</v>
      </c>
      <c r="J73" s="8">
        <v>-15.6</v>
      </c>
      <c r="K73" s="25" t="s">
        <v>734</v>
      </c>
      <c r="L73" s="85" t="str">
        <f t="shared" si="18"/>
        <v>Yes</v>
      </c>
    </row>
    <row r="74" spans="1:12" ht="25" x14ac:dyDescent="0.25">
      <c r="A74" s="108" t="s">
        <v>1145</v>
      </c>
      <c r="B74" s="21" t="s">
        <v>213</v>
      </c>
      <c r="C74" s="26">
        <v>28686.363905999999</v>
      </c>
      <c r="D74" s="7" t="str">
        <f t="shared" si="14"/>
        <v>N/A</v>
      </c>
      <c r="E74" s="26">
        <v>30816.868633999999</v>
      </c>
      <c r="F74" s="7" t="str">
        <f t="shared" si="15"/>
        <v>N/A</v>
      </c>
      <c r="G74" s="26">
        <v>30132.605527</v>
      </c>
      <c r="H74" s="7" t="str">
        <f t="shared" si="16"/>
        <v>N/A</v>
      </c>
      <c r="I74" s="8">
        <v>7.4269999999999996</v>
      </c>
      <c r="J74" s="8">
        <v>-2.2200000000000002</v>
      </c>
      <c r="K74" s="25" t="s">
        <v>734</v>
      </c>
      <c r="L74" s="85" t="str">
        <f t="shared" si="18"/>
        <v>Yes</v>
      </c>
    </row>
    <row r="75" spans="1:12" ht="25" x14ac:dyDescent="0.25">
      <c r="A75" s="108" t="s">
        <v>1146</v>
      </c>
      <c r="B75" s="21" t="s">
        <v>213</v>
      </c>
      <c r="C75" s="26">
        <v>66365.848979999995</v>
      </c>
      <c r="D75" s="7" t="str">
        <f t="shared" si="14"/>
        <v>N/A</v>
      </c>
      <c r="E75" s="26">
        <v>68421.367769000004</v>
      </c>
      <c r="F75" s="7" t="str">
        <f t="shared" si="15"/>
        <v>N/A</v>
      </c>
      <c r="G75" s="26">
        <v>27054.630137</v>
      </c>
      <c r="H75" s="7" t="str">
        <f t="shared" si="16"/>
        <v>N/A</v>
      </c>
      <c r="I75" s="8">
        <v>3.097</v>
      </c>
      <c r="J75" s="8">
        <v>-60.5</v>
      </c>
      <c r="K75" s="25" t="s">
        <v>734</v>
      </c>
      <c r="L75" s="85" t="str">
        <f t="shared" si="18"/>
        <v>No</v>
      </c>
    </row>
    <row r="76" spans="1:12" ht="25" x14ac:dyDescent="0.25">
      <c r="A76" s="108" t="s">
        <v>1147</v>
      </c>
      <c r="B76" s="21" t="s">
        <v>213</v>
      </c>
      <c r="C76" s="26" t="s">
        <v>1749</v>
      </c>
      <c r="D76" s="7" t="str">
        <f t="shared" si="14"/>
        <v>N/A</v>
      </c>
      <c r="E76" s="26" t="s">
        <v>1749</v>
      </c>
      <c r="F76" s="7" t="str">
        <f t="shared" si="15"/>
        <v>N/A</v>
      </c>
      <c r="G76" s="26" t="s">
        <v>1749</v>
      </c>
      <c r="H76" s="7" t="str">
        <f t="shared" si="16"/>
        <v>N/A</v>
      </c>
      <c r="I76" s="8" t="s">
        <v>1749</v>
      </c>
      <c r="J76" s="8" t="s">
        <v>1749</v>
      </c>
      <c r="K76" s="25" t="s">
        <v>734</v>
      </c>
      <c r="L76" s="85" t="str">
        <f t="shared" si="18"/>
        <v>N/A</v>
      </c>
    </row>
    <row r="77" spans="1:12" ht="25" x14ac:dyDescent="0.25">
      <c r="A77" s="108" t="s">
        <v>1148</v>
      </c>
      <c r="B77" s="21" t="s">
        <v>213</v>
      </c>
      <c r="C77" s="26">
        <v>65095.103825999999</v>
      </c>
      <c r="D77" s="7" t="str">
        <f t="shared" si="14"/>
        <v>N/A</v>
      </c>
      <c r="E77" s="26">
        <v>68768.846103000003</v>
      </c>
      <c r="F77" s="7" t="str">
        <f t="shared" si="15"/>
        <v>N/A</v>
      </c>
      <c r="G77" s="26">
        <v>27199.158038000001</v>
      </c>
      <c r="H77" s="7" t="str">
        <f t="shared" si="16"/>
        <v>N/A</v>
      </c>
      <c r="I77" s="8">
        <v>5.6440000000000001</v>
      </c>
      <c r="J77" s="8">
        <v>-60.4</v>
      </c>
      <c r="K77" s="25" t="s">
        <v>734</v>
      </c>
      <c r="L77" s="85" t="str">
        <f t="shared" si="18"/>
        <v>No</v>
      </c>
    </row>
    <row r="78" spans="1:12" ht="25" x14ac:dyDescent="0.25">
      <c r="A78" s="108" t="s">
        <v>1149</v>
      </c>
      <c r="B78" s="21" t="s">
        <v>213</v>
      </c>
      <c r="C78" s="26" t="s">
        <v>1749</v>
      </c>
      <c r="D78" s="7" t="str">
        <f t="shared" si="14"/>
        <v>N/A</v>
      </c>
      <c r="E78" s="26" t="s">
        <v>1749</v>
      </c>
      <c r="F78" s="7" t="str">
        <f t="shared" si="15"/>
        <v>N/A</v>
      </c>
      <c r="G78" s="26" t="s">
        <v>1749</v>
      </c>
      <c r="H78" s="7" t="str">
        <f t="shared" si="16"/>
        <v>N/A</v>
      </c>
      <c r="I78" s="8" t="s">
        <v>1749</v>
      </c>
      <c r="J78" s="8" t="s">
        <v>1749</v>
      </c>
      <c r="K78" s="25" t="s">
        <v>734</v>
      </c>
      <c r="L78" s="85" t="str">
        <f t="shared" si="18"/>
        <v>N/A</v>
      </c>
    </row>
    <row r="79" spans="1:12" ht="25" x14ac:dyDescent="0.25">
      <c r="A79" s="108" t="s">
        <v>1150</v>
      </c>
      <c r="B79" s="21" t="s">
        <v>213</v>
      </c>
      <c r="C79" s="26" t="s">
        <v>1749</v>
      </c>
      <c r="D79" s="7" t="str">
        <f t="shared" si="14"/>
        <v>N/A</v>
      </c>
      <c r="E79" s="26" t="s">
        <v>1749</v>
      </c>
      <c r="F79" s="7" t="str">
        <f t="shared" si="15"/>
        <v>N/A</v>
      </c>
      <c r="G79" s="26" t="s">
        <v>1749</v>
      </c>
      <c r="H79" s="7" t="str">
        <f t="shared" si="16"/>
        <v>N/A</v>
      </c>
      <c r="I79" s="8" t="s">
        <v>1749</v>
      </c>
      <c r="J79" s="8" t="s">
        <v>1749</v>
      </c>
      <c r="K79" s="25" t="s">
        <v>734</v>
      </c>
      <c r="L79" s="85" t="str">
        <f t="shared" si="18"/>
        <v>N/A</v>
      </c>
    </row>
    <row r="80" spans="1:12" ht="25" x14ac:dyDescent="0.25">
      <c r="A80" s="108" t="s">
        <v>1151</v>
      </c>
      <c r="B80" s="21" t="s">
        <v>213</v>
      </c>
      <c r="C80" s="26" t="s">
        <v>1749</v>
      </c>
      <c r="D80" s="7" t="str">
        <f t="shared" si="14"/>
        <v>N/A</v>
      </c>
      <c r="E80" s="26" t="s">
        <v>1749</v>
      </c>
      <c r="F80" s="7" t="str">
        <f t="shared" si="15"/>
        <v>N/A</v>
      </c>
      <c r="G80" s="26" t="s">
        <v>1749</v>
      </c>
      <c r="H80" s="7" t="str">
        <f t="shared" si="16"/>
        <v>N/A</v>
      </c>
      <c r="I80" s="8" t="s">
        <v>1749</v>
      </c>
      <c r="J80" s="8" t="s">
        <v>1749</v>
      </c>
      <c r="K80" s="25" t="s">
        <v>734</v>
      </c>
      <c r="L80" s="85" t="str">
        <f t="shared" si="18"/>
        <v>N/A</v>
      </c>
    </row>
    <row r="81" spans="1:12" ht="25" x14ac:dyDescent="0.25">
      <c r="A81" s="108" t="s">
        <v>1152</v>
      </c>
      <c r="B81" s="21" t="s">
        <v>213</v>
      </c>
      <c r="C81" s="26" t="s">
        <v>1749</v>
      </c>
      <c r="D81" s="7" t="str">
        <f t="shared" si="14"/>
        <v>N/A</v>
      </c>
      <c r="E81" s="26" t="s">
        <v>1749</v>
      </c>
      <c r="F81" s="7" t="str">
        <f t="shared" si="15"/>
        <v>N/A</v>
      </c>
      <c r="G81" s="26">
        <v>33914.516499999998</v>
      </c>
      <c r="H81" s="7" t="str">
        <f t="shared" si="16"/>
        <v>N/A</v>
      </c>
      <c r="I81" s="8" t="s">
        <v>1749</v>
      </c>
      <c r="J81" s="8" t="s">
        <v>1749</v>
      </c>
      <c r="K81" s="25" t="s">
        <v>734</v>
      </c>
      <c r="L81" s="85" t="str">
        <f t="shared" si="18"/>
        <v>N/A</v>
      </c>
    </row>
    <row r="82" spans="1:12" x14ac:dyDescent="0.25">
      <c r="A82" s="108" t="s">
        <v>357</v>
      </c>
      <c r="B82" s="21" t="s">
        <v>213</v>
      </c>
      <c r="C82" s="26">
        <v>1784346182</v>
      </c>
      <c r="D82" s="7" t="str">
        <f t="shared" si="14"/>
        <v>N/A</v>
      </c>
      <c r="E82" s="26">
        <v>1927600507</v>
      </c>
      <c r="F82" s="7" t="str">
        <f t="shared" si="15"/>
        <v>N/A</v>
      </c>
      <c r="G82" s="26">
        <v>2030182954</v>
      </c>
      <c r="H82" s="7" t="str">
        <f t="shared" si="16"/>
        <v>N/A</v>
      </c>
      <c r="I82" s="8">
        <v>8.0280000000000005</v>
      </c>
      <c r="J82" s="8">
        <v>5.3220000000000001</v>
      </c>
      <c r="K82" s="25" t="s">
        <v>734</v>
      </c>
      <c r="L82" s="85" t="str">
        <f t="shared" ref="L82:L138" si="19">IF(J82="Div by 0", "N/A", IF(K82="N/A","N/A", IF(J82&gt;VALUE(MID(K82,1,2)), "No", IF(J82&lt;-1*VALUE(MID(K82,1,2)), "No", "Yes"))))</f>
        <v>Yes</v>
      </c>
    </row>
    <row r="83" spans="1:12" x14ac:dyDescent="0.25">
      <c r="A83" s="108" t="s">
        <v>363</v>
      </c>
      <c r="B83" s="21" t="s">
        <v>213</v>
      </c>
      <c r="C83" s="22">
        <v>43489</v>
      </c>
      <c r="D83" s="7" t="str">
        <f t="shared" ref="D83:D114" si="20">IF($B83="N/A","N/A",IF(C83&gt;10,"No",IF(C83&lt;-10,"No","Yes")))</f>
        <v>N/A</v>
      </c>
      <c r="E83" s="22">
        <v>44435</v>
      </c>
      <c r="F83" s="7" t="str">
        <f t="shared" ref="F83:F114" si="21">IF($B83="N/A","N/A",IF(E83&gt;10,"No",IF(E83&lt;-10,"No","Yes")))</f>
        <v>N/A</v>
      </c>
      <c r="G83" s="22">
        <v>47022</v>
      </c>
      <c r="H83" s="7" t="str">
        <f t="shared" ref="H83:H114" si="22">IF($B83="N/A","N/A",IF(G83&gt;10,"No",IF(G83&lt;-10,"No","Yes")))</f>
        <v>N/A</v>
      </c>
      <c r="I83" s="8">
        <v>2.1749999999999998</v>
      </c>
      <c r="J83" s="8">
        <v>5.8220000000000001</v>
      </c>
      <c r="K83" s="25" t="s">
        <v>734</v>
      </c>
      <c r="L83" s="85" t="str">
        <f t="shared" si="19"/>
        <v>Yes</v>
      </c>
    </row>
    <row r="84" spans="1:12" x14ac:dyDescent="0.25">
      <c r="A84" s="108" t="s">
        <v>358</v>
      </c>
      <c r="B84" s="21" t="s">
        <v>213</v>
      </c>
      <c r="C84" s="26">
        <v>41029.827818999998</v>
      </c>
      <c r="D84" s="7" t="str">
        <f t="shared" si="20"/>
        <v>N/A</v>
      </c>
      <c r="E84" s="26">
        <v>43380.229705999998</v>
      </c>
      <c r="F84" s="7" t="str">
        <f t="shared" si="21"/>
        <v>N/A</v>
      </c>
      <c r="G84" s="26">
        <v>43175.172344999999</v>
      </c>
      <c r="H84" s="7" t="str">
        <f t="shared" si="22"/>
        <v>N/A</v>
      </c>
      <c r="I84" s="8">
        <v>5.7290000000000001</v>
      </c>
      <c r="J84" s="8">
        <v>-0.47299999999999998</v>
      </c>
      <c r="K84" s="25" t="s">
        <v>734</v>
      </c>
      <c r="L84" s="85" t="str">
        <f t="shared" si="19"/>
        <v>Yes</v>
      </c>
    </row>
    <row r="85" spans="1:12" ht="25" x14ac:dyDescent="0.25">
      <c r="A85" s="108" t="s">
        <v>1153</v>
      </c>
      <c r="B85" s="21" t="s">
        <v>213</v>
      </c>
      <c r="C85" s="26">
        <v>66576507</v>
      </c>
      <c r="D85" s="7" t="str">
        <f t="shared" si="20"/>
        <v>N/A</v>
      </c>
      <c r="E85" s="26">
        <v>72342350</v>
      </c>
      <c r="F85" s="7" t="str">
        <f t="shared" si="21"/>
        <v>N/A</v>
      </c>
      <c r="G85" s="26">
        <v>77690264</v>
      </c>
      <c r="H85" s="7" t="str">
        <f t="shared" si="22"/>
        <v>N/A</v>
      </c>
      <c r="I85" s="8">
        <v>8.66</v>
      </c>
      <c r="J85" s="8">
        <v>7.3929999999999998</v>
      </c>
      <c r="K85" s="25" t="s">
        <v>734</v>
      </c>
      <c r="L85" s="85" t="str">
        <f t="shared" si="19"/>
        <v>Yes</v>
      </c>
    </row>
    <row r="86" spans="1:12" x14ac:dyDescent="0.25">
      <c r="A86" s="108" t="s">
        <v>724</v>
      </c>
      <c r="B86" s="21" t="s">
        <v>213</v>
      </c>
      <c r="C86" s="22">
        <v>42409</v>
      </c>
      <c r="D86" s="7" t="str">
        <f t="shared" si="20"/>
        <v>N/A</v>
      </c>
      <c r="E86" s="22">
        <v>43050</v>
      </c>
      <c r="F86" s="7" t="str">
        <f t="shared" si="21"/>
        <v>N/A</v>
      </c>
      <c r="G86" s="22">
        <v>45432</v>
      </c>
      <c r="H86" s="7" t="str">
        <f t="shared" si="22"/>
        <v>N/A</v>
      </c>
      <c r="I86" s="8">
        <v>1.5109999999999999</v>
      </c>
      <c r="J86" s="8">
        <v>5.5330000000000004</v>
      </c>
      <c r="K86" s="25" t="s">
        <v>734</v>
      </c>
      <c r="L86" s="85" t="str">
        <f t="shared" si="19"/>
        <v>Yes</v>
      </c>
    </row>
    <row r="87" spans="1:12" ht="25" x14ac:dyDescent="0.25">
      <c r="A87" s="108" t="s">
        <v>1154</v>
      </c>
      <c r="B87" s="21" t="s">
        <v>213</v>
      </c>
      <c r="C87" s="26">
        <v>1569.8674102</v>
      </c>
      <c r="D87" s="7" t="str">
        <f t="shared" si="20"/>
        <v>N/A</v>
      </c>
      <c r="E87" s="26">
        <v>1680.4262484999999</v>
      </c>
      <c r="F87" s="7" t="str">
        <f t="shared" si="21"/>
        <v>N/A</v>
      </c>
      <c r="G87" s="26">
        <v>1710.0339849</v>
      </c>
      <c r="H87" s="7" t="str">
        <f t="shared" si="22"/>
        <v>N/A</v>
      </c>
      <c r="I87" s="8">
        <v>7.0430000000000001</v>
      </c>
      <c r="J87" s="8">
        <v>1.762</v>
      </c>
      <c r="K87" s="25" t="s">
        <v>734</v>
      </c>
      <c r="L87" s="85" t="str">
        <f t="shared" si="19"/>
        <v>Yes</v>
      </c>
    </row>
    <row r="88" spans="1:12" ht="25" x14ac:dyDescent="0.25">
      <c r="A88" s="108" t="s">
        <v>1155</v>
      </c>
      <c r="B88" s="21" t="s">
        <v>213</v>
      </c>
      <c r="C88" s="26">
        <v>1160226844</v>
      </c>
      <c r="D88" s="7" t="str">
        <f t="shared" si="20"/>
        <v>N/A</v>
      </c>
      <c r="E88" s="26">
        <v>1256214669</v>
      </c>
      <c r="F88" s="7" t="str">
        <f t="shared" si="21"/>
        <v>N/A</v>
      </c>
      <c r="G88" s="26">
        <v>1322418470</v>
      </c>
      <c r="H88" s="7" t="str">
        <f t="shared" si="22"/>
        <v>N/A</v>
      </c>
      <c r="I88" s="8">
        <v>8.2729999999999997</v>
      </c>
      <c r="J88" s="8">
        <v>5.27</v>
      </c>
      <c r="K88" s="25" t="s">
        <v>734</v>
      </c>
      <c r="L88" s="85" t="str">
        <f t="shared" si="19"/>
        <v>Yes</v>
      </c>
    </row>
    <row r="89" spans="1:12" x14ac:dyDescent="0.25">
      <c r="A89" s="108" t="s">
        <v>725</v>
      </c>
      <c r="B89" s="21" t="s">
        <v>213</v>
      </c>
      <c r="C89" s="22">
        <v>22687</v>
      </c>
      <c r="D89" s="7" t="str">
        <f t="shared" si="20"/>
        <v>N/A</v>
      </c>
      <c r="E89" s="22">
        <v>23155</v>
      </c>
      <c r="F89" s="7" t="str">
        <f t="shared" si="21"/>
        <v>N/A</v>
      </c>
      <c r="G89" s="22">
        <v>23817</v>
      </c>
      <c r="H89" s="7" t="str">
        <f t="shared" si="22"/>
        <v>N/A</v>
      </c>
      <c r="I89" s="8">
        <v>2.0630000000000002</v>
      </c>
      <c r="J89" s="8">
        <v>2.859</v>
      </c>
      <c r="K89" s="25" t="s">
        <v>734</v>
      </c>
      <c r="L89" s="85" t="str">
        <f t="shared" si="19"/>
        <v>Yes</v>
      </c>
    </row>
    <row r="90" spans="1:12" ht="25" x14ac:dyDescent="0.25">
      <c r="A90" s="108" t="s">
        <v>1156</v>
      </c>
      <c r="B90" s="21" t="s">
        <v>213</v>
      </c>
      <c r="C90" s="26">
        <v>51140.602283</v>
      </c>
      <c r="D90" s="7" t="str">
        <f t="shared" si="20"/>
        <v>N/A</v>
      </c>
      <c r="E90" s="26">
        <v>54252.414986000003</v>
      </c>
      <c r="F90" s="7" t="str">
        <f t="shared" si="21"/>
        <v>N/A</v>
      </c>
      <c r="G90" s="26">
        <v>55524.141159999999</v>
      </c>
      <c r="H90" s="7" t="str">
        <f t="shared" si="22"/>
        <v>N/A</v>
      </c>
      <c r="I90" s="8">
        <v>6.085</v>
      </c>
      <c r="J90" s="8">
        <v>2.3439999999999999</v>
      </c>
      <c r="K90" s="25" t="s">
        <v>734</v>
      </c>
      <c r="L90" s="85" t="str">
        <f t="shared" si="19"/>
        <v>Yes</v>
      </c>
    </row>
    <row r="91" spans="1:12" ht="25" x14ac:dyDescent="0.25">
      <c r="A91" s="108" t="s">
        <v>1157</v>
      </c>
      <c r="B91" s="21" t="s">
        <v>213</v>
      </c>
      <c r="C91" s="26">
        <v>20468118</v>
      </c>
      <c r="D91" s="7" t="str">
        <f t="shared" si="20"/>
        <v>N/A</v>
      </c>
      <c r="E91" s="26">
        <v>14397917</v>
      </c>
      <c r="F91" s="7" t="str">
        <f t="shared" si="21"/>
        <v>N/A</v>
      </c>
      <c r="G91" s="26">
        <v>14963837</v>
      </c>
      <c r="H91" s="7" t="str">
        <f t="shared" si="22"/>
        <v>N/A</v>
      </c>
      <c r="I91" s="8">
        <v>-29.7</v>
      </c>
      <c r="J91" s="8">
        <v>3.931</v>
      </c>
      <c r="K91" s="25" t="s">
        <v>734</v>
      </c>
      <c r="L91" s="85" t="str">
        <f t="shared" si="19"/>
        <v>Yes</v>
      </c>
    </row>
    <row r="92" spans="1:12" x14ac:dyDescent="0.25">
      <c r="A92" s="108" t="s">
        <v>726</v>
      </c>
      <c r="B92" s="21" t="s">
        <v>213</v>
      </c>
      <c r="C92" s="22">
        <v>2907</v>
      </c>
      <c r="D92" s="7" t="str">
        <f t="shared" si="20"/>
        <v>N/A</v>
      </c>
      <c r="E92" s="22">
        <v>2167</v>
      </c>
      <c r="F92" s="7" t="str">
        <f t="shared" si="21"/>
        <v>N/A</v>
      </c>
      <c r="G92" s="22">
        <v>2437</v>
      </c>
      <c r="H92" s="7" t="str">
        <f t="shared" si="22"/>
        <v>N/A</v>
      </c>
      <c r="I92" s="8">
        <v>-25.5</v>
      </c>
      <c r="J92" s="8">
        <v>12.46</v>
      </c>
      <c r="K92" s="25" t="s">
        <v>734</v>
      </c>
      <c r="L92" s="85" t="str">
        <f t="shared" si="19"/>
        <v>Yes</v>
      </c>
    </row>
    <row r="93" spans="1:12" ht="25" x14ac:dyDescent="0.25">
      <c r="A93" s="108" t="s">
        <v>1158</v>
      </c>
      <c r="B93" s="21" t="s">
        <v>213</v>
      </c>
      <c r="C93" s="26">
        <v>7040.9762641999996</v>
      </c>
      <c r="D93" s="7" t="str">
        <f t="shared" si="20"/>
        <v>N/A</v>
      </c>
      <c r="E93" s="26">
        <v>6644.1702814999999</v>
      </c>
      <c r="F93" s="7" t="str">
        <f t="shared" si="21"/>
        <v>N/A</v>
      </c>
      <c r="G93" s="26">
        <v>6140.2695937999997</v>
      </c>
      <c r="H93" s="7" t="str">
        <f t="shared" si="22"/>
        <v>N/A</v>
      </c>
      <c r="I93" s="8">
        <v>-5.64</v>
      </c>
      <c r="J93" s="8">
        <v>-7.58</v>
      </c>
      <c r="K93" s="25" t="s">
        <v>734</v>
      </c>
      <c r="L93" s="85" t="str">
        <f t="shared" si="19"/>
        <v>Yes</v>
      </c>
    </row>
    <row r="94" spans="1:12" x14ac:dyDescent="0.25">
      <c r="A94" s="108" t="s">
        <v>1159</v>
      </c>
      <c r="B94" s="21" t="s">
        <v>213</v>
      </c>
      <c r="C94" s="26">
        <v>177830898</v>
      </c>
      <c r="D94" s="7" t="str">
        <f t="shared" si="20"/>
        <v>N/A</v>
      </c>
      <c r="E94" s="26">
        <v>205946073</v>
      </c>
      <c r="F94" s="7" t="str">
        <f t="shared" si="21"/>
        <v>N/A</v>
      </c>
      <c r="G94" s="26">
        <v>219180008</v>
      </c>
      <c r="H94" s="7" t="str">
        <f t="shared" si="22"/>
        <v>N/A</v>
      </c>
      <c r="I94" s="8">
        <v>15.81</v>
      </c>
      <c r="J94" s="8">
        <v>6.4260000000000002</v>
      </c>
      <c r="K94" s="25" t="s">
        <v>734</v>
      </c>
      <c r="L94" s="85" t="str">
        <f t="shared" si="19"/>
        <v>Yes</v>
      </c>
    </row>
    <row r="95" spans="1:12" x14ac:dyDescent="0.25">
      <c r="A95" s="108" t="s">
        <v>727</v>
      </c>
      <c r="B95" s="21" t="s">
        <v>213</v>
      </c>
      <c r="C95" s="22">
        <v>14429</v>
      </c>
      <c r="D95" s="7" t="str">
        <f t="shared" si="20"/>
        <v>N/A</v>
      </c>
      <c r="E95" s="22">
        <v>14982</v>
      </c>
      <c r="F95" s="7" t="str">
        <f t="shared" si="21"/>
        <v>N/A</v>
      </c>
      <c r="G95" s="22">
        <v>15222</v>
      </c>
      <c r="H95" s="7" t="str">
        <f t="shared" si="22"/>
        <v>N/A</v>
      </c>
      <c r="I95" s="8">
        <v>3.8330000000000002</v>
      </c>
      <c r="J95" s="8">
        <v>1.6020000000000001</v>
      </c>
      <c r="K95" s="25" t="s">
        <v>734</v>
      </c>
      <c r="L95" s="85" t="str">
        <f t="shared" si="19"/>
        <v>Yes</v>
      </c>
    </row>
    <row r="96" spans="1:12" x14ac:dyDescent="0.25">
      <c r="A96" s="108" t="s">
        <v>1160</v>
      </c>
      <c r="B96" s="21" t="s">
        <v>213</v>
      </c>
      <c r="C96" s="26">
        <v>12324.547646999999</v>
      </c>
      <c r="D96" s="7" t="str">
        <f t="shared" si="20"/>
        <v>N/A</v>
      </c>
      <c r="E96" s="26">
        <v>13746.233679999999</v>
      </c>
      <c r="F96" s="7" t="str">
        <f t="shared" si="21"/>
        <v>N/A</v>
      </c>
      <c r="G96" s="26">
        <v>14398.896860000001</v>
      </c>
      <c r="H96" s="7" t="str">
        <f t="shared" si="22"/>
        <v>N/A</v>
      </c>
      <c r="I96" s="8">
        <v>11.54</v>
      </c>
      <c r="J96" s="8">
        <v>4.7480000000000002</v>
      </c>
      <c r="K96" s="25" t="s">
        <v>734</v>
      </c>
      <c r="L96" s="85" t="str">
        <f t="shared" si="19"/>
        <v>Yes</v>
      </c>
    </row>
    <row r="97" spans="1:12" x14ac:dyDescent="0.25">
      <c r="A97" s="108" t="s">
        <v>1161</v>
      </c>
      <c r="B97" s="21" t="s">
        <v>213</v>
      </c>
      <c r="C97" s="26">
        <v>1956768</v>
      </c>
      <c r="D97" s="7" t="str">
        <f t="shared" si="20"/>
        <v>N/A</v>
      </c>
      <c r="E97" s="26">
        <v>1851236</v>
      </c>
      <c r="F97" s="7" t="str">
        <f t="shared" si="21"/>
        <v>N/A</v>
      </c>
      <c r="G97" s="26">
        <v>1589541</v>
      </c>
      <c r="H97" s="7" t="str">
        <f t="shared" si="22"/>
        <v>N/A</v>
      </c>
      <c r="I97" s="8">
        <v>-5.39</v>
      </c>
      <c r="J97" s="8">
        <v>-14.1</v>
      </c>
      <c r="K97" s="25" t="s">
        <v>734</v>
      </c>
      <c r="L97" s="85" t="str">
        <f t="shared" si="19"/>
        <v>Yes</v>
      </c>
    </row>
    <row r="98" spans="1:12" x14ac:dyDescent="0.25">
      <c r="A98" s="108" t="s">
        <v>517</v>
      </c>
      <c r="B98" s="21" t="s">
        <v>213</v>
      </c>
      <c r="C98" s="22">
        <v>50</v>
      </c>
      <c r="D98" s="7" t="str">
        <f t="shared" si="20"/>
        <v>N/A</v>
      </c>
      <c r="E98" s="22">
        <v>49</v>
      </c>
      <c r="F98" s="7" t="str">
        <f t="shared" si="21"/>
        <v>N/A</v>
      </c>
      <c r="G98" s="22">
        <v>44</v>
      </c>
      <c r="H98" s="7" t="str">
        <f t="shared" si="22"/>
        <v>N/A</v>
      </c>
      <c r="I98" s="8">
        <v>-2</v>
      </c>
      <c r="J98" s="8">
        <v>-10.199999999999999</v>
      </c>
      <c r="K98" s="25" t="s">
        <v>734</v>
      </c>
      <c r="L98" s="85" t="str">
        <f t="shared" si="19"/>
        <v>Yes</v>
      </c>
    </row>
    <row r="99" spans="1:12" x14ac:dyDescent="0.25">
      <c r="A99" s="108" t="s">
        <v>1162</v>
      </c>
      <c r="B99" s="21" t="s">
        <v>213</v>
      </c>
      <c r="C99" s="26">
        <v>39135.360000000001</v>
      </c>
      <c r="D99" s="7" t="str">
        <f t="shared" si="20"/>
        <v>N/A</v>
      </c>
      <c r="E99" s="26">
        <v>37780.326530999999</v>
      </c>
      <c r="F99" s="7" t="str">
        <f t="shared" si="21"/>
        <v>N/A</v>
      </c>
      <c r="G99" s="26">
        <v>36125.931817999997</v>
      </c>
      <c r="H99" s="7" t="str">
        <f t="shared" si="22"/>
        <v>N/A</v>
      </c>
      <c r="I99" s="8">
        <v>-3.46</v>
      </c>
      <c r="J99" s="8">
        <v>-4.38</v>
      </c>
      <c r="K99" s="25" t="s">
        <v>734</v>
      </c>
      <c r="L99" s="85" t="str">
        <f t="shared" si="19"/>
        <v>Yes</v>
      </c>
    </row>
    <row r="100" spans="1:12" ht="25" x14ac:dyDescent="0.25">
      <c r="A100" s="108" t="s">
        <v>1163</v>
      </c>
      <c r="B100" s="21" t="s">
        <v>213</v>
      </c>
      <c r="C100" s="26">
        <v>6111645</v>
      </c>
      <c r="D100" s="7" t="str">
        <f t="shared" si="20"/>
        <v>N/A</v>
      </c>
      <c r="E100" s="26">
        <v>6704932</v>
      </c>
      <c r="F100" s="7" t="str">
        <f t="shared" si="21"/>
        <v>N/A</v>
      </c>
      <c r="G100" s="26">
        <v>7497971</v>
      </c>
      <c r="H100" s="7" t="str">
        <f t="shared" si="22"/>
        <v>N/A</v>
      </c>
      <c r="I100" s="8">
        <v>9.7070000000000007</v>
      </c>
      <c r="J100" s="8">
        <v>11.83</v>
      </c>
      <c r="K100" s="25" t="s">
        <v>734</v>
      </c>
      <c r="L100" s="85" t="str">
        <f t="shared" si="19"/>
        <v>Yes</v>
      </c>
    </row>
    <row r="101" spans="1:12" x14ac:dyDescent="0.25">
      <c r="A101" s="108" t="s">
        <v>518</v>
      </c>
      <c r="B101" s="21" t="s">
        <v>213</v>
      </c>
      <c r="C101" s="22">
        <v>5243</v>
      </c>
      <c r="D101" s="7" t="str">
        <f t="shared" si="20"/>
        <v>N/A</v>
      </c>
      <c r="E101" s="22">
        <v>5369</v>
      </c>
      <c r="F101" s="7" t="str">
        <f t="shared" si="21"/>
        <v>N/A</v>
      </c>
      <c r="G101" s="22">
        <v>5916</v>
      </c>
      <c r="H101" s="7" t="str">
        <f t="shared" si="22"/>
        <v>N/A</v>
      </c>
      <c r="I101" s="8">
        <v>2.403</v>
      </c>
      <c r="J101" s="8">
        <v>10.19</v>
      </c>
      <c r="K101" s="25" t="s">
        <v>734</v>
      </c>
      <c r="L101" s="85" t="str">
        <f t="shared" si="19"/>
        <v>Yes</v>
      </c>
    </row>
    <row r="102" spans="1:12" ht="25" x14ac:dyDescent="0.25">
      <c r="A102" s="108" t="s">
        <v>1164</v>
      </c>
      <c r="B102" s="21" t="s">
        <v>213</v>
      </c>
      <c r="C102" s="26">
        <v>1165.6770933</v>
      </c>
      <c r="D102" s="7" t="str">
        <f t="shared" si="20"/>
        <v>N/A</v>
      </c>
      <c r="E102" s="26">
        <v>1248.8232446</v>
      </c>
      <c r="F102" s="7" t="str">
        <f t="shared" si="21"/>
        <v>N/A</v>
      </c>
      <c r="G102" s="26">
        <v>1267.4055105</v>
      </c>
      <c r="H102" s="7" t="str">
        <f t="shared" si="22"/>
        <v>N/A</v>
      </c>
      <c r="I102" s="8">
        <v>7.133</v>
      </c>
      <c r="J102" s="8">
        <v>1.488</v>
      </c>
      <c r="K102" s="25" t="s">
        <v>734</v>
      </c>
      <c r="L102" s="85" t="str">
        <f t="shared" si="19"/>
        <v>Yes</v>
      </c>
    </row>
    <row r="103" spans="1:12" ht="25" x14ac:dyDescent="0.25">
      <c r="A103" s="108" t="s">
        <v>1165</v>
      </c>
      <c r="B103" s="21" t="s">
        <v>213</v>
      </c>
      <c r="C103" s="26">
        <v>293683</v>
      </c>
      <c r="D103" s="7" t="str">
        <f t="shared" si="20"/>
        <v>N/A</v>
      </c>
      <c r="E103" s="26">
        <v>41983</v>
      </c>
      <c r="F103" s="7" t="str">
        <f t="shared" si="21"/>
        <v>N/A</v>
      </c>
      <c r="G103" s="26">
        <v>61274</v>
      </c>
      <c r="H103" s="7" t="str">
        <f t="shared" si="22"/>
        <v>N/A</v>
      </c>
      <c r="I103" s="8">
        <v>-85.7</v>
      </c>
      <c r="J103" s="8">
        <v>45.95</v>
      </c>
      <c r="K103" s="25" t="s">
        <v>734</v>
      </c>
      <c r="L103" s="85" t="str">
        <f t="shared" si="19"/>
        <v>No</v>
      </c>
    </row>
    <row r="104" spans="1:12" ht="25" x14ac:dyDescent="0.25">
      <c r="A104" s="108" t="s">
        <v>519</v>
      </c>
      <c r="B104" s="21" t="s">
        <v>213</v>
      </c>
      <c r="C104" s="22">
        <v>19</v>
      </c>
      <c r="D104" s="7" t="str">
        <f t="shared" si="20"/>
        <v>N/A</v>
      </c>
      <c r="E104" s="22">
        <v>13</v>
      </c>
      <c r="F104" s="7" t="str">
        <f t="shared" si="21"/>
        <v>N/A</v>
      </c>
      <c r="G104" s="22">
        <v>15</v>
      </c>
      <c r="H104" s="7" t="str">
        <f t="shared" si="22"/>
        <v>N/A</v>
      </c>
      <c r="I104" s="8">
        <v>-31.6</v>
      </c>
      <c r="J104" s="8">
        <v>15.38</v>
      </c>
      <c r="K104" s="25" t="s">
        <v>734</v>
      </c>
      <c r="L104" s="85" t="str">
        <f t="shared" si="19"/>
        <v>Yes</v>
      </c>
    </row>
    <row r="105" spans="1:12" ht="25" x14ac:dyDescent="0.25">
      <c r="A105" s="108" t="s">
        <v>1166</v>
      </c>
      <c r="B105" s="21" t="s">
        <v>213</v>
      </c>
      <c r="C105" s="26">
        <v>15457</v>
      </c>
      <c r="D105" s="7" t="str">
        <f t="shared" si="20"/>
        <v>N/A</v>
      </c>
      <c r="E105" s="26">
        <v>3229.4615385000002</v>
      </c>
      <c r="F105" s="7" t="str">
        <f t="shared" si="21"/>
        <v>N/A</v>
      </c>
      <c r="G105" s="26">
        <v>4084.9333333</v>
      </c>
      <c r="H105" s="7" t="str">
        <f t="shared" si="22"/>
        <v>N/A</v>
      </c>
      <c r="I105" s="8">
        <v>-79.099999999999994</v>
      </c>
      <c r="J105" s="8">
        <v>26.49</v>
      </c>
      <c r="K105" s="25" t="s">
        <v>734</v>
      </c>
      <c r="L105" s="85" t="str">
        <f t="shared" si="19"/>
        <v>Yes</v>
      </c>
    </row>
    <row r="106" spans="1:12" ht="25" x14ac:dyDescent="0.25">
      <c r="A106" s="108" t="s">
        <v>1167</v>
      </c>
      <c r="B106" s="21" t="s">
        <v>213</v>
      </c>
      <c r="C106" s="26">
        <v>179305212</v>
      </c>
      <c r="D106" s="7" t="str">
        <f t="shared" si="20"/>
        <v>N/A</v>
      </c>
      <c r="E106" s="26">
        <v>191374977</v>
      </c>
      <c r="F106" s="7" t="str">
        <f t="shared" si="21"/>
        <v>N/A</v>
      </c>
      <c r="G106" s="26">
        <v>191646918</v>
      </c>
      <c r="H106" s="7" t="str">
        <f t="shared" si="22"/>
        <v>N/A</v>
      </c>
      <c r="I106" s="8">
        <v>6.7309999999999999</v>
      </c>
      <c r="J106" s="8">
        <v>0.1421</v>
      </c>
      <c r="K106" s="25" t="s">
        <v>734</v>
      </c>
      <c r="L106" s="85" t="str">
        <f t="shared" si="19"/>
        <v>Yes</v>
      </c>
    </row>
    <row r="107" spans="1:12" x14ac:dyDescent="0.25">
      <c r="A107" s="108" t="s">
        <v>520</v>
      </c>
      <c r="B107" s="21" t="s">
        <v>213</v>
      </c>
      <c r="C107" s="22">
        <v>15205</v>
      </c>
      <c r="D107" s="7" t="str">
        <f t="shared" si="20"/>
        <v>N/A</v>
      </c>
      <c r="E107" s="22">
        <v>15262</v>
      </c>
      <c r="F107" s="7" t="str">
        <f t="shared" si="21"/>
        <v>N/A</v>
      </c>
      <c r="G107" s="22">
        <v>16159</v>
      </c>
      <c r="H107" s="7" t="str">
        <f t="shared" si="22"/>
        <v>N/A</v>
      </c>
      <c r="I107" s="8">
        <v>0.37490000000000001</v>
      </c>
      <c r="J107" s="8">
        <v>5.8769999999999998</v>
      </c>
      <c r="K107" s="25" t="s">
        <v>734</v>
      </c>
      <c r="L107" s="85" t="str">
        <f t="shared" si="19"/>
        <v>Yes</v>
      </c>
    </row>
    <row r="108" spans="1:12" ht="25" x14ac:dyDescent="0.25">
      <c r="A108" s="108" t="s">
        <v>1168</v>
      </c>
      <c r="B108" s="21" t="s">
        <v>213</v>
      </c>
      <c r="C108" s="26">
        <v>11792.516409</v>
      </c>
      <c r="D108" s="7" t="str">
        <f t="shared" si="20"/>
        <v>N/A</v>
      </c>
      <c r="E108" s="26">
        <v>12539.311820000001</v>
      </c>
      <c r="F108" s="7" t="str">
        <f t="shared" si="21"/>
        <v>N/A</v>
      </c>
      <c r="G108" s="26">
        <v>11860.072901</v>
      </c>
      <c r="H108" s="7" t="str">
        <f t="shared" si="22"/>
        <v>N/A</v>
      </c>
      <c r="I108" s="8">
        <v>6.3330000000000002</v>
      </c>
      <c r="J108" s="8">
        <v>-5.42</v>
      </c>
      <c r="K108" s="25" t="s">
        <v>734</v>
      </c>
      <c r="L108" s="85" t="str">
        <f t="shared" si="19"/>
        <v>Yes</v>
      </c>
    </row>
    <row r="109" spans="1:12" ht="25" x14ac:dyDescent="0.25">
      <c r="A109" s="108" t="s">
        <v>1169</v>
      </c>
      <c r="B109" s="21" t="s">
        <v>213</v>
      </c>
      <c r="C109" s="26">
        <v>32648073</v>
      </c>
      <c r="D109" s="7" t="str">
        <f t="shared" si="20"/>
        <v>N/A</v>
      </c>
      <c r="E109" s="26">
        <v>31443106</v>
      </c>
      <c r="F109" s="7" t="str">
        <f t="shared" si="21"/>
        <v>N/A</v>
      </c>
      <c r="G109" s="26">
        <v>31392081</v>
      </c>
      <c r="H109" s="7" t="str">
        <f t="shared" si="22"/>
        <v>N/A</v>
      </c>
      <c r="I109" s="8">
        <v>-3.69</v>
      </c>
      <c r="J109" s="8">
        <v>-0.16200000000000001</v>
      </c>
      <c r="K109" s="25" t="s">
        <v>734</v>
      </c>
      <c r="L109" s="85" t="str">
        <f t="shared" si="19"/>
        <v>Yes</v>
      </c>
    </row>
    <row r="110" spans="1:12" x14ac:dyDescent="0.25">
      <c r="A110" s="108" t="s">
        <v>521</v>
      </c>
      <c r="B110" s="21" t="s">
        <v>213</v>
      </c>
      <c r="C110" s="22">
        <v>3790</v>
      </c>
      <c r="D110" s="7" t="str">
        <f t="shared" si="20"/>
        <v>N/A</v>
      </c>
      <c r="E110" s="22">
        <v>3285</v>
      </c>
      <c r="F110" s="7" t="str">
        <f t="shared" si="21"/>
        <v>N/A</v>
      </c>
      <c r="G110" s="22">
        <v>3363</v>
      </c>
      <c r="H110" s="7" t="str">
        <f t="shared" si="22"/>
        <v>N/A</v>
      </c>
      <c r="I110" s="8">
        <v>-13.3</v>
      </c>
      <c r="J110" s="8">
        <v>2.3740000000000001</v>
      </c>
      <c r="K110" s="25" t="s">
        <v>734</v>
      </c>
      <c r="L110" s="85" t="str">
        <f t="shared" si="19"/>
        <v>Yes</v>
      </c>
    </row>
    <row r="111" spans="1:12" ht="25" x14ac:dyDescent="0.25">
      <c r="A111" s="108" t="s">
        <v>1170</v>
      </c>
      <c r="B111" s="21" t="s">
        <v>213</v>
      </c>
      <c r="C111" s="26">
        <v>8614.2672822999994</v>
      </c>
      <c r="D111" s="7" t="str">
        <f t="shared" si="20"/>
        <v>N/A</v>
      </c>
      <c r="E111" s="26">
        <v>9571.7217655999993</v>
      </c>
      <c r="F111" s="7" t="str">
        <f t="shared" si="21"/>
        <v>N/A</v>
      </c>
      <c r="G111" s="26">
        <v>9334.5468332</v>
      </c>
      <c r="H111" s="7" t="str">
        <f t="shared" si="22"/>
        <v>N/A</v>
      </c>
      <c r="I111" s="8">
        <v>11.11</v>
      </c>
      <c r="J111" s="8">
        <v>-2.48</v>
      </c>
      <c r="K111" s="25" t="s">
        <v>734</v>
      </c>
      <c r="L111" s="85" t="str">
        <f t="shared" si="19"/>
        <v>Yes</v>
      </c>
    </row>
    <row r="112" spans="1:12" ht="25" x14ac:dyDescent="0.25">
      <c r="A112" s="108" t="s">
        <v>1171</v>
      </c>
      <c r="B112" s="21" t="s">
        <v>213</v>
      </c>
      <c r="C112" s="26">
        <v>46356897</v>
      </c>
      <c r="D112" s="7" t="str">
        <f t="shared" si="20"/>
        <v>N/A</v>
      </c>
      <c r="E112" s="26">
        <v>58362363</v>
      </c>
      <c r="F112" s="7" t="str">
        <f t="shared" si="21"/>
        <v>N/A</v>
      </c>
      <c r="G112" s="26">
        <v>65919027</v>
      </c>
      <c r="H112" s="7" t="str">
        <f t="shared" si="22"/>
        <v>N/A</v>
      </c>
      <c r="I112" s="8">
        <v>25.9</v>
      </c>
      <c r="J112" s="8">
        <v>12.95</v>
      </c>
      <c r="K112" s="25" t="s">
        <v>734</v>
      </c>
      <c r="L112" s="85" t="str">
        <f t="shared" si="19"/>
        <v>Yes</v>
      </c>
    </row>
    <row r="113" spans="1:12" x14ac:dyDescent="0.25">
      <c r="A113" s="108" t="s">
        <v>522</v>
      </c>
      <c r="B113" s="21" t="s">
        <v>213</v>
      </c>
      <c r="C113" s="22">
        <v>6447</v>
      </c>
      <c r="D113" s="7" t="str">
        <f t="shared" si="20"/>
        <v>N/A</v>
      </c>
      <c r="E113" s="22">
        <v>6852</v>
      </c>
      <c r="F113" s="7" t="str">
        <f t="shared" si="21"/>
        <v>N/A</v>
      </c>
      <c r="G113" s="22">
        <v>7582</v>
      </c>
      <c r="H113" s="7" t="str">
        <f t="shared" si="22"/>
        <v>N/A</v>
      </c>
      <c r="I113" s="8">
        <v>6.282</v>
      </c>
      <c r="J113" s="8">
        <v>10.65</v>
      </c>
      <c r="K113" s="25" t="s">
        <v>734</v>
      </c>
      <c r="L113" s="85" t="str">
        <f t="shared" si="19"/>
        <v>Yes</v>
      </c>
    </row>
    <row r="114" spans="1:12" ht="25" x14ac:dyDescent="0.25">
      <c r="A114" s="108" t="s">
        <v>1172</v>
      </c>
      <c r="B114" s="21" t="s">
        <v>213</v>
      </c>
      <c r="C114" s="26">
        <v>7190.4602140999996</v>
      </c>
      <c r="D114" s="7" t="str">
        <f t="shared" si="20"/>
        <v>N/A</v>
      </c>
      <c r="E114" s="26">
        <v>8517.5661120999994</v>
      </c>
      <c r="F114" s="7" t="str">
        <f t="shared" si="21"/>
        <v>N/A</v>
      </c>
      <c r="G114" s="26">
        <v>8694.1475864000004</v>
      </c>
      <c r="H114" s="7" t="str">
        <f t="shared" si="22"/>
        <v>N/A</v>
      </c>
      <c r="I114" s="8">
        <v>18.46</v>
      </c>
      <c r="J114" s="8">
        <v>2.073</v>
      </c>
      <c r="K114" s="25" t="s">
        <v>734</v>
      </c>
      <c r="L114" s="85" t="str">
        <f t="shared" si="19"/>
        <v>Yes</v>
      </c>
    </row>
    <row r="115" spans="1:12" ht="25" x14ac:dyDescent="0.25">
      <c r="A115" s="108" t="s">
        <v>1173</v>
      </c>
      <c r="B115" s="21" t="s">
        <v>213</v>
      </c>
      <c r="C115" s="26">
        <v>90921</v>
      </c>
      <c r="D115" s="7" t="str">
        <f t="shared" ref="D115:D146" si="23">IF($B115="N/A","N/A",IF(C115&gt;10,"No",IF(C115&lt;-10,"No","Yes")))</f>
        <v>N/A</v>
      </c>
      <c r="E115" s="26">
        <v>113868</v>
      </c>
      <c r="F115" s="7" t="str">
        <f t="shared" ref="F115:F146" si="24">IF($B115="N/A","N/A",IF(E115&gt;10,"No",IF(E115&lt;-10,"No","Yes")))</f>
        <v>N/A</v>
      </c>
      <c r="G115" s="26">
        <v>76469</v>
      </c>
      <c r="H115" s="7" t="str">
        <f t="shared" ref="H115:H146" si="25">IF($B115="N/A","N/A",IF(G115&gt;10,"No",IF(G115&lt;-10,"No","Yes")))</f>
        <v>N/A</v>
      </c>
      <c r="I115" s="8">
        <v>25.24</v>
      </c>
      <c r="J115" s="8">
        <v>-32.799999999999997</v>
      </c>
      <c r="K115" s="25" t="s">
        <v>734</v>
      </c>
      <c r="L115" s="85" t="str">
        <f t="shared" si="19"/>
        <v>No</v>
      </c>
    </row>
    <row r="116" spans="1:12" ht="25" x14ac:dyDescent="0.25">
      <c r="A116" s="108" t="s">
        <v>523</v>
      </c>
      <c r="B116" s="21" t="s">
        <v>213</v>
      </c>
      <c r="C116" s="22">
        <v>11</v>
      </c>
      <c r="D116" s="7" t="str">
        <f t="shared" si="23"/>
        <v>N/A</v>
      </c>
      <c r="E116" s="22">
        <v>11</v>
      </c>
      <c r="F116" s="7" t="str">
        <f t="shared" si="24"/>
        <v>N/A</v>
      </c>
      <c r="G116" s="22">
        <v>11</v>
      </c>
      <c r="H116" s="7" t="str">
        <f t="shared" si="25"/>
        <v>N/A</v>
      </c>
      <c r="I116" s="8">
        <v>-37.5</v>
      </c>
      <c r="J116" s="8">
        <v>-40</v>
      </c>
      <c r="K116" s="25" t="s">
        <v>734</v>
      </c>
      <c r="L116" s="85" t="str">
        <f t="shared" si="19"/>
        <v>No</v>
      </c>
    </row>
    <row r="117" spans="1:12" ht="25" x14ac:dyDescent="0.25">
      <c r="A117" s="108" t="s">
        <v>1174</v>
      </c>
      <c r="B117" s="21" t="s">
        <v>213</v>
      </c>
      <c r="C117" s="26">
        <v>11365.125</v>
      </c>
      <c r="D117" s="7" t="str">
        <f t="shared" si="23"/>
        <v>N/A</v>
      </c>
      <c r="E117" s="26">
        <v>22773.599999999999</v>
      </c>
      <c r="F117" s="7" t="str">
        <f t="shared" si="24"/>
        <v>N/A</v>
      </c>
      <c r="G117" s="26">
        <v>25489.666667000001</v>
      </c>
      <c r="H117" s="7" t="str">
        <f t="shared" si="25"/>
        <v>N/A</v>
      </c>
      <c r="I117" s="8">
        <v>100.4</v>
      </c>
      <c r="J117" s="8">
        <v>11.93</v>
      </c>
      <c r="K117" s="25" t="s">
        <v>734</v>
      </c>
      <c r="L117" s="85" t="str">
        <f t="shared" si="19"/>
        <v>Yes</v>
      </c>
    </row>
    <row r="118" spans="1:12" ht="25" x14ac:dyDescent="0.25">
      <c r="A118" s="108" t="s">
        <v>1175</v>
      </c>
      <c r="B118" s="21" t="s">
        <v>213</v>
      </c>
      <c r="C118" s="26">
        <v>46256259</v>
      </c>
      <c r="D118" s="7" t="str">
        <f t="shared" si="23"/>
        <v>N/A</v>
      </c>
      <c r="E118" s="26">
        <v>53014792</v>
      </c>
      <c r="F118" s="7" t="str">
        <f t="shared" si="24"/>
        <v>N/A</v>
      </c>
      <c r="G118" s="26">
        <v>67413779</v>
      </c>
      <c r="H118" s="7" t="str">
        <f t="shared" si="25"/>
        <v>N/A</v>
      </c>
      <c r="I118" s="8">
        <v>14.61</v>
      </c>
      <c r="J118" s="8">
        <v>27.16</v>
      </c>
      <c r="K118" s="25" t="s">
        <v>734</v>
      </c>
      <c r="L118" s="85" t="str">
        <f t="shared" si="19"/>
        <v>Yes</v>
      </c>
    </row>
    <row r="119" spans="1:12" ht="25" x14ac:dyDescent="0.25">
      <c r="A119" s="108" t="s">
        <v>524</v>
      </c>
      <c r="B119" s="21" t="s">
        <v>213</v>
      </c>
      <c r="C119" s="22">
        <v>3525</v>
      </c>
      <c r="D119" s="7" t="str">
        <f t="shared" si="23"/>
        <v>N/A</v>
      </c>
      <c r="E119" s="22">
        <v>3825</v>
      </c>
      <c r="F119" s="7" t="str">
        <f t="shared" si="24"/>
        <v>N/A</v>
      </c>
      <c r="G119" s="22">
        <v>4329</v>
      </c>
      <c r="H119" s="7" t="str">
        <f t="shared" si="25"/>
        <v>N/A</v>
      </c>
      <c r="I119" s="8">
        <v>8.5109999999999992</v>
      </c>
      <c r="J119" s="8">
        <v>13.18</v>
      </c>
      <c r="K119" s="25" t="s">
        <v>734</v>
      </c>
      <c r="L119" s="85" t="str">
        <f t="shared" si="19"/>
        <v>Yes</v>
      </c>
    </row>
    <row r="120" spans="1:12" ht="25" x14ac:dyDescent="0.25">
      <c r="A120" s="108" t="s">
        <v>1176</v>
      </c>
      <c r="B120" s="21" t="s">
        <v>213</v>
      </c>
      <c r="C120" s="26">
        <v>13122.342978999999</v>
      </c>
      <c r="D120" s="7" t="str">
        <f t="shared" si="23"/>
        <v>N/A</v>
      </c>
      <c r="E120" s="26">
        <v>13860.07634</v>
      </c>
      <c r="F120" s="7" t="str">
        <f t="shared" si="24"/>
        <v>N/A</v>
      </c>
      <c r="G120" s="26">
        <v>15572.598522</v>
      </c>
      <c r="H120" s="7" t="str">
        <f t="shared" si="25"/>
        <v>N/A</v>
      </c>
      <c r="I120" s="8">
        <v>5.6219999999999999</v>
      </c>
      <c r="J120" s="8">
        <v>12.36</v>
      </c>
      <c r="K120" s="25" t="s">
        <v>734</v>
      </c>
      <c r="L120" s="85" t="str">
        <f t="shared" si="19"/>
        <v>Yes</v>
      </c>
    </row>
    <row r="121" spans="1:12" ht="25" x14ac:dyDescent="0.25">
      <c r="A121" s="108" t="s">
        <v>1177</v>
      </c>
      <c r="B121" s="21" t="s">
        <v>213</v>
      </c>
      <c r="C121" s="26">
        <v>32307</v>
      </c>
      <c r="D121" s="7" t="str">
        <f t="shared" si="23"/>
        <v>N/A</v>
      </c>
      <c r="E121" s="26">
        <v>77925</v>
      </c>
      <c r="F121" s="7" t="str">
        <f t="shared" si="24"/>
        <v>N/A</v>
      </c>
      <c r="G121" s="26">
        <v>87285</v>
      </c>
      <c r="H121" s="7" t="str">
        <f t="shared" si="25"/>
        <v>N/A</v>
      </c>
      <c r="I121" s="8">
        <v>141.19999999999999</v>
      </c>
      <c r="J121" s="8">
        <v>12.01</v>
      </c>
      <c r="K121" s="25" t="s">
        <v>734</v>
      </c>
      <c r="L121" s="85" t="str">
        <f t="shared" si="19"/>
        <v>Yes</v>
      </c>
    </row>
    <row r="122" spans="1:12" x14ac:dyDescent="0.25">
      <c r="A122" s="108" t="s">
        <v>525</v>
      </c>
      <c r="B122" s="21" t="s">
        <v>213</v>
      </c>
      <c r="C122" s="22">
        <v>44</v>
      </c>
      <c r="D122" s="7" t="str">
        <f t="shared" si="23"/>
        <v>N/A</v>
      </c>
      <c r="E122" s="22">
        <v>37</v>
      </c>
      <c r="F122" s="7" t="str">
        <f t="shared" si="24"/>
        <v>N/A</v>
      </c>
      <c r="G122" s="22">
        <v>72</v>
      </c>
      <c r="H122" s="7" t="str">
        <f t="shared" si="25"/>
        <v>N/A</v>
      </c>
      <c r="I122" s="8">
        <v>-15.9</v>
      </c>
      <c r="J122" s="8">
        <v>94.59</v>
      </c>
      <c r="K122" s="25" t="s">
        <v>734</v>
      </c>
      <c r="L122" s="85" t="str">
        <f t="shared" si="19"/>
        <v>No</v>
      </c>
    </row>
    <row r="123" spans="1:12" ht="25" x14ac:dyDescent="0.25">
      <c r="A123" s="108" t="s">
        <v>1178</v>
      </c>
      <c r="B123" s="21" t="s">
        <v>213</v>
      </c>
      <c r="C123" s="26">
        <v>734.25</v>
      </c>
      <c r="D123" s="7" t="str">
        <f t="shared" si="23"/>
        <v>N/A</v>
      </c>
      <c r="E123" s="26">
        <v>2106.0810811000001</v>
      </c>
      <c r="F123" s="7" t="str">
        <f t="shared" si="24"/>
        <v>N/A</v>
      </c>
      <c r="G123" s="26">
        <v>1212.2916667</v>
      </c>
      <c r="H123" s="7" t="str">
        <f t="shared" si="25"/>
        <v>N/A</v>
      </c>
      <c r="I123" s="8">
        <v>186.8</v>
      </c>
      <c r="J123" s="8">
        <v>-42.4</v>
      </c>
      <c r="K123" s="25" t="s">
        <v>734</v>
      </c>
      <c r="L123" s="85" t="str">
        <f t="shared" si="19"/>
        <v>No</v>
      </c>
    </row>
    <row r="124" spans="1:12" ht="25" x14ac:dyDescent="0.25">
      <c r="A124" s="108" t="s">
        <v>1179</v>
      </c>
      <c r="B124" s="21" t="s">
        <v>213</v>
      </c>
      <c r="C124" s="26">
        <v>13748906</v>
      </c>
      <c r="D124" s="7" t="str">
        <f t="shared" si="23"/>
        <v>N/A</v>
      </c>
      <c r="E124" s="26">
        <v>15078401</v>
      </c>
      <c r="F124" s="7" t="str">
        <f t="shared" si="24"/>
        <v>N/A</v>
      </c>
      <c r="G124" s="26">
        <v>16981989</v>
      </c>
      <c r="H124" s="7" t="str">
        <f t="shared" si="25"/>
        <v>N/A</v>
      </c>
      <c r="I124" s="8">
        <v>9.67</v>
      </c>
      <c r="J124" s="8">
        <v>12.62</v>
      </c>
      <c r="K124" s="25" t="s">
        <v>734</v>
      </c>
      <c r="L124" s="85" t="str">
        <f t="shared" si="19"/>
        <v>Yes</v>
      </c>
    </row>
    <row r="125" spans="1:12" ht="25" x14ac:dyDescent="0.25">
      <c r="A125" s="108" t="s">
        <v>526</v>
      </c>
      <c r="B125" s="21" t="s">
        <v>213</v>
      </c>
      <c r="C125" s="22">
        <v>7806</v>
      </c>
      <c r="D125" s="7" t="str">
        <f t="shared" si="23"/>
        <v>N/A</v>
      </c>
      <c r="E125" s="22">
        <v>7853</v>
      </c>
      <c r="F125" s="7" t="str">
        <f t="shared" si="24"/>
        <v>N/A</v>
      </c>
      <c r="G125" s="22">
        <v>8641</v>
      </c>
      <c r="H125" s="7" t="str">
        <f t="shared" si="25"/>
        <v>N/A</v>
      </c>
      <c r="I125" s="8">
        <v>0.60209999999999997</v>
      </c>
      <c r="J125" s="8">
        <v>10.029999999999999</v>
      </c>
      <c r="K125" s="25" t="s">
        <v>734</v>
      </c>
      <c r="L125" s="85" t="str">
        <f t="shared" si="19"/>
        <v>Yes</v>
      </c>
    </row>
    <row r="126" spans="1:12" ht="25" x14ac:dyDescent="0.25">
      <c r="A126" s="108" t="s">
        <v>1180</v>
      </c>
      <c r="B126" s="21" t="s">
        <v>213</v>
      </c>
      <c r="C126" s="26">
        <v>1761.3253907000001</v>
      </c>
      <c r="D126" s="7" t="str">
        <f t="shared" si="23"/>
        <v>N/A</v>
      </c>
      <c r="E126" s="26">
        <v>1920.0816249</v>
      </c>
      <c r="F126" s="7" t="str">
        <f t="shared" si="24"/>
        <v>N/A</v>
      </c>
      <c r="G126" s="26">
        <v>1965.2805231</v>
      </c>
      <c r="H126" s="7" t="str">
        <f t="shared" si="25"/>
        <v>N/A</v>
      </c>
      <c r="I126" s="8">
        <v>9.0129999999999999</v>
      </c>
      <c r="J126" s="8">
        <v>2.3540000000000001</v>
      </c>
      <c r="K126" s="25" t="s">
        <v>734</v>
      </c>
      <c r="L126" s="85" t="str">
        <f t="shared" si="19"/>
        <v>Yes</v>
      </c>
    </row>
    <row r="127" spans="1:12" ht="25" x14ac:dyDescent="0.25">
      <c r="A127" s="108" t="s">
        <v>1181</v>
      </c>
      <c r="B127" s="21" t="s">
        <v>213</v>
      </c>
      <c r="C127" s="26">
        <v>32443144</v>
      </c>
      <c r="D127" s="7" t="str">
        <f t="shared" si="23"/>
        <v>N/A</v>
      </c>
      <c r="E127" s="26">
        <v>20634621</v>
      </c>
      <c r="F127" s="7" t="str">
        <f t="shared" si="24"/>
        <v>N/A</v>
      </c>
      <c r="G127" s="26">
        <v>13264041</v>
      </c>
      <c r="H127" s="7" t="str">
        <f t="shared" si="25"/>
        <v>N/A</v>
      </c>
      <c r="I127" s="8">
        <v>-36.4</v>
      </c>
      <c r="J127" s="8">
        <v>-35.700000000000003</v>
      </c>
      <c r="K127" s="25" t="s">
        <v>734</v>
      </c>
      <c r="L127" s="85" t="str">
        <f t="shared" si="19"/>
        <v>No</v>
      </c>
    </row>
    <row r="128" spans="1:12" x14ac:dyDescent="0.25">
      <c r="A128" s="108" t="s">
        <v>527</v>
      </c>
      <c r="B128" s="21" t="s">
        <v>213</v>
      </c>
      <c r="C128" s="22">
        <v>17799</v>
      </c>
      <c r="D128" s="7" t="str">
        <f t="shared" si="23"/>
        <v>N/A</v>
      </c>
      <c r="E128" s="22">
        <v>17560</v>
      </c>
      <c r="F128" s="7" t="str">
        <f t="shared" si="24"/>
        <v>N/A</v>
      </c>
      <c r="G128" s="22">
        <v>15980</v>
      </c>
      <c r="H128" s="7" t="str">
        <f t="shared" si="25"/>
        <v>N/A</v>
      </c>
      <c r="I128" s="8">
        <v>-1.34</v>
      </c>
      <c r="J128" s="8">
        <v>-9</v>
      </c>
      <c r="K128" s="25" t="s">
        <v>734</v>
      </c>
      <c r="L128" s="85" t="str">
        <f t="shared" si="19"/>
        <v>Yes</v>
      </c>
    </row>
    <row r="129" spans="1:12" ht="25" x14ac:dyDescent="0.25">
      <c r="A129" s="108" t="s">
        <v>1182</v>
      </c>
      <c r="B129" s="21" t="s">
        <v>213</v>
      </c>
      <c r="C129" s="26">
        <v>1822.7509411000001</v>
      </c>
      <c r="D129" s="7" t="str">
        <f t="shared" si="23"/>
        <v>N/A</v>
      </c>
      <c r="E129" s="26">
        <v>1175.0923121000001</v>
      </c>
      <c r="F129" s="7" t="str">
        <f t="shared" si="24"/>
        <v>N/A</v>
      </c>
      <c r="G129" s="26">
        <v>830.04011263999996</v>
      </c>
      <c r="H129" s="7" t="str">
        <f t="shared" si="25"/>
        <v>N/A</v>
      </c>
      <c r="I129" s="8">
        <v>-35.5</v>
      </c>
      <c r="J129" s="8">
        <v>-29.4</v>
      </c>
      <c r="K129" s="25" t="s">
        <v>734</v>
      </c>
      <c r="L129" s="85" t="str">
        <f t="shared" si="19"/>
        <v>Yes</v>
      </c>
    </row>
    <row r="130" spans="1:12" ht="25" x14ac:dyDescent="0.25">
      <c r="A130" s="108" t="s">
        <v>1183</v>
      </c>
      <c r="B130" s="21" t="s">
        <v>213</v>
      </c>
      <c r="C130" s="26">
        <v>0</v>
      </c>
      <c r="D130" s="7" t="str">
        <f t="shared" si="23"/>
        <v>N/A</v>
      </c>
      <c r="E130" s="26">
        <v>0</v>
      </c>
      <c r="F130" s="7" t="str">
        <f t="shared" si="24"/>
        <v>N/A</v>
      </c>
      <c r="G130" s="26">
        <v>0</v>
      </c>
      <c r="H130" s="7" t="str">
        <f t="shared" si="25"/>
        <v>N/A</v>
      </c>
      <c r="I130" s="8" t="s">
        <v>1749</v>
      </c>
      <c r="J130" s="8" t="s">
        <v>1749</v>
      </c>
      <c r="K130" s="25" t="s">
        <v>734</v>
      </c>
      <c r="L130" s="85" t="str">
        <f t="shared" si="19"/>
        <v>N/A</v>
      </c>
    </row>
    <row r="131" spans="1:12" x14ac:dyDescent="0.25">
      <c r="A131" s="108" t="s">
        <v>528</v>
      </c>
      <c r="B131" s="21" t="s">
        <v>213</v>
      </c>
      <c r="C131" s="22">
        <v>0</v>
      </c>
      <c r="D131" s="7" t="str">
        <f t="shared" si="23"/>
        <v>N/A</v>
      </c>
      <c r="E131" s="22">
        <v>0</v>
      </c>
      <c r="F131" s="7" t="str">
        <f t="shared" si="24"/>
        <v>N/A</v>
      </c>
      <c r="G131" s="22">
        <v>0</v>
      </c>
      <c r="H131" s="7" t="str">
        <f t="shared" si="25"/>
        <v>N/A</v>
      </c>
      <c r="I131" s="8" t="s">
        <v>1749</v>
      </c>
      <c r="J131" s="8" t="s">
        <v>1749</v>
      </c>
      <c r="K131" s="25" t="s">
        <v>734</v>
      </c>
      <c r="L131" s="85" t="str">
        <f t="shared" si="19"/>
        <v>N/A</v>
      </c>
    </row>
    <row r="132" spans="1:12" ht="25" x14ac:dyDescent="0.25">
      <c r="A132" s="108" t="s">
        <v>1184</v>
      </c>
      <c r="B132" s="21" t="s">
        <v>213</v>
      </c>
      <c r="C132" s="26" t="s">
        <v>1749</v>
      </c>
      <c r="D132" s="7" t="str">
        <f t="shared" si="23"/>
        <v>N/A</v>
      </c>
      <c r="E132" s="26" t="s">
        <v>1749</v>
      </c>
      <c r="F132" s="7" t="str">
        <f t="shared" si="24"/>
        <v>N/A</v>
      </c>
      <c r="G132" s="26" t="s">
        <v>1749</v>
      </c>
      <c r="H132" s="7" t="str">
        <f t="shared" si="25"/>
        <v>N/A</v>
      </c>
      <c r="I132" s="8" t="s">
        <v>1749</v>
      </c>
      <c r="J132" s="8" t="s">
        <v>1749</v>
      </c>
      <c r="K132" s="25" t="s">
        <v>734</v>
      </c>
      <c r="L132" s="85" t="str">
        <f t="shared" si="19"/>
        <v>N/A</v>
      </c>
    </row>
    <row r="133" spans="1:12" x14ac:dyDescent="0.25">
      <c r="A133" s="108" t="s">
        <v>1185</v>
      </c>
      <c r="B133" s="21" t="s">
        <v>213</v>
      </c>
      <c r="C133" s="26">
        <v>0</v>
      </c>
      <c r="D133" s="7" t="str">
        <f t="shared" si="23"/>
        <v>N/A</v>
      </c>
      <c r="E133" s="26">
        <v>0</v>
      </c>
      <c r="F133" s="7" t="str">
        <f t="shared" si="24"/>
        <v>N/A</v>
      </c>
      <c r="G133" s="26">
        <v>0</v>
      </c>
      <c r="H133" s="7" t="str">
        <f t="shared" si="25"/>
        <v>N/A</v>
      </c>
      <c r="I133" s="8" t="s">
        <v>1749</v>
      </c>
      <c r="J133" s="8" t="s">
        <v>1749</v>
      </c>
      <c r="K133" s="25" t="s">
        <v>734</v>
      </c>
      <c r="L133" s="85" t="str">
        <f t="shared" si="19"/>
        <v>N/A</v>
      </c>
    </row>
    <row r="134" spans="1:12" x14ac:dyDescent="0.25">
      <c r="A134" s="108" t="s">
        <v>529</v>
      </c>
      <c r="B134" s="21" t="s">
        <v>213</v>
      </c>
      <c r="C134" s="22">
        <v>0</v>
      </c>
      <c r="D134" s="7" t="str">
        <f t="shared" si="23"/>
        <v>N/A</v>
      </c>
      <c r="E134" s="22">
        <v>0</v>
      </c>
      <c r="F134" s="7" t="str">
        <f t="shared" si="24"/>
        <v>N/A</v>
      </c>
      <c r="G134" s="22">
        <v>0</v>
      </c>
      <c r="H134" s="7" t="str">
        <f t="shared" si="25"/>
        <v>N/A</v>
      </c>
      <c r="I134" s="8" t="s">
        <v>1749</v>
      </c>
      <c r="J134" s="8" t="s">
        <v>1749</v>
      </c>
      <c r="K134" s="25" t="s">
        <v>734</v>
      </c>
      <c r="L134" s="85" t="str">
        <f t="shared" si="19"/>
        <v>N/A</v>
      </c>
    </row>
    <row r="135" spans="1:12" x14ac:dyDescent="0.25">
      <c r="A135" s="108" t="s">
        <v>1186</v>
      </c>
      <c r="B135" s="21" t="s">
        <v>213</v>
      </c>
      <c r="C135" s="26" t="s">
        <v>1749</v>
      </c>
      <c r="D135" s="7" t="str">
        <f t="shared" si="23"/>
        <v>N/A</v>
      </c>
      <c r="E135" s="26" t="s">
        <v>1749</v>
      </c>
      <c r="F135" s="7" t="str">
        <f t="shared" si="24"/>
        <v>N/A</v>
      </c>
      <c r="G135" s="26" t="s">
        <v>1749</v>
      </c>
      <c r="H135" s="7" t="str">
        <f t="shared" si="25"/>
        <v>N/A</v>
      </c>
      <c r="I135" s="8" t="s">
        <v>1749</v>
      </c>
      <c r="J135" s="8" t="s">
        <v>1749</v>
      </c>
      <c r="K135" s="25" t="s">
        <v>734</v>
      </c>
      <c r="L135" s="85" t="str">
        <f t="shared" si="19"/>
        <v>N/A</v>
      </c>
    </row>
    <row r="136" spans="1:12" x14ac:dyDescent="0.25">
      <c r="A136" s="108" t="s">
        <v>1187</v>
      </c>
      <c r="B136" s="21" t="s">
        <v>213</v>
      </c>
      <c r="C136" s="26">
        <v>0</v>
      </c>
      <c r="D136" s="7" t="str">
        <f t="shared" si="23"/>
        <v>N/A</v>
      </c>
      <c r="E136" s="26">
        <v>1294</v>
      </c>
      <c r="F136" s="7" t="str">
        <f t="shared" si="24"/>
        <v>N/A</v>
      </c>
      <c r="G136" s="26">
        <v>0</v>
      </c>
      <c r="H136" s="7" t="str">
        <f t="shared" si="25"/>
        <v>N/A</v>
      </c>
      <c r="I136" s="8" t="s">
        <v>1749</v>
      </c>
      <c r="J136" s="8">
        <v>-100</v>
      </c>
      <c r="K136" s="25" t="s">
        <v>734</v>
      </c>
      <c r="L136" s="85" t="str">
        <f t="shared" si="19"/>
        <v>No</v>
      </c>
    </row>
    <row r="137" spans="1:12" x14ac:dyDescent="0.25">
      <c r="A137" s="108" t="s">
        <v>530</v>
      </c>
      <c r="B137" s="21" t="s">
        <v>213</v>
      </c>
      <c r="C137" s="22">
        <v>0</v>
      </c>
      <c r="D137" s="7" t="str">
        <f t="shared" si="23"/>
        <v>N/A</v>
      </c>
      <c r="E137" s="22">
        <v>11</v>
      </c>
      <c r="F137" s="7" t="str">
        <f t="shared" si="24"/>
        <v>N/A</v>
      </c>
      <c r="G137" s="22">
        <v>0</v>
      </c>
      <c r="H137" s="7" t="str">
        <f t="shared" si="25"/>
        <v>N/A</v>
      </c>
      <c r="I137" s="8" t="s">
        <v>1749</v>
      </c>
      <c r="J137" s="8">
        <v>-100</v>
      </c>
      <c r="K137" s="25" t="s">
        <v>734</v>
      </c>
      <c r="L137" s="85" t="str">
        <f t="shared" si="19"/>
        <v>No</v>
      </c>
    </row>
    <row r="138" spans="1:12" x14ac:dyDescent="0.25">
      <c r="A138" s="108" t="s">
        <v>1188</v>
      </c>
      <c r="B138" s="21" t="s">
        <v>213</v>
      </c>
      <c r="C138" s="26" t="s">
        <v>1749</v>
      </c>
      <c r="D138" s="7" t="str">
        <f t="shared" si="23"/>
        <v>N/A</v>
      </c>
      <c r="E138" s="26">
        <v>647</v>
      </c>
      <c r="F138" s="7" t="str">
        <f t="shared" si="24"/>
        <v>N/A</v>
      </c>
      <c r="G138" s="26" t="s">
        <v>1749</v>
      </c>
      <c r="H138" s="7" t="str">
        <f t="shared" si="25"/>
        <v>N/A</v>
      </c>
      <c r="I138" s="8" t="s">
        <v>1749</v>
      </c>
      <c r="J138" s="8" t="s">
        <v>1749</v>
      </c>
      <c r="K138" s="25" t="s">
        <v>734</v>
      </c>
      <c r="L138" s="85" t="str">
        <f t="shared" si="19"/>
        <v>N/A</v>
      </c>
    </row>
    <row r="139" spans="1:12" x14ac:dyDescent="0.25">
      <c r="A139" s="134" t="s">
        <v>404</v>
      </c>
      <c r="B139" s="10" t="s">
        <v>213</v>
      </c>
      <c r="C139" s="10">
        <v>8481081777</v>
      </c>
      <c r="D139" s="7" t="str">
        <f t="shared" si="23"/>
        <v>N/A</v>
      </c>
      <c r="E139" s="10">
        <v>9696417250</v>
      </c>
      <c r="F139" s="7" t="str">
        <f t="shared" si="24"/>
        <v>N/A</v>
      </c>
      <c r="G139" s="10">
        <v>9128102011</v>
      </c>
      <c r="H139" s="7" t="str">
        <f t="shared" si="25"/>
        <v>N/A</v>
      </c>
      <c r="I139" s="8">
        <v>14.33</v>
      </c>
      <c r="J139" s="8">
        <v>-5.86</v>
      </c>
      <c r="K139" s="10" t="s">
        <v>213</v>
      </c>
      <c r="L139" s="85" t="str">
        <f t="shared" ref="L139:L158" si="26">IF(J139="Div by 0", "N/A", IF(K139="N/A","N/A", IF(J139&gt;VALUE(MID(K139,1,2)), "No", IF(J139&lt;-1*VALUE(MID(K139,1,2)), "No", "Yes"))))</f>
        <v>N/A</v>
      </c>
    </row>
    <row r="140" spans="1:12" x14ac:dyDescent="0.25">
      <c r="A140" s="134" t="s">
        <v>1189</v>
      </c>
      <c r="B140" s="10" t="s">
        <v>213</v>
      </c>
      <c r="C140" s="10">
        <v>8530.2758780000004</v>
      </c>
      <c r="D140" s="7" t="str">
        <f t="shared" si="23"/>
        <v>N/A</v>
      </c>
      <c r="E140" s="10">
        <v>8348.2284454000001</v>
      </c>
      <c r="F140" s="7" t="str">
        <f t="shared" si="24"/>
        <v>N/A</v>
      </c>
      <c r="G140" s="10">
        <v>7006.5205745000003</v>
      </c>
      <c r="H140" s="7" t="str">
        <f t="shared" si="25"/>
        <v>N/A</v>
      </c>
      <c r="I140" s="8">
        <v>-2.13</v>
      </c>
      <c r="J140" s="8">
        <v>-16.100000000000001</v>
      </c>
      <c r="K140" s="10" t="s">
        <v>213</v>
      </c>
      <c r="L140" s="85" t="str">
        <f t="shared" si="26"/>
        <v>N/A</v>
      </c>
    </row>
    <row r="141" spans="1:12" x14ac:dyDescent="0.25">
      <c r="A141" s="134" t="s">
        <v>405</v>
      </c>
      <c r="B141" s="10" t="s">
        <v>213</v>
      </c>
      <c r="C141" s="10">
        <v>24964684</v>
      </c>
      <c r="D141" s="7" t="str">
        <f t="shared" si="23"/>
        <v>N/A</v>
      </c>
      <c r="E141" s="10">
        <v>26415559</v>
      </c>
      <c r="F141" s="7" t="str">
        <f t="shared" si="24"/>
        <v>N/A</v>
      </c>
      <c r="G141" s="10">
        <v>24582197</v>
      </c>
      <c r="H141" s="7" t="str">
        <f t="shared" si="25"/>
        <v>N/A</v>
      </c>
      <c r="I141" s="8">
        <v>5.8120000000000003</v>
      </c>
      <c r="J141" s="8">
        <v>-6.94</v>
      </c>
      <c r="K141" s="10" t="s">
        <v>213</v>
      </c>
      <c r="L141" s="85" t="str">
        <f t="shared" si="26"/>
        <v>N/A</v>
      </c>
    </row>
    <row r="142" spans="1:12" x14ac:dyDescent="0.25">
      <c r="A142" s="134" t="s">
        <v>1190</v>
      </c>
      <c r="B142" s="10" t="s">
        <v>213</v>
      </c>
      <c r="C142" s="10">
        <v>7416.7213309999997</v>
      </c>
      <c r="D142" s="7" t="str">
        <f t="shared" si="23"/>
        <v>N/A</v>
      </c>
      <c r="E142" s="10">
        <v>8007.1412548999997</v>
      </c>
      <c r="F142" s="7" t="str">
        <f t="shared" si="24"/>
        <v>N/A</v>
      </c>
      <c r="G142" s="10">
        <v>4597.3811482999999</v>
      </c>
      <c r="H142" s="7" t="str">
        <f t="shared" si="25"/>
        <v>N/A</v>
      </c>
      <c r="I142" s="8">
        <v>7.9610000000000003</v>
      </c>
      <c r="J142" s="8">
        <v>-42.6</v>
      </c>
      <c r="K142" s="10" t="s">
        <v>213</v>
      </c>
      <c r="L142" s="85" t="str">
        <f t="shared" si="26"/>
        <v>N/A</v>
      </c>
    </row>
    <row r="143" spans="1:12" x14ac:dyDescent="0.25">
      <c r="A143" s="134" t="s">
        <v>406</v>
      </c>
      <c r="B143" s="10" t="s">
        <v>213</v>
      </c>
      <c r="C143" s="10">
        <v>1610191</v>
      </c>
      <c r="D143" s="7" t="str">
        <f t="shared" si="23"/>
        <v>N/A</v>
      </c>
      <c r="E143" s="10">
        <v>3543717</v>
      </c>
      <c r="F143" s="7" t="str">
        <f t="shared" si="24"/>
        <v>N/A</v>
      </c>
      <c r="G143" s="10">
        <v>1472405</v>
      </c>
      <c r="H143" s="7" t="str">
        <f t="shared" si="25"/>
        <v>N/A</v>
      </c>
      <c r="I143" s="8">
        <v>120.1</v>
      </c>
      <c r="J143" s="8">
        <v>-58.5</v>
      </c>
      <c r="K143" s="10" t="s">
        <v>213</v>
      </c>
      <c r="L143" s="85" t="str">
        <f t="shared" si="26"/>
        <v>N/A</v>
      </c>
    </row>
    <row r="144" spans="1:12" x14ac:dyDescent="0.25">
      <c r="A144" s="134" t="s">
        <v>1191</v>
      </c>
      <c r="B144" s="10" t="s">
        <v>213</v>
      </c>
      <c r="C144" s="10">
        <v>113.61776743</v>
      </c>
      <c r="D144" s="7" t="str">
        <f t="shared" si="23"/>
        <v>N/A</v>
      </c>
      <c r="E144" s="10">
        <v>248.96143038</v>
      </c>
      <c r="F144" s="7" t="str">
        <f t="shared" si="24"/>
        <v>N/A</v>
      </c>
      <c r="G144" s="10">
        <v>104.40367298</v>
      </c>
      <c r="H144" s="7" t="str">
        <f t="shared" si="25"/>
        <v>N/A</v>
      </c>
      <c r="I144" s="8">
        <v>119.1</v>
      </c>
      <c r="J144" s="8">
        <v>-58.1</v>
      </c>
      <c r="K144" s="10" t="s">
        <v>213</v>
      </c>
      <c r="L144" s="85" t="str">
        <f t="shared" si="26"/>
        <v>N/A</v>
      </c>
    </row>
    <row r="145" spans="1:13" x14ac:dyDescent="0.25">
      <c r="A145" s="134" t="s">
        <v>407</v>
      </c>
      <c r="B145" s="10" t="s">
        <v>213</v>
      </c>
      <c r="C145" s="10">
        <v>28252</v>
      </c>
      <c r="D145" s="7" t="str">
        <f t="shared" si="23"/>
        <v>N/A</v>
      </c>
      <c r="E145" s="10">
        <v>65986</v>
      </c>
      <c r="F145" s="7" t="str">
        <f t="shared" si="24"/>
        <v>N/A</v>
      </c>
      <c r="G145" s="10">
        <v>22920</v>
      </c>
      <c r="H145" s="7" t="str">
        <f t="shared" si="25"/>
        <v>N/A</v>
      </c>
      <c r="I145" s="8">
        <v>133.6</v>
      </c>
      <c r="J145" s="8">
        <v>-65.3</v>
      </c>
      <c r="K145" s="10" t="s">
        <v>213</v>
      </c>
      <c r="L145" s="85" t="str">
        <f t="shared" si="26"/>
        <v>N/A</v>
      </c>
    </row>
    <row r="146" spans="1:13" x14ac:dyDescent="0.25">
      <c r="A146" s="134" t="s">
        <v>1192</v>
      </c>
      <c r="B146" s="10" t="s">
        <v>213</v>
      </c>
      <c r="C146" s="10">
        <v>1412.6</v>
      </c>
      <c r="D146" s="7" t="str">
        <f t="shared" si="23"/>
        <v>N/A</v>
      </c>
      <c r="E146" s="10">
        <v>2199.5333332999999</v>
      </c>
      <c r="F146" s="7" t="str">
        <f t="shared" si="24"/>
        <v>N/A</v>
      </c>
      <c r="G146" s="10">
        <v>636.66666667000004</v>
      </c>
      <c r="H146" s="7" t="str">
        <f t="shared" si="25"/>
        <v>N/A</v>
      </c>
      <c r="I146" s="8">
        <v>55.71</v>
      </c>
      <c r="J146" s="8">
        <v>-71.099999999999994</v>
      </c>
      <c r="K146" s="10" t="s">
        <v>213</v>
      </c>
      <c r="L146" s="85" t="str">
        <f t="shared" si="26"/>
        <v>N/A</v>
      </c>
    </row>
    <row r="147" spans="1:13" x14ac:dyDescent="0.25">
      <c r="A147" s="134" t="s">
        <v>408</v>
      </c>
      <c r="B147" s="10" t="s">
        <v>213</v>
      </c>
      <c r="C147" s="10">
        <v>507225295</v>
      </c>
      <c r="D147" s="7" t="str">
        <f t="shared" ref="D147:D160" si="27">IF($B147="N/A","N/A",IF(C147&gt;10,"No",IF(C147&lt;-10,"No","Yes")))</f>
        <v>N/A</v>
      </c>
      <c r="E147" s="10">
        <v>416430970</v>
      </c>
      <c r="F147" s="7" t="str">
        <f t="shared" ref="F147:F160" si="28">IF($B147="N/A","N/A",IF(E147&gt;10,"No",IF(E147&lt;-10,"No","Yes")))</f>
        <v>N/A</v>
      </c>
      <c r="G147" s="10">
        <v>71555626</v>
      </c>
      <c r="H147" s="7" t="str">
        <f t="shared" ref="H147:H160" si="29">IF($B147="N/A","N/A",IF(G147&gt;10,"No",IF(G147&lt;-10,"No","Yes")))</f>
        <v>N/A</v>
      </c>
      <c r="I147" s="8">
        <v>-17.899999999999999</v>
      </c>
      <c r="J147" s="8">
        <v>-82.8</v>
      </c>
      <c r="K147" s="10" t="s">
        <v>213</v>
      </c>
      <c r="L147" s="85" t="str">
        <f t="shared" si="26"/>
        <v>N/A</v>
      </c>
    </row>
    <row r="148" spans="1:13" x14ac:dyDescent="0.25">
      <c r="A148" s="134" t="s">
        <v>1193</v>
      </c>
      <c r="B148" s="10" t="s">
        <v>213</v>
      </c>
      <c r="C148" s="10">
        <v>3742.1725578</v>
      </c>
      <c r="D148" s="7" t="str">
        <f t="shared" si="27"/>
        <v>N/A</v>
      </c>
      <c r="E148" s="10">
        <v>2820.1252166999998</v>
      </c>
      <c r="F148" s="7" t="str">
        <f t="shared" si="28"/>
        <v>N/A</v>
      </c>
      <c r="G148" s="10">
        <v>1724.1904050999999</v>
      </c>
      <c r="H148" s="7" t="str">
        <f t="shared" si="29"/>
        <v>N/A</v>
      </c>
      <c r="I148" s="8">
        <v>-24.6</v>
      </c>
      <c r="J148" s="8">
        <v>-38.9</v>
      </c>
      <c r="K148" s="10" t="s">
        <v>213</v>
      </c>
      <c r="L148" s="85" t="str">
        <f t="shared" si="26"/>
        <v>N/A</v>
      </c>
    </row>
    <row r="149" spans="1:13" x14ac:dyDescent="0.25">
      <c r="A149" s="134" t="s">
        <v>409</v>
      </c>
      <c r="B149" s="10" t="s">
        <v>213</v>
      </c>
      <c r="C149" s="10">
        <v>14252874</v>
      </c>
      <c r="D149" s="7" t="str">
        <f t="shared" si="27"/>
        <v>N/A</v>
      </c>
      <c r="E149" s="10">
        <v>11849592</v>
      </c>
      <c r="F149" s="7" t="str">
        <f t="shared" si="28"/>
        <v>N/A</v>
      </c>
      <c r="G149" s="10">
        <v>8560642</v>
      </c>
      <c r="H149" s="7" t="str">
        <f t="shared" si="29"/>
        <v>N/A</v>
      </c>
      <c r="I149" s="8">
        <v>-16.899999999999999</v>
      </c>
      <c r="J149" s="8">
        <v>-27.8</v>
      </c>
      <c r="K149" s="10" t="s">
        <v>213</v>
      </c>
      <c r="L149" s="85" t="str">
        <f t="shared" si="26"/>
        <v>N/A</v>
      </c>
    </row>
    <row r="150" spans="1:13" x14ac:dyDescent="0.25">
      <c r="A150" s="134" t="s">
        <v>1194</v>
      </c>
      <c r="B150" s="10" t="s">
        <v>213</v>
      </c>
      <c r="C150" s="10">
        <v>392.41414057999998</v>
      </c>
      <c r="D150" s="7" t="str">
        <f t="shared" si="27"/>
        <v>N/A</v>
      </c>
      <c r="E150" s="10">
        <v>406.53190612999998</v>
      </c>
      <c r="F150" s="7" t="str">
        <f t="shared" si="28"/>
        <v>N/A</v>
      </c>
      <c r="G150" s="10">
        <v>348.92973017000003</v>
      </c>
      <c r="H150" s="7" t="str">
        <f t="shared" si="29"/>
        <v>N/A</v>
      </c>
      <c r="I150" s="8">
        <v>3.5979999999999999</v>
      </c>
      <c r="J150" s="8">
        <v>-14.2</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1749</v>
      </c>
      <c r="J151" s="8" t="s">
        <v>1749</v>
      </c>
      <c r="K151" s="10" t="s">
        <v>213</v>
      </c>
      <c r="L151" s="85" t="str">
        <f t="shared" si="26"/>
        <v>N/A</v>
      </c>
    </row>
    <row r="152" spans="1:13" x14ac:dyDescent="0.25">
      <c r="A152" s="134" t="s">
        <v>1195</v>
      </c>
      <c r="B152" s="10" t="s">
        <v>213</v>
      </c>
      <c r="C152" s="10" t="s">
        <v>1749</v>
      </c>
      <c r="D152" s="7" t="str">
        <f t="shared" si="27"/>
        <v>N/A</v>
      </c>
      <c r="E152" s="10" t="s">
        <v>1749</v>
      </c>
      <c r="F152" s="7" t="str">
        <f t="shared" si="28"/>
        <v>N/A</v>
      </c>
      <c r="G152" s="10" t="s">
        <v>1749</v>
      </c>
      <c r="H152" s="7" t="str">
        <f t="shared" si="29"/>
        <v>N/A</v>
      </c>
      <c r="I152" s="8" t="s">
        <v>1749</v>
      </c>
      <c r="J152" s="8" t="s">
        <v>1749</v>
      </c>
      <c r="K152" s="10" t="s">
        <v>213</v>
      </c>
      <c r="L152" s="85" t="str">
        <f t="shared" si="26"/>
        <v>N/A</v>
      </c>
    </row>
    <row r="153" spans="1:13" x14ac:dyDescent="0.25">
      <c r="A153" s="134" t="s">
        <v>411</v>
      </c>
      <c r="B153" s="10" t="s">
        <v>213</v>
      </c>
      <c r="C153" s="10">
        <v>0</v>
      </c>
      <c r="D153" s="7" t="str">
        <f t="shared" si="27"/>
        <v>N/A</v>
      </c>
      <c r="E153" s="10">
        <v>0</v>
      </c>
      <c r="F153" s="7" t="str">
        <f t="shared" si="28"/>
        <v>N/A</v>
      </c>
      <c r="G153" s="10">
        <v>0</v>
      </c>
      <c r="H153" s="7" t="str">
        <f t="shared" si="29"/>
        <v>N/A</v>
      </c>
      <c r="I153" s="8" t="s">
        <v>1749</v>
      </c>
      <c r="J153" s="8" t="s">
        <v>1749</v>
      </c>
      <c r="K153" s="10" t="s">
        <v>213</v>
      </c>
      <c r="L153" s="85" t="str">
        <f t="shared" si="26"/>
        <v>N/A</v>
      </c>
      <c r="M153" s="31"/>
    </row>
    <row r="154" spans="1:13" x14ac:dyDescent="0.25">
      <c r="A154" s="134" t="s">
        <v>1196</v>
      </c>
      <c r="B154" s="10" t="s">
        <v>213</v>
      </c>
      <c r="C154" s="10" t="s">
        <v>1749</v>
      </c>
      <c r="D154" s="7" t="str">
        <f t="shared" si="27"/>
        <v>N/A</v>
      </c>
      <c r="E154" s="10" t="s">
        <v>1749</v>
      </c>
      <c r="F154" s="7" t="str">
        <f t="shared" si="28"/>
        <v>N/A</v>
      </c>
      <c r="G154" s="10" t="s">
        <v>1749</v>
      </c>
      <c r="H154" s="7" t="str">
        <f t="shared" si="29"/>
        <v>N/A</v>
      </c>
      <c r="I154" s="8" t="s">
        <v>1749</v>
      </c>
      <c r="J154" s="8" t="s">
        <v>1749</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1749</v>
      </c>
      <c r="J155" s="8" t="s">
        <v>1749</v>
      </c>
      <c r="K155" s="10" t="s">
        <v>213</v>
      </c>
      <c r="L155" s="85" t="str">
        <f t="shared" si="26"/>
        <v>N/A</v>
      </c>
    </row>
    <row r="156" spans="1:13" x14ac:dyDescent="0.25">
      <c r="A156" s="134" t="s">
        <v>1197</v>
      </c>
      <c r="B156" s="10" t="s">
        <v>213</v>
      </c>
      <c r="C156" s="10" t="s">
        <v>1749</v>
      </c>
      <c r="D156" s="7" t="str">
        <f t="shared" si="27"/>
        <v>N/A</v>
      </c>
      <c r="E156" s="10" t="s">
        <v>1749</v>
      </c>
      <c r="F156" s="7" t="str">
        <f t="shared" si="28"/>
        <v>N/A</v>
      </c>
      <c r="G156" s="10" t="s">
        <v>1749</v>
      </c>
      <c r="H156" s="7" t="str">
        <f t="shared" si="29"/>
        <v>N/A</v>
      </c>
      <c r="I156" s="8" t="s">
        <v>1749</v>
      </c>
      <c r="J156" s="8" t="s">
        <v>1749</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1749</v>
      </c>
      <c r="J157" s="8" t="s">
        <v>1749</v>
      </c>
      <c r="K157" s="10" t="s">
        <v>213</v>
      </c>
      <c r="L157" s="85" t="str">
        <f t="shared" si="26"/>
        <v>N/A</v>
      </c>
    </row>
    <row r="158" spans="1:13" x14ac:dyDescent="0.25">
      <c r="A158" s="134" t="s">
        <v>1198</v>
      </c>
      <c r="B158" s="10" t="s">
        <v>213</v>
      </c>
      <c r="C158" s="10" t="s">
        <v>1749</v>
      </c>
      <c r="D158" s="7" t="str">
        <f t="shared" si="27"/>
        <v>N/A</v>
      </c>
      <c r="E158" s="10" t="s">
        <v>1749</v>
      </c>
      <c r="F158" s="7" t="str">
        <f t="shared" si="28"/>
        <v>N/A</v>
      </c>
      <c r="G158" s="10" t="s">
        <v>1749</v>
      </c>
      <c r="H158" s="7" t="str">
        <f t="shared" si="29"/>
        <v>N/A</v>
      </c>
      <c r="I158" s="8" t="s">
        <v>1749</v>
      </c>
      <c r="J158" s="8" t="s">
        <v>1749</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1749</v>
      </c>
      <c r="J159" s="8" t="s">
        <v>1749</v>
      </c>
      <c r="K159" s="10" t="s">
        <v>213</v>
      </c>
      <c r="L159" s="85" t="str">
        <f t="shared" ref="L159:L160" si="30">IF(J159="Div by 0", "N/A", IF(K159="N/A","N/A", IF(J159&gt;VALUE(MID(K159,1,2)), "No", IF(J159&lt;-1*VALUE(MID(K159,1,2)), "No", "Yes"))))</f>
        <v>N/A</v>
      </c>
    </row>
    <row r="160" spans="1:13" ht="25" x14ac:dyDescent="0.25">
      <c r="A160" s="134" t="s">
        <v>1199</v>
      </c>
      <c r="B160" s="10" t="s">
        <v>213</v>
      </c>
      <c r="C160" s="10" t="s">
        <v>1749</v>
      </c>
      <c r="D160" s="7" t="str">
        <f t="shared" si="27"/>
        <v>N/A</v>
      </c>
      <c r="E160" s="10" t="s">
        <v>1749</v>
      </c>
      <c r="F160" s="7" t="str">
        <f t="shared" si="28"/>
        <v>N/A</v>
      </c>
      <c r="G160" s="10" t="s">
        <v>1749</v>
      </c>
      <c r="H160" s="7" t="str">
        <f t="shared" si="29"/>
        <v>N/A</v>
      </c>
      <c r="I160" s="8" t="s">
        <v>1749</v>
      </c>
      <c r="J160" s="8" t="s">
        <v>1749</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1749</v>
      </c>
      <c r="J161" s="8" t="s">
        <v>1749</v>
      </c>
      <c r="K161" s="10" t="s">
        <v>213</v>
      </c>
      <c r="L161" s="85" t="str">
        <f>IF(J161="Div by 0", "N/A", IF(K161="N/A","N/A", IF(J161&gt;VALUE(MID(K161,1,2)), "No", IF(J161&lt;-1*VALUE(MID(K161,1,2)), "No", "Yes"))))</f>
        <v>N/A</v>
      </c>
    </row>
    <row r="162" spans="1:16" ht="25" x14ac:dyDescent="0.25">
      <c r="A162" s="134" t="s">
        <v>1200</v>
      </c>
      <c r="B162" s="10" t="s">
        <v>213</v>
      </c>
      <c r="C162" s="10" t="s">
        <v>1749</v>
      </c>
      <c r="D162" s="10" t="s">
        <v>213</v>
      </c>
      <c r="E162" s="10" t="s">
        <v>1749</v>
      </c>
      <c r="F162" s="10" t="s">
        <v>213</v>
      </c>
      <c r="G162" s="10" t="s">
        <v>1749</v>
      </c>
      <c r="H162" s="10" t="s">
        <v>213</v>
      </c>
      <c r="I162" s="8" t="s">
        <v>1749</v>
      </c>
      <c r="J162" s="8" t="s">
        <v>1749</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1749</v>
      </c>
      <c r="J163" s="8" t="s">
        <v>1749</v>
      </c>
      <c r="K163" s="10" t="s">
        <v>213</v>
      </c>
      <c r="L163" s="85" t="str">
        <f>IF(J163="Div by 0", "N/A", IF(K163="N/A","N/A", IF(J163&gt;VALUE(MID(K163,1,2)), "No", IF(J163&lt;-1*VALUE(MID(K163,1,2)), "No", "Yes"))))</f>
        <v>N/A</v>
      </c>
      <c r="N163" s="32"/>
    </row>
    <row r="164" spans="1:16" x14ac:dyDescent="0.25">
      <c r="A164" s="134" t="s">
        <v>1214</v>
      </c>
      <c r="B164" s="71" t="s">
        <v>213</v>
      </c>
      <c r="C164" s="71">
        <v>2358.6136363999999</v>
      </c>
      <c r="D164" s="72" t="str">
        <f t="shared" ref="D164" si="31">IF($B164="N/A","N/A",IF(C164&gt;10,"No",IF(C164&lt;-10,"No","Yes")))</f>
        <v>N/A</v>
      </c>
      <c r="E164" s="71">
        <v>2816.6465517000001</v>
      </c>
      <c r="F164" s="72" t="str">
        <f t="shared" ref="F164" si="32">IF($B164="N/A","N/A",IF(E164&gt;10,"No",IF(E164&lt;-10,"No","Yes")))</f>
        <v>N/A</v>
      </c>
      <c r="G164" s="71">
        <v>1644.8302871999999</v>
      </c>
      <c r="H164" s="72" t="str">
        <f t="shared" ref="H164" si="33">IF($B164="N/A","N/A",IF(G164&gt;10,"No",IF(G164&lt;-10,"No","Yes")))</f>
        <v>N/A</v>
      </c>
      <c r="I164" s="73">
        <v>19.420000000000002</v>
      </c>
      <c r="J164" s="73">
        <v>-41.6</v>
      </c>
      <c r="K164" s="74" t="s">
        <v>734</v>
      </c>
      <c r="L164" s="87" t="str">
        <f>IF(J164="Div by 0", "N/A", IF(OR(J164="N/A",K164="N/A"),"N/A", IF(J164&gt;VALUE(MID(K164,1,2)), "No", IF(J164&lt;-1*VALUE(MID(K164,1,2)), "No", "Yes"))))</f>
        <v>No</v>
      </c>
      <c r="N164" s="32"/>
    </row>
    <row r="165" spans="1:16" x14ac:dyDescent="0.25">
      <c r="A165" s="134" t="s">
        <v>1201</v>
      </c>
      <c r="B165" s="10" t="s">
        <v>213</v>
      </c>
      <c r="C165" s="10">
        <v>2358.6136363999999</v>
      </c>
      <c r="D165" s="7" t="str">
        <f t="shared" ref="D165:D171" si="34">IF($B165="N/A","N/A",IF(C165&gt;10,"No",IF(C165&lt;-10,"No","Yes")))</f>
        <v>N/A</v>
      </c>
      <c r="E165" s="10">
        <v>2816.6465517000001</v>
      </c>
      <c r="F165" s="7" t="str">
        <f t="shared" ref="F165:F171" si="35">IF($B165="N/A","N/A",IF(E165&gt;10,"No",IF(E165&lt;-10,"No","Yes")))</f>
        <v>N/A</v>
      </c>
      <c r="G165" s="10">
        <v>1649.1361257000001</v>
      </c>
      <c r="H165" s="7" t="str">
        <f t="shared" ref="H165:H171" si="36">IF($B165="N/A","N/A",IF(G165&gt;10,"No",IF(G165&lt;-10,"No","Yes")))</f>
        <v>N/A</v>
      </c>
      <c r="I165" s="8">
        <v>19.420000000000002</v>
      </c>
      <c r="J165" s="8">
        <v>-41.5</v>
      </c>
      <c r="K165" s="25" t="s">
        <v>734</v>
      </c>
      <c r="L165" s="85" t="str">
        <f>IF(J165="Div by 0", "N/A", IF(OR(J165="N/A",K165="N/A"),"N/A", IF(J165&gt;VALUE(MID(K165,1,2)), "No", IF(J165&lt;-1*VALUE(MID(K165,1,2)), "No", "Yes"))))</f>
        <v>No</v>
      </c>
      <c r="N165" s="32"/>
    </row>
    <row r="166" spans="1:16" x14ac:dyDescent="0.25">
      <c r="A166" s="134" t="s">
        <v>1202</v>
      </c>
      <c r="B166" s="10" t="s">
        <v>213</v>
      </c>
      <c r="C166" s="10" t="s">
        <v>1749</v>
      </c>
      <c r="D166" s="7" t="str">
        <f t="shared" si="34"/>
        <v>N/A</v>
      </c>
      <c r="E166" s="10" t="s">
        <v>1749</v>
      </c>
      <c r="F166" s="7" t="str">
        <f t="shared" si="35"/>
        <v>N/A</v>
      </c>
      <c r="G166" s="10">
        <v>0</v>
      </c>
      <c r="H166" s="7" t="str">
        <f t="shared" si="36"/>
        <v>N/A</v>
      </c>
      <c r="I166" s="8" t="s">
        <v>1749</v>
      </c>
      <c r="J166" s="8" t="s">
        <v>1749</v>
      </c>
      <c r="K166" s="25" t="s">
        <v>734</v>
      </c>
      <c r="L166" s="85" t="str">
        <f t="shared" ref="L166" si="37">IF(J166="Div by 0", "N/A", IF(OR(J166="N/A",K166="N/A"),"N/A", IF(J166&gt;VALUE(MID(K166,1,2)), "No", IF(J166&lt;-1*VALUE(MID(K166,1,2)), "No", "Yes"))))</f>
        <v>N/A</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1749</v>
      </c>
      <c r="J167" s="8" t="s">
        <v>1749</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1749</v>
      </c>
      <c r="J168" s="8" t="s">
        <v>1749</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1749</v>
      </c>
      <c r="J169" s="8" t="s">
        <v>1749</v>
      </c>
      <c r="K169" s="10" t="s">
        <v>213</v>
      </c>
      <c r="L169" s="85" t="str">
        <f t="shared" ref="L169:L171" si="38">IF(J169="Div by 0", "N/A", IF(K169="N/A","N/A", IF(J169&gt;VALUE(MID(K169,1,2)), "No", IF(J169&lt;-1*VALUE(MID(K169,1,2)), "No", "Yes"))))</f>
        <v>N/A</v>
      </c>
      <c r="M169" s="15"/>
      <c r="N169" s="15"/>
      <c r="O169" s="15"/>
      <c r="P169" s="15"/>
    </row>
    <row r="170" spans="1:16" x14ac:dyDescent="0.25">
      <c r="A170" s="140" t="s">
        <v>1203</v>
      </c>
      <c r="B170" s="10" t="s">
        <v>213</v>
      </c>
      <c r="C170" s="10" t="s">
        <v>1749</v>
      </c>
      <c r="D170" s="7" t="str">
        <f t="shared" si="34"/>
        <v>N/A</v>
      </c>
      <c r="E170" s="10" t="s">
        <v>1749</v>
      </c>
      <c r="F170" s="7" t="str">
        <f t="shared" si="35"/>
        <v>N/A</v>
      </c>
      <c r="G170" s="10" t="s">
        <v>1749</v>
      </c>
      <c r="H170" s="7" t="str">
        <f t="shared" si="36"/>
        <v>N/A</v>
      </c>
      <c r="I170" s="8" t="s">
        <v>1749</v>
      </c>
      <c r="J170" s="8" t="s">
        <v>1749</v>
      </c>
      <c r="K170" s="10" t="s">
        <v>213</v>
      </c>
      <c r="L170" s="85" t="str">
        <f t="shared" si="38"/>
        <v>N/A</v>
      </c>
    </row>
    <row r="171" spans="1:16" ht="25" x14ac:dyDescent="0.25">
      <c r="A171" s="109" t="s">
        <v>1204</v>
      </c>
      <c r="B171" s="141" t="s">
        <v>213</v>
      </c>
      <c r="C171" s="141" t="s">
        <v>1749</v>
      </c>
      <c r="D171" s="124" t="str">
        <f t="shared" si="34"/>
        <v>N/A</v>
      </c>
      <c r="E171" s="141" t="s">
        <v>1749</v>
      </c>
      <c r="F171" s="124" t="str">
        <f t="shared" si="35"/>
        <v>N/A</v>
      </c>
      <c r="G171" s="141" t="s">
        <v>1749</v>
      </c>
      <c r="H171" s="124" t="str">
        <f t="shared" si="36"/>
        <v>N/A</v>
      </c>
      <c r="I171" s="125" t="s">
        <v>1749</v>
      </c>
      <c r="J171" s="125" t="s">
        <v>1749</v>
      </c>
      <c r="K171" s="141" t="s">
        <v>213</v>
      </c>
      <c r="L171" s="96" t="str">
        <f t="shared" si="38"/>
        <v>N/A</v>
      </c>
    </row>
    <row r="172" spans="1:16" s="13" customFormat="1" ht="12" customHeight="1" x14ac:dyDescent="0.25">
      <c r="A172" s="172" t="s">
        <v>1619</v>
      </c>
      <c r="B172" s="173"/>
      <c r="C172" s="173"/>
      <c r="D172" s="173"/>
      <c r="E172" s="173"/>
      <c r="F172" s="173"/>
      <c r="G172" s="173"/>
      <c r="H172" s="173"/>
      <c r="I172" s="173"/>
      <c r="J172" s="173"/>
      <c r="K172" s="173"/>
      <c r="L172" s="174"/>
    </row>
    <row r="173" spans="1:16" s="13" customFormat="1" ht="12.75" customHeight="1" x14ac:dyDescent="0.25">
      <c r="A173" s="167" t="s">
        <v>1617</v>
      </c>
      <c r="B173" s="168"/>
      <c r="C173" s="168"/>
      <c r="D173" s="168"/>
      <c r="E173" s="168"/>
      <c r="F173" s="168"/>
      <c r="G173" s="168"/>
      <c r="H173" s="168"/>
      <c r="I173" s="168"/>
      <c r="J173" s="168"/>
      <c r="K173" s="168"/>
      <c r="L173" s="169"/>
    </row>
    <row r="174" spans="1:16" s="13" customFormat="1" x14ac:dyDescent="0.25">
      <c r="A174" s="170" t="s">
        <v>1705</v>
      </c>
      <c r="B174" s="170"/>
      <c r="C174" s="170"/>
      <c r="D174" s="170"/>
      <c r="E174" s="170"/>
      <c r="F174" s="170"/>
      <c r="G174" s="170"/>
      <c r="H174" s="170"/>
      <c r="I174" s="170"/>
      <c r="J174" s="170"/>
      <c r="K174" s="170"/>
      <c r="L174" s="171"/>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7265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5.5" customHeight="1" x14ac:dyDescent="0.3">
      <c r="A2" s="183" t="s">
        <v>1579</v>
      </c>
      <c r="B2" s="184"/>
      <c r="C2" s="184"/>
      <c r="D2" s="184"/>
      <c r="E2" s="184"/>
      <c r="F2" s="184"/>
      <c r="G2" s="184"/>
      <c r="H2" s="184"/>
      <c r="I2" s="184"/>
      <c r="J2" s="184"/>
      <c r="K2" s="184"/>
      <c r="L2" s="185"/>
    </row>
    <row r="3" spans="1:12" s="13" customFormat="1" ht="13" x14ac:dyDescent="0.3">
      <c r="A3" s="164" t="s">
        <v>1748</v>
      </c>
      <c r="B3" s="165"/>
      <c r="C3" s="165"/>
      <c r="D3" s="165"/>
      <c r="E3" s="165"/>
      <c r="F3" s="165"/>
      <c r="G3" s="165"/>
      <c r="H3" s="165"/>
      <c r="I3" s="165"/>
      <c r="J3" s="165"/>
      <c r="K3" s="165"/>
      <c r="L3" s="166"/>
    </row>
    <row r="4" spans="1:12" ht="13" x14ac:dyDescent="0.3">
      <c r="A4" s="186" t="s">
        <v>647</v>
      </c>
      <c r="B4" s="187"/>
      <c r="C4" s="187"/>
      <c r="D4" s="187"/>
      <c r="E4" s="187"/>
      <c r="F4" s="187"/>
      <c r="G4" s="187"/>
      <c r="H4" s="187"/>
      <c r="I4" s="187"/>
      <c r="J4" s="187"/>
      <c r="K4" s="187"/>
      <c r="L4" s="188"/>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0</v>
      </c>
      <c r="B6" s="1" t="s">
        <v>213</v>
      </c>
      <c r="C6" s="1">
        <v>1107772</v>
      </c>
      <c r="D6" s="7" t="str">
        <f t="shared" ref="D6:D11" si="0">IF($B6="N/A","N/A",IF(C6&gt;10,"No",IF(C6&lt;-10,"No","Yes")))</f>
        <v>N/A</v>
      </c>
      <c r="E6" s="1">
        <v>1290639</v>
      </c>
      <c r="F6" s="7" t="str">
        <f t="shared" ref="F6:F11" si="1">IF($B6="N/A","N/A",IF(E6&gt;10,"No",IF(E6&lt;-10,"No","Yes")))</f>
        <v>N/A</v>
      </c>
      <c r="G6" s="1">
        <v>1340972</v>
      </c>
      <c r="H6" s="7" t="str">
        <f t="shared" ref="H6:H11" si="2">IF($B6="N/A","N/A",IF(G6&gt;10,"No",IF(G6&lt;-10,"No","Yes")))</f>
        <v>N/A</v>
      </c>
      <c r="I6" s="8">
        <v>16.510000000000002</v>
      </c>
      <c r="J6" s="8">
        <v>3.9</v>
      </c>
      <c r="K6" s="1" t="s">
        <v>734</v>
      </c>
      <c r="L6" s="85" t="str">
        <f t="shared" ref="L6:L14" si="3">IF(J6="Div by 0", "N/A", IF(K6="N/A","N/A", IF(J6&gt;VALUE(MID(K6,1,2)), "No", IF(J6&lt;-1*VALUE(MID(K6,1,2)), "No", "Yes"))))</f>
        <v>Yes</v>
      </c>
    </row>
    <row r="7" spans="1:12" x14ac:dyDescent="0.25">
      <c r="A7" s="117" t="s">
        <v>100</v>
      </c>
      <c r="B7" s="25" t="s">
        <v>213</v>
      </c>
      <c r="C7" s="1">
        <v>95188</v>
      </c>
      <c r="D7" s="7" t="str">
        <f t="shared" si="0"/>
        <v>N/A</v>
      </c>
      <c r="E7" s="1">
        <v>110846</v>
      </c>
      <c r="F7" s="7" t="str">
        <f t="shared" si="1"/>
        <v>N/A</v>
      </c>
      <c r="G7" s="1">
        <v>85840</v>
      </c>
      <c r="H7" s="7" t="str">
        <f t="shared" si="2"/>
        <v>N/A</v>
      </c>
      <c r="I7" s="8">
        <v>16.45</v>
      </c>
      <c r="J7" s="8">
        <v>-22.6</v>
      </c>
      <c r="K7" s="25" t="s">
        <v>734</v>
      </c>
      <c r="L7" s="85" t="str">
        <f t="shared" si="3"/>
        <v>Yes</v>
      </c>
    </row>
    <row r="8" spans="1:12" x14ac:dyDescent="0.25">
      <c r="A8" s="117" t="s">
        <v>101</v>
      </c>
      <c r="B8" s="25" t="s">
        <v>213</v>
      </c>
      <c r="C8" s="1">
        <v>139257</v>
      </c>
      <c r="D8" s="7" t="str">
        <f t="shared" si="0"/>
        <v>N/A</v>
      </c>
      <c r="E8" s="1">
        <v>133294</v>
      </c>
      <c r="F8" s="7" t="str">
        <f t="shared" si="1"/>
        <v>N/A</v>
      </c>
      <c r="G8" s="1">
        <v>107341</v>
      </c>
      <c r="H8" s="7" t="str">
        <f t="shared" si="2"/>
        <v>N/A</v>
      </c>
      <c r="I8" s="8">
        <v>-4.28</v>
      </c>
      <c r="J8" s="8">
        <v>-19.5</v>
      </c>
      <c r="K8" s="25" t="s">
        <v>734</v>
      </c>
      <c r="L8" s="85" t="str">
        <f t="shared" si="3"/>
        <v>Yes</v>
      </c>
    </row>
    <row r="9" spans="1:12" x14ac:dyDescent="0.25">
      <c r="A9" s="117" t="s">
        <v>104</v>
      </c>
      <c r="B9" s="25" t="s">
        <v>213</v>
      </c>
      <c r="C9" s="1">
        <v>469094</v>
      </c>
      <c r="D9" s="7" t="str">
        <f t="shared" si="0"/>
        <v>N/A</v>
      </c>
      <c r="E9" s="1">
        <v>519839</v>
      </c>
      <c r="F9" s="7" t="str">
        <f t="shared" si="1"/>
        <v>N/A</v>
      </c>
      <c r="G9" s="1">
        <v>588887</v>
      </c>
      <c r="H9" s="7" t="str">
        <f t="shared" si="2"/>
        <v>N/A</v>
      </c>
      <c r="I9" s="8">
        <v>10.82</v>
      </c>
      <c r="J9" s="8">
        <v>13.28</v>
      </c>
      <c r="K9" s="25" t="s">
        <v>734</v>
      </c>
      <c r="L9" s="85" t="str">
        <f t="shared" si="3"/>
        <v>Yes</v>
      </c>
    </row>
    <row r="10" spans="1:12" x14ac:dyDescent="0.25">
      <c r="A10" s="117" t="s">
        <v>105</v>
      </c>
      <c r="B10" s="25" t="s">
        <v>213</v>
      </c>
      <c r="C10" s="1">
        <v>404233</v>
      </c>
      <c r="D10" s="7" t="str">
        <f t="shared" si="0"/>
        <v>N/A</v>
      </c>
      <c r="E10" s="1">
        <v>526660</v>
      </c>
      <c r="F10" s="7" t="str">
        <f t="shared" si="1"/>
        <v>N/A</v>
      </c>
      <c r="G10" s="1">
        <v>511348</v>
      </c>
      <c r="H10" s="7" t="str">
        <f t="shared" si="2"/>
        <v>N/A</v>
      </c>
      <c r="I10" s="8">
        <v>30.29</v>
      </c>
      <c r="J10" s="8">
        <v>-2.91</v>
      </c>
      <c r="K10" s="25" t="s">
        <v>734</v>
      </c>
      <c r="L10" s="85" t="str">
        <f t="shared" si="3"/>
        <v>Yes</v>
      </c>
    </row>
    <row r="11" spans="1:12" x14ac:dyDescent="0.25">
      <c r="A11" s="117" t="s">
        <v>77</v>
      </c>
      <c r="B11" s="1" t="s">
        <v>213</v>
      </c>
      <c r="C11" s="1">
        <v>874228.65</v>
      </c>
      <c r="D11" s="7" t="str">
        <f t="shared" si="0"/>
        <v>N/A</v>
      </c>
      <c r="E11" s="1">
        <v>1069930.55</v>
      </c>
      <c r="F11" s="7" t="str">
        <f t="shared" si="1"/>
        <v>N/A</v>
      </c>
      <c r="G11" s="1">
        <v>1080079.17</v>
      </c>
      <c r="H11" s="7" t="str">
        <f t="shared" si="2"/>
        <v>N/A</v>
      </c>
      <c r="I11" s="8">
        <v>22.39</v>
      </c>
      <c r="J11" s="8">
        <v>0.94850000000000001</v>
      </c>
      <c r="K11" s="1" t="s">
        <v>735</v>
      </c>
      <c r="L11" s="85" t="str">
        <f t="shared" si="3"/>
        <v>Yes</v>
      </c>
    </row>
    <row r="12" spans="1:12" x14ac:dyDescent="0.25">
      <c r="A12" s="117" t="s">
        <v>115</v>
      </c>
      <c r="B12" s="1" t="s">
        <v>213</v>
      </c>
      <c r="C12" s="1">
        <v>163841</v>
      </c>
      <c r="D12" s="1" t="s">
        <v>213</v>
      </c>
      <c r="E12" s="1">
        <v>182637</v>
      </c>
      <c r="F12" s="1" t="s">
        <v>213</v>
      </c>
      <c r="G12" s="1">
        <v>172012</v>
      </c>
      <c r="H12" s="1" t="s">
        <v>213</v>
      </c>
      <c r="I12" s="8">
        <v>11.47</v>
      </c>
      <c r="J12" s="8">
        <v>-5.82</v>
      </c>
      <c r="K12" s="1" t="s">
        <v>735</v>
      </c>
      <c r="L12" s="85" t="str">
        <f t="shared" si="3"/>
        <v>Yes</v>
      </c>
    </row>
    <row r="13" spans="1:12" x14ac:dyDescent="0.25">
      <c r="A13" s="117" t="s">
        <v>446</v>
      </c>
      <c r="B13" s="1" t="s">
        <v>213</v>
      </c>
      <c r="C13" s="1">
        <v>90843</v>
      </c>
      <c r="D13" s="1" t="s">
        <v>213</v>
      </c>
      <c r="E13" s="1">
        <v>104904</v>
      </c>
      <c r="F13" s="1" t="s">
        <v>213</v>
      </c>
      <c r="G13" s="1">
        <v>75542</v>
      </c>
      <c r="H13" s="1" t="s">
        <v>213</v>
      </c>
      <c r="I13" s="8">
        <v>15.48</v>
      </c>
      <c r="J13" s="8">
        <v>-28</v>
      </c>
      <c r="K13" s="1" t="s">
        <v>735</v>
      </c>
      <c r="L13" s="85" t="str">
        <f t="shared" si="3"/>
        <v>No</v>
      </c>
    </row>
    <row r="14" spans="1:12" x14ac:dyDescent="0.25">
      <c r="A14" s="117" t="s">
        <v>447</v>
      </c>
      <c r="B14" s="1" t="s">
        <v>213</v>
      </c>
      <c r="C14" s="1">
        <v>67786</v>
      </c>
      <c r="D14" s="1" t="s">
        <v>213</v>
      </c>
      <c r="E14" s="1">
        <v>68378</v>
      </c>
      <c r="F14" s="1" t="s">
        <v>213</v>
      </c>
      <c r="G14" s="1">
        <v>46059</v>
      </c>
      <c r="H14" s="1" t="s">
        <v>213</v>
      </c>
      <c r="I14" s="8">
        <v>0.87329999999999997</v>
      </c>
      <c r="J14" s="8">
        <v>-32.6</v>
      </c>
      <c r="K14" s="1" t="s">
        <v>735</v>
      </c>
      <c r="L14" s="85" t="str">
        <f t="shared" si="3"/>
        <v>No</v>
      </c>
    </row>
    <row r="15" spans="1:12" x14ac:dyDescent="0.25">
      <c r="A15" s="116" t="s">
        <v>58</v>
      </c>
      <c r="B15" s="25" t="s">
        <v>213</v>
      </c>
      <c r="C15" s="10">
        <v>8836868451</v>
      </c>
      <c r="D15" s="7" t="str">
        <f t="shared" ref="D15:D20" si="4">IF($B15="N/A","N/A",IF(C15&gt;10,"No",IF(C15&lt;-10,"No","Yes")))</f>
        <v>N/A</v>
      </c>
      <c r="E15" s="10">
        <v>9990290272</v>
      </c>
      <c r="F15" s="7" t="str">
        <f t="shared" ref="F15:F20" si="5">IF($B15="N/A","N/A",IF(E15&gt;10,"No",IF(E15&lt;-10,"No","Yes")))</f>
        <v>N/A</v>
      </c>
      <c r="G15" s="10">
        <v>9154481645</v>
      </c>
      <c r="H15" s="7" t="str">
        <f t="shared" ref="H15:H20" si="6">IF($B15="N/A","N/A",IF(G15&gt;10,"No",IF(G15&lt;-10,"No","Yes")))</f>
        <v>N/A</v>
      </c>
      <c r="I15" s="8">
        <v>13.05</v>
      </c>
      <c r="J15" s="8">
        <v>-8.3699999999999992</v>
      </c>
      <c r="K15" s="25" t="s">
        <v>734</v>
      </c>
      <c r="L15" s="85" t="str">
        <f t="shared" ref="L15:L20" si="7">IF(J15="Div by 0", "N/A", IF(K15="N/A","N/A", IF(J15&gt;VALUE(MID(K15,1,2)), "No", IF(J15&lt;-1*VALUE(MID(K15,1,2)), "No", "Yes"))))</f>
        <v>Yes</v>
      </c>
    </row>
    <row r="16" spans="1:12" x14ac:dyDescent="0.25">
      <c r="A16" s="116" t="s">
        <v>1105</v>
      </c>
      <c r="B16" s="25" t="s">
        <v>213</v>
      </c>
      <c r="C16" s="10">
        <v>7977.1545507999999</v>
      </c>
      <c r="D16" s="7" t="str">
        <f t="shared" si="4"/>
        <v>N/A</v>
      </c>
      <c r="E16" s="10">
        <v>7740.5767778999998</v>
      </c>
      <c r="F16" s="7" t="str">
        <f t="shared" si="5"/>
        <v>N/A</v>
      </c>
      <c r="G16" s="10">
        <v>6826.7507784999998</v>
      </c>
      <c r="H16" s="7" t="str">
        <f t="shared" si="6"/>
        <v>N/A</v>
      </c>
      <c r="I16" s="8">
        <v>-2.97</v>
      </c>
      <c r="J16" s="8">
        <v>-11.8</v>
      </c>
      <c r="K16" s="25" t="s">
        <v>734</v>
      </c>
      <c r="L16" s="85" t="str">
        <f t="shared" si="7"/>
        <v>Yes</v>
      </c>
    </row>
    <row r="17" spans="1:12" x14ac:dyDescent="0.25">
      <c r="A17" s="116" t="s">
        <v>1205</v>
      </c>
      <c r="B17" s="25" t="s">
        <v>213</v>
      </c>
      <c r="C17" s="10">
        <v>17206.378346000001</v>
      </c>
      <c r="D17" s="7" t="str">
        <f t="shared" si="4"/>
        <v>N/A</v>
      </c>
      <c r="E17" s="10">
        <v>15586.354203000001</v>
      </c>
      <c r="F17" s="7" t="str">
        <f t="shared" si="5"/>
        <v>N/A</v>
      </c>
      <c r="G17" s="10">
        <v>14055.570189</v>
      </c>
      <c r="H17" s="7" t="str">
        <f t="shared" si="6"/>
        <v>N/A</v>
      </c>
      <c r="I17" s="8">
        <v>-9.42</v>
      </c>
      <c r="J17" s="8">
        <v>-9.82</v>
      </c>
      <c r="K17" s="25" t="s">
        <v>734</v>
      </c>
      <c r="L17" s="85" t="str">
        <f t="shared" si="7"/>
        <v>Yes</v>
      </c>
    </row>
    <row r="18" spans="1:12" x14ac:dyDescent="0.25">
      <c r="A18" s="116" t="s">
        <v>1206</v>
      </c>
      <c r="B18" s="25" t="s">
        <v>213</v>
      </c>
      <c r="C18" s="10">
        <v>27724.622640000001</v>
      </c>
      <c r="D18" s="7" t="str">
        <f t="shared" si="4"/>
        <v>N/A</v>
      </c>
      <c r="E18" s="10">
        <v>30051.483623</v>
      </c>
      <c r="F18" s="7" t="str">
        <f t="shared" si="5"/>
        <v>N/A</v>
      </c>
      <c r="G18" s="10">
        <v>30534.437064999998</v>
      </c>
      <c r="H18" s="7" t="str">
        <f t="shared" si="6"/>
        <v>N/A</v>
      </c>
      <c r="I18" s="8">
        <v>8.3930000000000007</v>
      </c>
      <c r="J18" s="8">
        <v>1.607</v>
      </c>
      <c r="K18" s="25" t="s">
        <v>734</v>
      </c>
      <c r="L18" s="85" t="str">
        <f t="shared" si="7"/>
        <v>Yes</v>
      </c>
    </row>
    <row r="19" spans="1:12" x14ac:dyDescent="0.25">
      <c r="A19" s="116" t="s">
        <v>1207</v>
      </c>
      <c r="B19" s="25" t="s">
        <v>213</v>
      </c>
      <c r="C19" s="10">
        <v>2962.2343922999999</v>
      </c>
      <c r="D19" s="7" t="str">
        <f t="shared" si="4"/>
        <v>N/A</v>
      </c>
      <c r="E19" s="10">
        <v>3457.9033181</v>
      </c>
      <c r="F19" s="7" t="str">
        <f t="shared" si="5"/>
        <v>N/A</v>
      </c>
      <c r="G19" s="10">
        <v>2178.1015373</v>
      </c>
      <c r="H19" s="7" t="str">
        <f t="shared" si="6"/>
        <v>N/A</v>
      </c>
      <c r="I19" s="8">
        <v>16.73</v>
      </c>
      <c r="J19" s="8">
        <v>-37</v>
      </c>
      <c r="K19" s="25" t="s">
        <v>734</v>
      </c>
      <c r="L19" s="85" t="str">
        <f t="shared" si="7"/>
        <v>No</v>
      </c>
    </row>
    <row r="20" spans="1:12" x14ac:dyDescent="0.25">
      <c r="A20" s="116" t="s">
        <v>1208</v>
      </c>
      <c r="B20" s="25" t="s">
        <v>213</v>
      </c>
      <c r="C20" s="10">
        <v>4820.5207244000003</v>
      </c>
      <c r="D20" s="7" t="str">
        <f t="shared" si="4"/>
        <v>N/A</v>
      </c>
      <c r="E20" s="10">
        <v>4669.7485911000003</v>
      </c>
      <c r="F20" s="7" t="str">
        <f t="shared" si="5"/>
        <v>N/A</v>
      </c>
      <c r="G20" s="10">
        <v>4353.1864308000004</v>
      </c>
      <c r="H20" s="7" t="str">
        <f t="shared" si="6"/>
        <v>N/A</v>
      </c>
      <c r="I20" s="8">
        <v>-3.13</v>
      </c>
      <c r="J20" s="8">
        <v>-6.78</v>
      </c>
      <c r="K20" s="25" t="s">
        <v>734</v>
      </c>
      <c r="L20" s="85" t="str">
        <f t="shared" si="7"/>
        <v>Yes</v>
      </c>
    </row>
    <row r="21" spans="1:12" x14ac:dyDescent="0.25">
      <c r="A21" s="108" t="s">
        <v>1109</v>
      </c>
      <c r="B21" s="25" t="s">
        <v>213</v>
      </c>
      <c r="C21" s="10">
        <v>7858.8954628000001</v>
      </c>
      <c r="D21" s="7" t="str">
        <f t="shared" ref="D21:D22" si="8">IF($B21="N/A","N/A",IF(C21&gt;10,"No",IF(C21&lt;-10,"No","Yes")))</f>
        <v>N/A</v>
      </c>
      <c r="E21" s="10">
        <v>7570.8662523000003</v>
      </c>
      <c r="F21" s="7" t="str">
        <f t="shared" ref="F21:F22" si="9">IF($B21="N/A","N/A",IF(E21&gt;10,"No",IF(E21&lt;-10,"No","Yes")))</f>
        <v>N/A</v>
      </c>
      <c r="G21" s="10">
        <v>6688.7237226999996</v>
      </c>
      <c r="H21" s="7" t="str">
        <f t="shared" ref="H21:H22" si="10">IF($B21="N/A","N/A",IF(G21&gt;10,"No",IF(G21&lt;-10,"No","Yes")))</f>
        <v>N/A</v>
      </c>
      <c r="I21" s="8">
        <v>-3.67</v>
      </c>
      <c r="J21" s="8">
        <v>-11.7</v>
      </c>
      <c r="K21" s="25" t="s">
        <v>734</v>
      </c>
      <c r="L21" s="85" t="str">
        <f>IF(J21="Div by 0", "N/A", IF(OR(J21="N/A",K21="N/A"),"N/A", IF(J21&gt;VALUE(MID(K21,1,2)), "No", IF(J21&lt;-1*VALUE(MID(K21,1,2)), "No", "Yes"))))</f>
        <v>Yes</v>
      </c>
    </row>
    <row r="22" spans="1:12" x14ac:dyDescent="0.25">
      <c r="A22" s="108" t="s">
        <v>1110</v>
      </c>
      <c r="B22" s="25" t="s">
        <v>213</v>
      </c>
      <c r="C22" s="10">
        <v>8116.8334146999996</v>
      </c>
      <c r="D22" s="7" t="str">
        <f t="shared" si="8"/>
        <v>N/A</v>
      </c>
      <c r="E22" s="10">
        <v>7940.1703906000002</v>
      </c>
      <c r="F22" s="7" t="str">
        <f t="shared" si="9"/>
        <v>N/A</v>
      </c>
      <c r="G22" s="10">
        <v>6986.3354970999999</v>
      </c>
      <c r="H22" s="7" t="str">
        <f t="shared" si="10"/>
        <v>N/A</v>
      </c>
      <c r="I22" s="8">
        <v>-2.1800000000000002</v>
      </c>
      <c r="J22" s="8">
        <v>-12</v>
      </c>
      <c r="K22" s="25" t="s">
        <v>734</v>
      </c>
      <c r="L22" s="85" t="str">
        <f>IF(J22="Div by 0", "N/A", IF(OR(J22="N/A",K22="N/A"),"N/A", IF(J22&gt;VALUE(MID(K22,1,2)), "No", IF(J22&lt;-1*VALUE(MID(K22,1,2)), "No", "Yes"))))</f>
        <v>Yes</v>
      </c>
    </row>
    <row r="23" spans="1:12" x14ac:dyDescent="0.25">
      <c r="A23" s="116" t="s">
        <v>1209</v>
      </c>
      <c r="B23" s="25" t="s">
        <v>213</v>
      </c>
      <c r="C23" s="10">
        <v>20352.530269999999</v>
      </c>
      <c r="D23" s="7" t="str">
        <f>IF($B23="N/A","N/A",IF(C23&gt;10,"No",IF(C23&lt;-10,"No","Yes")))</f>
        <v>N/A</v>
      </c>
      <c r="E23" s="10">
        <v>19428.386176</v>
      </c>
      <c r="F23" s="7" t="str">
        <f>IF($B23="N/A","N/A",IF(E23&gt;10,"No",IF(E23&lt;-10,"No","Yes")))</f>
        <v>N/A</v>
      </c>
      <c r="G23" s="10">
        <v>20344.001581</v>
      </c>
      <c r="H23" s="7" t="str">
        <f>IF($B23="N/A","N/A",IF(G23&gt;10,"No",IF(G23&lt;-10,"No","Yes")))</f>
        <v>N/A</v>
      </c>
      <c r="I23" s="8">
        <v>-4.54</v>
      </c>
      <c r="J23" s="8">
        <v>4.7130000000000001</v>
      </c>
      <c r="K23" s="25" t="s">
        <v>734</v>
      </c>
      <c r="L23" s="85" t="str">
        <f>IF(J23="Div by 0", "N/A", IF(K23="N/A","N/A", IF(J23&gt;VALUE(MID(K23,1,2)), "No", IF(J23&lt;-1*VALUE(MID(K23,1,2)), "No", "Yes"))))</f>
        <v>Yes</v>
      </c>
    </row>
    <row r="24" spans="1:12" x14ac:dyDescent="0.25">
      <c r="A24" s="116" t="s">
        <v>1210</v>
      </c>
      <c r="B24" s="25" t="s">
        <v>213</v>
      </c>
      <c r="C24" s="10">
        <v>17339.200069999999</v>
      </c>
      <c r="D24" s="7" t="str">
        <f>IF($B24="N/A","N/A",IF(C24&gt;10,"No",IF(C24&lt;-10,"No","Yes")))</f>
        <v>N/A</v>
      </c>
      <c r="E24" s="10">
        <v>15734.754833000001</v>
      </c>
      <c r="F24" s="7" t="str">
        <f>IF($B24="N/A","N/A",IF(E24&gt;10,"No",IF(E24&lt;-10,"No","Yes")))</f>
        <v>N/A</v>
      </c>
      <c r="G24" s="10">
        <v>15129.600818000001</v>
      </c>
      <c r="H24" s="7" t="str">
        <f>IF($B24="N/A","N/A",IF(G24&gt;10,"No",IF(G24&lt;-10,"No","Yes")))</f>
        <v>N/A</v>
      </c>
      <c r="I24" s="8">
        <v>-9.25</v>
      </c>
      <c r="J24" s="8">
        <v>-3.85</v>
      </c>
      <c r="K24" s="25" t="s">
        <v>734</v>
      </c>
      <c r="L24" s="85" t="str">
        <f>IF(J24="Div by 0", "N/A", IF(K24="N/A","N/A", IF(J24&gt;VALUE(MID(K24,1,2)), "No", IF(J24&lt;-1*VALUE(MID(K24,1,2)), "No", "Yes"))))</f>
        <v>Yes</v>
      </c>
    </row>
    <row r="25" spans="1:12" x14ac:dyDescent="0.25">
      <c r="A25" s="116" t="s">
        <v>1211</v>
      </c>
      <c r="B25" s="25" t="s">
        <v>213</v>
      </c>
      <c r="C25" s="10">
        <v>25596.971543</v>
      </c>
      <c r="D25" s="7" t="str">
        <f>IF($B25="N/A","N/A",IF(C25&gt;10,"No",IF(C25&lt;-10,"No","Yes")))</f>
        <v>N/A</v>
      </c>
      <c r="E25" s="10">
        <v>27261.178712000001</v>
      </c>
      <c r="F25" s="7" t="str">
        <f>IF($B25="N/A","N/A",IF(E25&gt;10,"No",IF(E25&lt;-10,"No","Yes")))</f>
        <v>N/A</v>
      </c>
      <c r="G25" s="10">
        <v>25782.390932999999</v>
      </c>
      <c r="H25" s="7" t="str">
        <f>IF($B25="N/A","N/A",IF(G25&gt;10,"No",IF(G25&lt;-10,"No","Yes")))</f>
        <v>N/A</v>
      </c>
      <c r="I25" s="8">
        <v>6.5019999999999998</v>
      </c>
      <c r="J25" s="8">
        <v>-5.42</v>
      </c>
      <c r="K25" s="25" t="s">
        <v>734</v>
      </c>
      <c r="L25" s="85" t="str">
        <f>IF(J25="Div by 0", "N/A", IF(K25="N/A","N/A", IF(J25&gt;VALUE(MID(K25,1,2)), "No", IF(J25&lt;-1*VALUE(MID(K25,1,2)), "No", "Yes"))))</f>
        <v>Yes</v>
      </c>
    </row>
    <row r="26" spans="1:12" x14ac:dyDescent="0.25">
      <c r="A26" s="116" t="s">
        <v>1212</v>
      </c>
      <c r="B26" s="25" t="s">
        <v>213</v>
      </c>
      <c r="C26" s="10">
        <v>19455.435225000001</v>
      </c>
      <c r="D26" s="7" t="str">
        <f t="shared" ref="D26:D27" si="11">IF($B26="N/A","N/A",IF(C26&gt;10,"No",IF(C26&lt;-10,"No","Yes")))</f>
        <v>N/A</v>
      </c>
      <c r="E26" s="10">
        <v>18533.807603000001</v>
      </c>
      <c r="F26" s="7" t="str">
        <f t="shared" ref="F26:F30" si="12">IF($B26="N/A","N/A",IF(E26&gt;10,"No",IF(E26&lt;-10,"No","Yes")))</f>
        <v>N/A</v>
      </c>
      <c r="G26" s="10">
        <v>19261.046018000001</v>
      </c>
      <c r="H26" s="7" t="str">
        <f t="shared" ref="H26:H27" si="13">IF($B26="N/A","N/A",IF(G26&gt;10,"No",IF(G26&lt;-10,"No","Yes")))</f>
        <v>N/A</v>
      </c>
      <c r="I26" s="8">
        <v>-4.74</v>
      </c>
      <c r="J26" s="8">
        <v>3.9239999999999999</v>
      </c>
      <c r="K26" s="25" t="s">
        <v>734</v>
      </c>
      <c r="L26" s="85" t="str">
        <f>IF(J26="Div by 0", "N/A", IF(OR(J26="N/A",K26="N/A"),"N/A", IF(J26&gt;VALUE(MID(K26,1,2)), "No", IF(J26&lt;-1*VALUE(MID(K26,1,2)), "No", "Yes"))))</f>
        <v>Yes</v>
      </c>
    </row>
    <row r="27" spans="1:12" x14ac:dyDescent="0.25">
      <c r="A27" s="116" t="s">
        <v>1213</v>
      </c>
      <c r="B27" s="25" t="s">
        <v>213</v>
      </c>
      <c r="C27" s="10">
        <v>21701.270712000001</v>
      </c>
      <c r="D27" s="7" t="str">
        <f t="shared" si="11"/>
        <v>N/A</v>
      </c>
      <c r="E27" s="10">
        <v>20755.045408000002</v>
      </c>
      <c r="F27" s="7" t="str">
        <f t="shared" si="12"/>
        <v>N/A</v>
      </c>
      <c r="G27" s="10">
        <v>21935.964919999999</v>
      </c>
      <c r="H27" s="7" t="str">
        <f t="shared" si="13"/>
        <v>N/A</v>
      </c>
      <c r="I27" s="8">
        <v>-4.3600000000000003</v>
      </c>
      <c r="J27" s="8">
        <v>5.69</v>
      </c>
      <c r="K27" s="25" t="s">
        <v>734</v>
      </c>
      <c r="L27" s="85" t="str">
        <f>IF(J27="Div by 0", "N/A", IF(OR(J27="N/A",K27="N/A"),"N/A", IF(J27&gt;VALUE(MID(K27,1,2)), "No", IF(J27&lt;-1*VALUE(MID(K27,1,2)), "No", "Yes"))))</f>
        <v>Yes</v>
      </c>
    </row>
    <row r="28" spans="1:12" x14ac:dyDescent="0.25">
      <c r="A28" s="134" t="s">
        <v>1214</v>
      </c>
      <c r="B28" s="10" t="s">
        <v>213</v>
      </c>
      <c r="C28" s="10">
        <v>2358.6136363999999</v>
      </c>
      <c r="D28" s="7" t="str">
        <f t="shared" ref="D28:D30" si="14">IF($B28="N/A","N/A",IF(C28&gt;10,"No",IF(C28&lt;-10,"No","Yes")))</f>
        <v>N/A</v>
      </c>
      <c r="E28" s="10">
        <v>2816.6465517000001</v>
      </c>
      <c r="F28" s="7" t="str">
        <f t="shared" si="12"/>
        <v>N/A</v>
      </c>
      <c r="G28" s="10">
        <v>1644.8302871999999</v>
      </c>
      <c r="H28" s="7" t="str">
        <f t="shared" ref="H28:H30" si="15">IF($B28="N/A","N/A",IF(G28&gt;10,"No",IF(G28&lt;-10,"No","Yes")))</f>
        <v>N/A</v>
      </c>
      <c r="I28" s="8">
        <v>19.420000000000002</v>
      </c>
      <c r="J28" s="8">
        <v>-41.6</v>
      </c>
      <c r="K28" s="25" t="s">
        <v>734</v>
      </c>
      <c r="L28" s="85" t="str">
        <f>IF(J28="Div by 0", "N/A", IF(OR(J28="N/A",K28="N/A"),"N/A", IF(J28&gt;VALUE(MID(K28,1,2)), "No", IF(J28&lt;-1*VALUE(MID(K28,1,2)), "No", "Yes"))))</f>
        <v>No</v>
      </c>
    </row>
    <row r="29" spans="1:12" x14ac:dyDescent="0.25">
      <c r="A29" s="134" t="s">
        <v>1215</v>
      </c>
      <c r="B29" s="10" t="s">
        <v>213</v>
      </c>
      <c r="C29" s="10">
        <v>2358.6136363999999</v>
      </c>
      <c r="D29" s="7" t="str">
        <f t="shared" si="14"/>
        <v>N/A</v>
      </c>
      <c r="E29" s="10">
        <v>2816.6465517000001</v>
      </c>
      <c r="F29" s="7" t="str">
        <f t="shared" si="12"/>
        <v>N/A</v>
      </c>
      <c r="G29" s="10">
        <v>1649.1361257000001</v>
      </c>
      <c r="H29" s="7" t="str">
        <f t="shared" si="15"/>
        <v>N/A</v>
      </c>
      <c r="I29" s="8">
        <v>19.420000000000002</v>
      </c>
      <c r="J29" s="8">
        <v>-41.5</v>
      </c>
      <c r="K29" s="25" t="s">
        <v>734</v>
      </c>
      <c r="L29" s="85" t="str">
        <f t="shared" ref="L29:L30" si="16">IF(J29="Div by 0", "N/A", IF(OR(J29="N/A",K29="N/A"),"N/A", IF(J29&gt;VALUE(MID(K29,1,2)), "No", IF(J29&lt;-1*VALUE(MID(K29,1,2)), "No", "Yes"))))</f>
        <v>No</v>
      </c>
    </row>
    <row r="30" spans="1:12" x14ac:dyDescent="0.25">
      <c r="A30" s="134" t="s">
        <v>1216</v>
      </c>
      <c r="B30" s="10" t="s">
        <v>213</v>
      </c>
      <c r="C30" s="10" t="s">
        <v>1749</v>
      </c>
      <c r="D30" s="7" t="str">
        <f t="shared" si="14"/>
        <v>N/A</v>
      </c>
      <c r="E30" s="10" t="s">
        <v>1749</v>
      </c>
      <c r="F30" s="7" t="str">
        <f t="shared" si="12"/>
        <v>N/A</v>
      </c>
      <c r="G30" s="10">
        <v>0</v>
      </c>
      <c r="H30" s="7" t="str">
        <f t="shared" si="15"/>
        <v>N/A</v>
      </c>
      <c r="I30" s="8" t="s">
        <v>1749</v>
      </c>
      <c r="J30" s="8" t="s">
        <v>1749</v>
      </c>
      <c r="K30" s="25" t="s">
        <v>734</v>
      </c>
      <c r="L30" s="85" t="str">
        <f t="shared" si="16"/>
        <v>N/A</v>
      </c>
    </row>
    <row r="31" spans="1:12" x14ac:dyDescent="0.25">
      <c r="A31" s="142" t="s">
        <v>2</v>
      </c>
      <c r="B31" s="21" t="s">
        <v>213</v>
      </c>
      <c r="C31" s="9">
        <v>79.754137133</v>
      </c>
      <c r="D31" s="7" t="str">
        <f t="shared" ref="D31:D69" si="17">IF($B31="N/A","N/A",IF(C31&gt;10,"No",IF(C31&lt;-10,"No","Yes")))</f>
        <v>N/A</v>
      </c>
      <c r="E31" s="9">
        <v>78.839009204000007</v>
      </c>
      <c r="F31" s="7" t="str">
        <f t="shared" ref="F31:F69" si="18">IF($B31="N/A","N/A",IF(E31&gt;10,"No",IF(E31&lt;-10,"No","Yes")))</f>
        <v>N/A</v>
      </c>
      <c r="G31" s="9">
        <v>78.124375452999999</v>
      </c>
      <c r="H31" s="7" t="str">
        <f t="shared" ref="H31:H69" si="19">IF($B31="N/A","N/A",IF(G31&gt;10,"No",IF(G31&lt;-10,"No","Yes")))</f>
        <v>N/A</v>
      </c>
      <c r="I31" s="8">
        <v>-1.1499999999999999</v>
      </c>
      <c r="J31" s="8">
        <v>-0.90600000000000003</v>
      </c>
      <c r="K31" s="25" t="s">
        <v>734</v>
      </c>
      <c r="L31" s="85" t="str">
        <f t="shared" ref="L31:L99" si="20">IF(J31="Div by 0", "N/A", IF(K31="N/A","N/A", IF(J31&gt;VALUE(MID(K31,1,2)), "No", IF(J31&lt;-1*VALUE(MID(K31,1,2)), "No", "Yes"))))</f>
        <v>Yes</v>
      </c>
    </row>
    <row r="32" spans="1:12" x14ac:dyDescent="0.25">
      <c r="A32" s="142" t="s">
        <v>22</v>
      </c>
      <c r="B32" s="21" t="s">
        <v>213</v>
      </c>
      <c r="C32" s="1">
        <v>883494</v>
      </c>
      <c r="D32" s="7" t="str">
        <f t="shared" si="17"/>
        <v>N/A</v>
      </c>
      <c r="E32" s="1">
        <v>1017527</v>
      </c>
      <c r="F32" s="7" t="str">
        <f t="shared" si="18"/>
        <v>N/A</v>
      </c>
      <c r="G32" s="1">
        <v>1047626</v>
      </c>
      <c r="H32" s="7" t="str">
        <f t="shared" si="19"/>
        <v>N/A</v>
      </c>
      <c r="I32" s="8">
        <v>15.17</v>
      </c>
      <c r="J32" s="8">
        <v>2.9580000000000002</v>
      </c>
      <c r="K32" s="25" t="s">
        <v>734</v>
      </c>
      <c r="L32" s="85" t="str">
        <f t="shared" si="20"/>
        <v>Yes</v>
      </c>
    </row>
    <row r="33" spans="1:12" x14ac:dyDescent="0.25">
      <c r="A33" s="142" t="s">
        <v>448</v>
      </c>
      <c r="B33" s="25" t="s">
        <v>213</v>
      </c>
      <c r="C33" s="1">
        <v>58306</v>
      </c>
      <c r="D33" s="1" t="str">
        <f t="shared" si="17"/>
        <v>N/A</v>
      </c>
      <c r="E33" s="1">
        <v>58178</v>
      </c>
      <c r="F33" s="1" t="str">
        <f t="shared" si="18"/>
        <v>N/A</v>
      </c>
      <c r="G33" s="1">
        <v>41716</v>
      </c>
      <c r="H33" s="7" t="str">
        <f t="shared" si="19"/>
        <v>N/A</v>
      </c>
      <c r="I33" s="8">
        <v>-0.22</v>
      </c>
      <c r="J33" s="8">
        <v>-28.3</v>
      </c>
      <c r="K33" s="25" t="s">
        <v>734</v>
      </c>
      <c r="L33" s="85" t="str">
        <f t="shared" si="20"/>
        <v>Yes</v>
      </c>
    </row>
    <row r="34" spans="1:12" x14ac:dyDescent="0.25">
      <c r="A34" s="142" t="s">
        <v>1217</v>
      </c>
      <c r="B34" s="3" t="s">
        <v>213</v>
      </c>
      <c r="C34" s="1">
        <v>20742</v>
      </c>
      <c r="D34" s="5" t="str">
        <f t="shared" ref="D34:D38" si="21">IF($B34="N/A","N/A",IF(C34&lt;0,"No","Yes"))</f>
        <v>N/A</v>
      </c>
      <c r="E34" s="1">
        <v>20811</v>
      </c>
      <c r="F34" s="5" t="str">
        <f t="shared" ref="F34:F38" si="22">IF($B34="N/A","N/A",IF(E34&lt;0,"No","Yes"))</f>
        <v>N/A</v>
      </c>
      <c r="G34" s="1">
        <v>11398</v>
      </c>
      <c r="H34" s="5" t="str">
        <f t="shared" ref="H34:H38" si="23">IF($B34="N/A","N/A",IF(G34&lt;0,"No","Yes"))</f>
        <v>N/A</v>
      </c>
      <c r="I34" s="8">
        <v>0.3327</v>
      </c>
      <c r="J34" s="8">
        <v>-45.2</v>
      </c>
      <c r="K34" s="1" t="s">
        <v>734</v>
      </c>
      <c r="L34" s="85" t="str">
        <f t="shared" si="20"/>
        <v>No</v>
      </c>
    </row>
    <row r="35" spans="1:12" x14ac:dyDescent="0.25">
      <c r="A35" s="142" t="s">
        <v>1218</v>
      </c>
      <c r="B35" s="3" t="s">
        <v>213</v>
      </c>
      <c r="C35" s="1">
        <v>9034</v>
      </c>
      <c r="D35" s="5" t="str">
        <f t="shared" si="21"/>
        <v>N/A</v>
      </c>
      <c r="E35" s="1">
        <v>8744</v>
      </c>
      <c r="F35" s="5" t="str">
        <f t="shared" si="22"/>
        <v>N/A</v>
      </c>
      <c r="G35" s="1">
        <v>11374</v>
      </c>
      <c r="H35" s="5" t="str">
        <f t="shared" si="23"/>
        <v>N/A</v>
      </c>
      <c r="I35" s="8">
        <v>-3.21</v>
      </c>
      <c r="J35" s="8">
        <v>30.08</v>
      </c>
      <c r="K35" s="1" t="s">
        <v>734</v>
      </c>
      <c r="L35" s="85" t="str">
        <f t="shared" si="20"/>
        <v>No</v>
      </c>
    </row>
    <row r="36" spans="1:12" x14ac:dyDescent="0.25">
      <c r="A36" s="142" t="s">
        <v>1219</v>
      </c>
      <c r="B36" s="3" t="s">
        <v>213</v>
      </c>
      <c r="C36" s="1">
        <v>12066</v>
      </c>
      <c r="D36" s="5" t="str">
        <f t="shared" si="21"/>
        <v>N/A</v>
      </c>
      <c r="E36" s="1">
        <v>12052</v>
      </c>
      <c r="F36" s="5" t="str">
        <f t="shared" si="22"/>
        <v>N/A</v>
      </c>
      <c r="G36" s="1">
        <v>8731</v>
      </c>
      <c r="H36" s="5" t="str">
        <f t="shared" si="23"/>
        <v>N/A</v>
      </c>
      <c r="I36" s="8">
        <v>-0.11600000000000001</v>
      </c>
      <c r="J36" s="8">
        <v>-27.6</v>
      </c>
      <c r="K36" s="1" t="s">
        <v>734</v>
      </c>
      <c r="L36" s="85" t="str">
        <f t="shared" si="20"/>
        <v>Yes</v>
      </c>
    </row>
    <row r="37" spans="1:12" x14ac:dyDescent="0.25">
      <c r="A37" s="142" t="s">
        <v>1220</v>
      </c>
      <c r="B37" s="3" t="s">
        <v>213</v>
      </c>
      <c r="C37" s="1">
        <v>16443</v>
      </c>
      <c r="D37" s="5" t="str">
        <f t="shared" si="21"/>
        <v>N/A</v>
      </c>
      <c r="E37" s="1">
        <v>16545</v>
      </c>
      <c r="F37" s="5" t="str">
        <f t="shared" si="22"/>
        <v>N/A</v>
      </c>
      <c r="G37" s="1">
        <v>10167</v>
      </c>
      <c r="H37" s="5" t="str">
        <f t="shared" si="23"/>
        <v>N/A</v>
      </c>
      <c r="I37" s="8">
        <v>0.62029999999999996</v>
      </c>
      <c r="J37" s="8">
        <v>-38.5</v>
      </c>
      <c r="K37" s="1" t="s">
        <v>734</v>
      </c>
      <c r="L37" s="85" t="str">
        <f t="shared" si="20"/>
        <v>No</v>
      </c>
    </row>
    <row r="38" spans="1:12" x14ac:dyDescent="0.25">
      <c r="A38" s="142" t="s">
        <v>1221</v>
      </c>
      <c r="B38" s="3" t="s">
        <v>213</v>
      </c>
      <c r="C38" s="1">
        <v>21</v>
      </c>
      <c r="D38" s="5" t="str">
        <f t="shared" si="21"/>
        <v>N/A</v>
      </c>
      <c r="E38" s="1">
        <v>26</v>
      </c>
      <c r="F38" s="5" t="str">
        <f t="shared" si="22"/>
        <v>N/A</v>
      </c>
      <c r="G38" s="1">
        <v>46</v>
      </c>
      <c r="H38" s="5" t="str">
        <f t="shared" si="23"/>
        <v>N/A</v>
      </c>
      <c r="I38" s="8">
        <v>23.81</v>
      </c>
      <c r="J38" s="8">
        <v>76.92</v>
      </c>
      <c r="K38" s="1" t="s">
        <v>734</v>
      </c>
      <c r="L38" s="85" t="str">
        <f t="shared" si="20"/>
        <v>No</v>
      </c>
    </row>
    <row r="39" spans="1:12" x14ac:dyDescent="0.25">
      <c r="A39" s="142" t="s">
        <v>449</v>
      </c>
      <c r="B39" s="25" t="s">
        <v>213</v>
      </c>
      <c r="C39" s="1">
        <v>58501</v>
      </c>
      <c r="D39" s="1" t="str">
        <f t="shared" si="17"/>
        <v>N/A</v>
      </c>
      <c r="E39" s="1">
        <v>60297</v>
      </c>
      <c r="F39" s="1" t="str">
        <f t="shared" si="18"/>
        <v>N/A</v>
      </c>
      <c r="G39" s="1">
        <v>49152</v>
      </c>
      <c r="H39" s="7" t="str">
        <f t="shared" si="19"/>
        <v>N/A</v>
      </c>
      <c r="I39" s="8">
        <v>3.07</v>
      </c>
      <c r="J39" s="8">
        <v>-18.5</v>
      </c>
      <c r="K39" s="25" t="s">
        <v>734</v>
      </c>
      <c r="L39" s="85" t="str">
        <f t="shared" si="20"/>
        <v>Yes</v>
      </c>
    </row>
    <row r="40" spans="1:12" x14ac:dyDescent="0.25">
      <c r="A40" s="142" t="s">
        <v>1222</v>
      </c>
      <c r="B40" s="3" t="s">
        <v>213</v>
      </c>
      <c r="C40" s="1">
        <v>35994</v>
      </c>
      <c r="D40" s="5" t="str">
        <f t="shared" ref="D40:D45" si="24">IF($B40="N/A","N/A",IF(C40&lt;0,"No","Yes"))</f>
        <v>N/A</v>
      </c>
      <c r="E40" s="1">
        <v>37561</v>
      </c>
      <c r="F40" s="5" t="str">
        <f t="shared" ref="F40:F45" si="25">IF($B40="N/A","N/A",IF(E40&lt;0,"No","Yes"))</f>
        <v>N/A</v>
      </c>
      <c r="G40" s="1">
        <v>30760</v>
      </c>
      <c r="H40" s="5" t="str">
        <f t="shared" ref="H40:H45" si="26">IF($B40="N/A","N/A",IF(G40&lt;0,"No","Yes"))</f>
        <v>N/A</v>
      </c>
      <c r="I40" s="8">
        <v>4.3540000000000001</v>
      </c>
      <c r="J40" s="8">
        <v>-18.100000000000001</v>
      </c>
      <c r="K40" s="1" t="s">
        <v>734</v>
      </c>
      <c r="L40" s="85" t="str">
        <f t="shared" si="20"/>
        <v>Yes</v>
      </c>
    </row>
    <row r="41" spans="1:12" x14ac:dyDescent="0.25">
      <c r="A41" s="142" t="s">
        <v>1223</v>
      </c>
      <c r="B41" s="3" t="s">
        <v>213</v>
      </c>
      <c r="C41" s="1">
        <v>1968</v>
      </c>
      <c r="D41" s="5" t="str">
        <f t="shared" si="24"/>
        <v>N/A</v>
      </c>
      <c r="E41" s="1">
        <v>1931</v>
      </c>
      <c r="F41" s="5" t="str">
        <f t="shared" si="25"/>
        <v>N/A</v>
      </c>
      <c r="G41" s="1">
        <v>1830</v>
      </c>
      <c r="H41" s="5" t="str">
        <f t="shared" si="26"/>
        <v>N/A</v>
      </c>
      <c r="I41" s="8">
        <v>-1.88</v>
      </c>
      <c r="J41" s="8">
        <v>-5.23</v>
      </c>
      <c r="K41" s="1" t="s">
        <v>734</v>
      </c>
      <c r="L41" s="85" t="str">
        <f t="shared" si="20"/>
        <v>Yes</v>
      </c>
    </row>
    <row r="42" spans="1:12" x14ac:dyDescent="0.25">
      <c r="A42" s="142" t="s">
        <v>1224</v>
      </c>
      <c r="B42" s="3" t="s">
        <v>213</v>
      </c>
      <c r="C42" s="1">
        <v>10017</v>
      </c>
      <c r="D42" s="5" t="str">
        <f t="shared" si="24"/>
        <v>N/A</v>
      </c>
      <c r="E42" s="1">
        <v>10234</v>
      </c>
      <c r="F42" s="5" t="str">
        <f t="shared" si="25"/>
        <v>N/A</v>
      </c>
      <c r="G42" s="1">
        <v>6181</v>
      </c>
      <c r="H42" s="5" t="str">
        <f t="shared" si="26"/>
        <v>N/A</v>
      </c>
      <c r="I42" s="8">
        <v>2.1659999999999999</v>
      </c>
      <c r="J42" s="8">
        <v>-39.6</v>
      </c>
      <c r="K42" s="1" t="s">
        <v>734</v>
      </c>
      <c r="L42" s="85" t="str">
        <f t="shared" si="20"/>
        <v>No</v>
      </c>
    </row>
    <row r="43" spans="1:12" x14ac:dyDescent="0.25">
      <c r="A43" s="142" t="s">
        <v>1225</v>
      </c>
      <c r="B43" s="3" t="s">
        <v>213</v>
      </c>
      <c r="C43" s="1">
        <v>12</v>
      </c>
      <c r="D43" s="5" t="str">
        <f t="shared" si="24"/>
        <v>N/A</v>
      </c>
      <c r="E43" s="1">
        <v>11</v>
      </c>
      <c r="F43" s="5" t="str">
        <f t="shared" si="25"/>
        <v>N/A</v>
      </c>
      <c r="G43" s="1">
        <v>12</v>
      </c>
      <c r="H43" s="5" t="str">
        <f t="shared" si="26"/>
        <v>N/A</v>
      </c>
      <c r="I43" s="8">
        <v>-8.33</v>
      </c>
      <c r="J43" s="8">
        <v>9.0909999999999993</v>
      </c>
      <c r="K43" s="1" t="s">
        <v>734</v>
      </c>
      <c r="L43" s="85" t="str">
        <f t="shared" si="20"/>
        <v>Yes</v>
      </c>
    </row>
    <row r="44" spans="1:12" x14ac:dyDescent="0.25">
      <c r="A44" s="142" t="s">
        <v>1226</v>
      </c>
      <c r="B44" s="3" t="s">
        <v>213</v>
      </c>
      <c r="C44" s="1">
        <v>10510</v>
      </c>
      <c r="D44" s="5" t="str">
        <f t="shared" si="24"/>
        <v>N/A</v>
      </c>
      <c r="E44" s="1">
        <v>10560</v>
      </c>
      <c r="F44" s="5" t="str">
        <f t="shared" si="25"/>
        <v>N/A</v>
      </c>
      <c r="G44" s="1">
        <v>10369</v>
      </c>
      <c r="H44" s="5" t="str">
        <f t="shared" si="26"/>
        <v>N/A</v>
      </c>
      <c r="I44" s="8">
        <v>0.47570000000000001</v>
      </c>
      <c r="J44" s="8">
        <v>-1.81</v>
      </c>
      <c r="K44" s="1" t="s">
        <v>734</v>
      </c>
      <c r="L44" s="85" t="str">
        <f t="shared" si="20"/>
        <v>Yes</v>
      </c>
    </row>
    <row r="45" spans="1:12" x14ac:dyDescent="0.25">
      <c r="A45" s="142" t="s">
        <v>1227</v>
      </c>
      <c r="B45" s="3" t="s">
        <v>213</v>
      </c>
      <c r="C45" s="1">
        <v>0</v>
      </c>
      <c r="D45" s="5" t="str">
        <f t="shared" si="24"/>
        <v>N/A</v>
      </c>
      <c r="E45" s="1">
        <v>0</v>
      </c>
      <c r="F45" s="5" t="str">
        <f t="shared" si="25"/>
        <v>N/A</v>
      </c>
      <c r="G45" s="1">
        <v>0</v>
      </c>
      <c r="H45" s="5" t="str">
        <f t="shared" si="26"/>
        <v>N/A</v>
      </c>
      <c r="I45" s="8" t="s">
        <v>1749</v>
      </c>
      <c r="J45" s="8" t="s">
        <v>1749</v>
      </c>
      <c r="K45" s="1" t="s">
        <v>734</v>
      </c>
      <c r="L45" s="85" t="str">
        <f t="shared" si="20"/>
        <v>N/A</v>
      </c>
    </row>
    <row r="46" spans="1:12" x14ac:dyDescent="0.25">
      <c r="A46" s="142" t="s">
        <v>450</v>
      </c>
      <c r="B46" s="25" t="s">
        <v>213</v>
      </c>
      <c r="C46" s="1">
        <v>410843</v>
      </c>
      <c r="D46" s="1" t="str">
        <f t="shared" si="17"/>
        <v>N/A</v>
      </c>
      <c r="E46" s="1">
        <v>441676</v>
      </c>
      <c r="F46" s="1" t="str">
        <f t="shared" si="18"/>
        <v>N/A</v>
      </c>
      <c r="G46" s="1">
        <v>492776</v>
      </c>
      <c r="H46" s="7" t="str">
        <f t="shared" si="19"/>
        <v>N/A</v>
      </c>
      <c r="I46" s="8">
        <v>7.5049999999999999</v>
      </c>
      <c r="J46" s="8">
        <v>11.57</v>
      </c>
      <c r="K46" s="25" t="s">
        <v>734</v>
      </c>
      <c r="L46" s="85" t="str">
        <f t="shared" si="20"/>
        <v>Yes</v>
      </c>
    </row>
    <row r="47" spans="1:12" x14ac:dyDescent="0.25">
      <c r="A47" s="142" t="s">
        <v>1228</v>
      </c>
      <c r="B47" s="3" t="s">
        <v>213</v>
      </c>
      <c r="C47" s="1">
        <v>254650</v>
      </c>
      <c r="D47" s="5" t="str">
        <f t="shared" ref="D47:D53" si="27">IF($B47="N/A","N/A",IF(C47&lt;0,"No","Yes"))</f>
        <v>N/A</v>
      </c>
      <c r="E47" s="1">
        <v>354522</v>
      </c>
      <c r="F47" s="5" t="str">
        <f t="shared" ref="F47:F53" si="28">IF($B47="N/A","N/A",IF(E47&lt;0,"No","Yes"))</f>
        <v>N/A</v>
      </c>
      <c r="G47" s="1">
        <v>399064</v>
      </c>
      <c r="H47" s="5" t="str">
        <f t="shared" ref="H47:H53" si="29">IF($B47="N/A","N/A",IF(G47&lt;0,"No","Yes"))</f>
        <v>N/A</v>
      </c>
      <c r="I47" s="8">
        <v>39.22</v>
      </c>
      <c r="J47" s="8">
        <v>12.56</v>
      </c>
      <c r="K47" s="1" t="s">
        <v>734</v>
      </c>
      <c r="L47" s="85" t="str">
        <f t="shared" si="20"/>
        <v>Yes</v>
      </c>
    </row>
    <row r="48" spans="1:12" x14ac:dyDescent="0.25">
      <c r="A48" s="142" t="s">
        <v>1229</v>
      </c>
      <c r="B48" s="3" t="s">
        <v>213</v>
      </c>
      <c r="C48" s="1">
        <v>0</v>
      </c>
      <c r="D48" s="5" t="str">
        <f t="shared" si="27"/>
        <v>N/A</v>
      </c>
      <c r="E48" s="1">
        <v>0</v>
      </c>
      <c r="F48" s="5" t="str">
        <f t="shared" si="28"/>
        <v>N/A</v>
      </c>
      <c r="G48" s="1">
        <v>11</v>
      </c>
      <c r="H48" s="5" t="str">
        <f t="shared" si="29"/>
        <v>N/A</v>
      </c>
      <c r="I48" s="8" t="s">
        <v>1749</v>
      </c>
      <c r="J48" s="8" t="s">
        <v>1749</v>
      </c>
      <c r="K48" s="1" t="s">
        <v>734</v>
      </c>
      <c r="L48" s="85" t="str">
        <f t="shared" si="20"/>
        <v>N/A</v>
      </c>
    </row>
    <row r="49" spans="1:12" x14ac:dyDescent="0.25">
      <c r="A49" s="142" t="s">
        <v>1230</v>
      </c>
      <c r="B49" s="3" t="s">
        <v>213</v>
      </c>
      <c r="C49" s="1">
        <v>804</v>
      </c>
      <c r="D49" s="5" t="str">
        <f t="shared" si="27"/>
        <v>N/A</v>
      </c>
      <c r="E49" s="1">
        <v>39</v>
      </c>
      <c r="F49" s="5" t="str">
        <f t="shared" si="28"/>
        <v>N/A</v>
      </c>
      <c r="G49" s="1">
        <v>136</v>
      </c>
      <c r="H49" s="5" t="str">
        <f t="shared" si="29"/>
        <v>N/A</v>
      </c>
      <c r="I49" s="8">
        <v>-95.1</v>
      </c>
      <c r="J49" s="8">
        <v>248.7</v>
      </c>
      <c r="K49" s="1" t="s">
        <v>734</v>
      </c>
      <c r="L49" s="85" t="str">
        <f t="shared" si="20"/>
        <v>No</v>
      </c>
    </row>
    <row r="50" spans="1:12" x14ac:dyDescent="0.25">
      <c r="A50" s="142" t="s">
        <v>1231</v>
      </c>
      <c r="B50" s="3" t="s">
        <v>213</v>
      </c>
      <c r="C50" s="1">
        <v>56025</v>
      </c>
      <c r="D50" s="5" t="str">
        <f t="shared" si="27"/>
        <v>N/A</v>
      </c>
      <c r="E50" s="1">
        <v>57075</v>
      </c>
      <c r="F50" s="5" t="str">
        <f t="shared" si="28"/>
        <v>N/A</v>
      </c>
      <c r="G50" s="1">
        <v>56233</v>
      </c>
      <c r="H50" s="5" t="str">
        <f t="shared" si="29"/>
        <v>N/A</v>
      </c>
      <c r="I50" s="8">
        <v>1.8740000000000001</v>
      </c>
      <c r="J50" s="8">
        <v>-1.48</v>
      </c>
      <c r="K50" s="1" t="s">
        <v>734</v>
      </c>
      <c r="L50" s="85" t="str">
        <f t="shared" si="20"/>
        <v>Yes</v>
      </c>
    </row>
    <row r="51" spans="1:12" x14ac:dyDescent="0.25">
      <c r="A51" s="142" t="s">
        <v>1232</v>
      </c>
      <c r="B51" s="3" t="s">
        <v>213</v>
      </c>
      <c r="C51" s="1">
        <v>28278</v>
      </c>
      <c r="D51" s="5" t="str">
        <f t="shared" si="27"/>
        <v>N/A</v>
      </c>
      <c r="E51" s="1">
        <v>22258</v>
      </c>
      <c r="F51" s="5" t="str">
        <f t="shared" si="28"/>
        <v>N/A</v>
      </c>
      <c r="G51" s="1">
        <v>31627</v>
      </c>
      <c r="H51" s="5" t="str">
        <f t="shared" si="29"/>
        <v>N/A</v>
      </c>
      <c r="I51" s="8">
        <v>-21.3</v>
      </c>
      <c r="J51" s="8">
        <v>42.09</v>
      </c>
      <c r="K51" s="1" t="s">
        <v>734</v>
      </c>
      <c r="L51" s="85" t="str">
        <f t="shared" si="20"/>
        <v>No</v>
      </c>
    </row>
    <row r="52" spans="1:12" x14ac:dyDescent="0.25">
      <c r="A52" s="142" t="s">
        <v>1233</v>
      </c>
      <c r="B52" s="3" t="s">
        <v>213</v>
      </c>
      <c r="C52" s="1">
        <v>4463</v>
      </c>
      <c r="D52" s="5" t="str">
        <f t="shared" si="27"/>
        <v>N/A</v>
      </c>
      <c r="E52" s="1">
        <v>4428</v>
      </c>
      <c r="F52" s="5" t="str">
        <f t="shared" si="28"/>
        <v>N/A</v>
      </c>
      <c r="G52" s="1">
        <v>5616</v>
      </c>
      <c r="H52" s="5" t="str">
        <f t="shared" si="29"/>
        <v>N/A</v>
      </c>
      <c r="I52" s="8">
        <v>-0.78400000000000003</v>
      </c>
      <c r="J52" s="8">
        <v>26.83</v>
      </c>
      <c r="K52" s="1" t="s">
        <v>734</v>
      </c>
      <c r="L52" s="85" t="str">
        <f t="shared" si="20"/>
        <v>Yes</v>
      </c>
    </row>
    <row r="53" spans="1:12" x14ac:dyDescent="0.25">
      <c r="A53" s="142" t="s">
        <v>1234</v>
      </c>
      <c r="B53" s="3" t="s">
        <v>213</v>
      </c>
      <c r="C53" s="1">
        <v>66623</v>
      </c>
      <c r="D53" s="5" t="str">
        <f t="shared" si="27"/>
        <v>N/A</v>
      </c>
      <c r="E53" s="1">
        <v>3354</v>
      </c>
      <c r="F53" s="5" t="str">
        <f t="shared" si="28"/>
        <v>N/A</v>
      </c>
      <c r="G53" s="1">
        <v>98</v>
      </c>
      <c r="H53" s="5" t="str">
        <f t="shared" si="29"/>
        <v>N/A</v>
      </c>
      <c r="I53" s="8">
        <v>-95</v>
      </c>
      <c r="J53" s="8">
        <v>-97.1</v>
      </c>
      <c r="K53" s="1" t="s">
        <v>734</v>
      </c>
      <c r="L53" s="85" t="str">
        <f t="shared" si="20"/>
        <v>No</v>
      </c>
    </row>
    <row r="54" spans="1:12" x14ac:dyDescent="0.25">
      <c r="A54" s="142" t="s">
        <v>451</v>
      </c>
      <c r="B54" s="25" t="s">
        <v>213</v>
      </c>
      <c r="C54" s="1">
        <v>355844</v>
      </c>
      <c r="D54" s="1" t="str">
        <f t="shared" si="17"/>
        <v>N/A</v>
      </c>
      <c r="E54" s="1">
        <v>457376</v>
      </c>
      <c r="F54" s="1" t="str">
        <f t="shared" si="18"/>
        <v>N/A</v>
      </c>
      <c r="G54" s="1">
        <v>430736</v>
      </c>
      <c r="H54" s="7" t="str">
        <f t="shared" si="19"/>
        <v>N/A</v>
      </c>
      <c r="I54" s="8">
        <v>28.53</v>
      </c>
      <c r="J54" s="8">
        <v>-5.82</v>
      </c>
      <c r="K54" s="25" t="s">
        <v>734</v>
      </c>
      <c r="L54" s="85" t="str">
        <f t="shared" si="20"/>
        <v>Yes</v>
      </c>
    </row>
    <row r="55" spans="1:12" x14ac:dyDescent="0.25">
      <c r="A55" s="142" t="s">
        <v>1235</v>
      </c>
      <c r="B55" s="3" t="s">
        <v>213</v>
      </c>
      <c r="C55" s="1">
        <v>125752</v>
      </c>
      <c r="D55" s="5" t="str">
        <f t="shared" ref="D55:D60" si="30">IF($B55="N/A","N/A",IF(C55&lt;0,"No","Yes"))</f>
        <v>N/A</v>
      </c>
      <c r="E55" s="1">
        <v>176736</v>
      </c>
      <c r="F55" s="5" t="str">
        <f t="shared" ref="F55:F60" si="31">IF($B55="N/A","N/A",IF(E55&lt;0,"No","Yes"))</f>
        <v>N/A</v>
      </c>
      <c r="G55" s="1">
        <v>191875</v>
      </c>
      <c r="H55" s="5" t="str">
        <f t="shared" ref="H55:H60" si="32">IF($B55="N/A","N/A",IF(G55&lt;0,"No","Yes"))</f>
        <v>N/A</v>
      </c>
      <c r="I55" s="8">
        <v>40.54</v>
      </c>
      <c r="J55" s="8">
        <v>8.5660000000000007</v>
      </c>
      <c r="K55" s="1" t="s">
        <v>734</v>
      </c>
      <c r="L55" s="85" t="str">
        <f t="shared" si="20"/>
        <v>Yes</v>
      </c>
    </row>
    <row r="56" spans="1:12" x14ac:dyDescent="0.25">
      <c r="A56" s="142" t="s">
        <v>1236</v>
      </c>
      <c r="B56" s="3" t="s">
        <v>213</v>
      </c>
      <c r="C56" s="1">
        <v>0</v>
      </c>
      <c r="D56" s="5" t="str">
        <f t="shared" si="30"/>
        <v>N/A</v>
      </c>
      <c r="E56" s="1">
        <v>0</v>
      </c>
      <c r="F56" s="5" t="str">
        <f t="shared" si="31"/>
        <v>N/A</v>
      </c>
      <c r="G56" s="1">
        <v>0</v>
      </c>
      <c r="H56" s="5" t="str">
        <f t="shared" si="32"/>
        <v>N/A</v>
      </c>
      <c r="I56" s="8" t="s">
        <v>1749</v>
      </c>
      <c r="J56" s="8" t="s">
        <v>1749</v>
      </c>
      <c r="K56" s="1" t="s">
        <v>734</v>
      </c>
      <c r="L56" s="85" t="str">
        <f t="shared" si="20"/>
        <v>N/A</v>
      </c>
    </row>
    <row r="57" spans="1:12" x14ac:dyDescent="0.25">
      <c r="A57" s="142" t="s">
        <v>1237</v>
      </c>
      <c r="B57" s="3" t="s">
        <v>213</v>
      </c>
      <c r="C57" s="1">
        <v>5252</v>
      </c>
      <c r="D57" s="5" t="str">
        <f t="shared" si="30"/>
        <v>N/A</v>
      </c>
      <c r="E57" s="1">
        <v>10284</v>
      </c>
      <c r="F57" s="5" t="str">
        <f t="shared" si="31"/>
        <v>N/A</v>
      </c>
      <c r="G57" s="1">
        <v>5061</v>
      </c>
      <c r="H57" s="5" t="str">
        <f t="shared" si="32"/>
        <v>N/A</v>
      </c>
      <c r="I57" s="8">
        <v>95.81</v>
      </c>
      <c r="J57" s="8">
        <v>-50.8</v>
      </c>
      <c r="K57" s="1" t="s">
        <v>734</v>
      </c>
      <c r="L57" s="85" t="str">
        <f t="shared" si="20"/>
        <v>No</v>
      </c>
    </row>
    <row r="58" spans="1:12" x14ac:dyDescent="0.25">
      <c r="A58" s="142" t="s">
        <v>1238</v>
      </c>
      <c r="B58" s="3" t="s">
        <v>213</v>
      </c>
      <c r="C58" s="1">
        <v>2865</v>
      </c>
      <c r="D58" s="5" t="str">
        <f t="shared" si="30"/>
        <v>N/A</v>
      </c>
      <c r="E58" s="1">
        <v>1054</v>
      </c>
      <c r="F58" s="5" t="str">
        <f t="shared" si="31"/>
        <v>N/A</v>
      </c>
      <c r="G58" s="1">
        <v>1277</v>
      </c>
      <c r="H58" s="5" t="str">
        <f t="shared" si="32"/>
        <v>N/A</v>
      </c>
      <c r="I58" s="8">
        <v>-63.2</v>
      </c>
      <c r="J58" s="8">
        <v>21.16</v>
      </c>
      <c r="K58" s="1" t="s">
        <v>734</v>
      </c>
      <c r="L58" s="85" t="str">
        <f t="shared" si="20"/>
        <v>Yes</v>
      </c>
    </row>
    <row r="59" spans="1:12" x14ac:dyDescent="0.25">
      <c r="A59" s="142" t="s">
        <v>1239</v>
      </c>
      <c r="B59" s="3" t="s">
        <v>213</v>
      </c>
      <c r="C59" s="1">
        <v>124280</v>
      </c>
      <c r="D59" s="5" t="str">
        <f t="shared" si="30"/>
        <v>N/A</v>
      </c>
      <c r="E59" s="1">
        <v>184099</v>
      </c>
      <c r="F59" s="5" t="str">
        <f t="shared" si="31"/>
        <v>N/A</v>
      </c>
      <c r="G59" s="1">
        <v>231477</v>
      </c>
      <c r="H59" s="5" t="str">
        <f t="shared" si="32"/>
        <v>N/A</v>
      </c>
      <c r="I59" s="8">
        <v>48.13</v>
      </c>
      <c r="J59" s="8">
        <v>25.74</v>
      </c>
      <c r="K59" s="1" t="s">
        <v>734</v>
      </c>
      <c r="L59" s="85" t="str">
        <f t="shared" si="20"/>
        <v>Yes</v>
      </c>
    </row>
    <row r="60" spans="1:12" x14ac:dyDescent="0.25">
      <c r="A60" s="142" t="s">
        <v>1240</v>
      </c>
      <c r="B60" s="3" t="s">
        <v>213</v>
      </c>
      <c r="C60" s="1">
        <v>97695</v>
      </c>
      <c r="D60" s="5" t="str">
        <f t="shared" si="30"/>
        <v>N/A</v>
      </c>
      <c r="E60" s="1">
        <v>85203</v>
      </c>
      <c r="F60" s="5" t="str">
        <f t="shared" si="31"/>
        <v>N/A</v>
      </c>
      <c r="G60" s="1">
        <v>1046</v>
      </c>
      <c r="H60" s="5" t="str">
        <f t="shared" si="32"/>
        <v>N/A</v>
      </c>
      <c r="I60" s="8">
        <v>-12.8</v>
      </c>
      <c r="J60" s="8">
        <v>-98.8</v>
      </c>
      <c r="K60" s="1" t="s">
        <v>734</v>
      </c>
      <c r="L60" s="85" t="str">
        <f t="shared" si="20"/>
        <v>No</v>
      </c>
    </row>
    <row r="61" spans="1:12" x14ac:dyDescent="0.25">
      <c r="A61" s="84" t="s">
        <v>186</v>
      </c>
      <c r="B61" s="21" t="s">
        <v>213</v>
      </c>
      <c r="C61" s="1">
        <v>883494</v>
      </c>
      <c r="D61" s="1" t="str">
        <f t="shared" si="17"/>
        <v>N/A</v>
      </c>
      <c r="E61" s="1">
        <v>1017527</v>
      </c>
      <c r="F61" s="1" t="str">
        <f t="shared" si="18"/>
        <v>N/A</v>
      </c>
      <c r="G61" s="1">
        <v>1047626</v>
      </c>
      <c r="H61" s="7" t="str">
        <f t="shared" si="19"/>
        <v>N/A</v>
      </c>
      <c r="I61" s="8">
        <v>15.17</v>
      </c>
      <c r="J61" s="8">
        <v>2.9580000000000002</v>
      </c>
      <c r="K61" s="25" t="s">
        <v>734</v>
      </c>
      <c r="L61" s="85" t="str">
        <f>IF(J61="Div by 0", "N/A", IF(OR(J61="N/A",K61="N/A"),"N/A", IF(J61&gt;VALUE(MID(K61,1,2)), "No", IF(J61&lt;-1*VALUE(MID(K61,1,2)), "No", "Yes"))))</f>
        <v>Yes</v>
      </c>
    </row>
    <row r="62" spans="1:12" x14ac:dyDescent="0.25">
      <c r="A62" s="84" t="s">
        <v>187</v>
      </c>
      <c r="B62" s="21" t="s">
        <v>213</v>
      </c>
      <c r="C62" s="1">
        <v>0</v>
      </c>
      <c r="D62" s="1" t="str">
        <f t="shared" si="17"/>
        <v>N/A</v>
      </c>
      <c r="E62" s="1">
        <v>0</v>
      </c>
      <c r="F62" s="1" t="str">
        <f t="shared" si="18"/>
        <v>N/A</v>
      </c>
      <c r="G62" s="1">
        <v>0</v>
      </c>
      <c r="H62" s="7" t="str">
        <f t="shared" si="19"/>
        <v>N/A</v>
      </c>
      <c r="I62" s="8" t="s">
        <v>1749</v>
      </c>
      <c r="J62" s="8" t="s">
        <v>1749</v>
      </c>
      <c r="K62" s="25" t="s">
        <v>734</v>
      </c>
      <c r="L62" s="85" t="str">
        <f t="shared" ref="L62:L69" si="33">IF(J62="Div by 0", "N/A", IF(OR(J62="N/A",K62="N/A"),"N/A", IF(J62&gt;VALUE(MID(K62,1,2)), "No", IF(J62&lt;-1*VALUE(MID(K62,1,2)), "No", "Yes"))))</f>
        <v>N/A</v>
      </c>
    </row>
    <row r="63" spans="1:12" x14ac:dyDescent="0.25">
      <c r="A63" s="84" t="s">
        <v>188</v>
      </c>
      <c r="B63" s="21" t="s">
        <v>213</v>
      </c>
      <c r="C63" s="1">
        <v>0</v>
      </c>
      <c r="D63" s="1" t="str">
        <f t="shared" si="17"/>
        <v>N/A</v>
      </c>
      <c r="E63" s="1">
        <v>0</v>
      </c>
      <c r="F63" s="1" t="str">
        <f t="shared" si="18"/>
        <v>N/A</v>
      </c>
      <c r="G63" s="1">
        <v>0</v>
      </c>
      <c r="H63" s="7" t="str">
        <f t="shared" si="19"/>
        <v>N/A</v>
      </c>
      <c r="I63" s="8" t="s">
        <v>1749</v>
      </c>
      <c r="J63" s="8" t="s">
        <v>1749</v>
      </c>
      <c r="K63" s="25" t="s">
        <v>734</v>
      </c>
      <c r="L63" s="85" t="str">
        <f t="shared" si="33"/>
        <v>N/A</v>
      </c>
    </row>
    <row r="64" spans="1:12" x14ac:dyDescent="0.25">
      <c r="A64" s="84" t="s">
        <v>189</v>
      </c>
      <c r="B64" s="21" t="s">
        <v>213</v>
      </c>
      <c r="C64" s="1">
        <v>0</v>
      </c>
      <c r="D64" s="1" t="str">
        <f t="shared" si="17"/>
        <v>N/A</v>
      </c>
      <c r="E64" s="1">
        <v>0</v>
      </c>
      <c r="F64" s="1" t="str">
        <f t="shared" si="18"/>
        <v>N/A</v>
      </c>
      <c r="G64" s="1">
        <v>0</v>
      </c>
      <c r="H64" s="7" t="str">
        <f t="shared" si="19"/>
        <v>N/A</v>
      </c>
      <c r="I64" s="8" t="s">
        <v>1749</v>
      </c>
      <c r="J64" s="8" t="s">
        <v>1749</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1749</v>
      </c>
      <c r="J65" s="8" t="s">
        <v>1749</v>
      </c>
      <c r="K65" s="25" t="s">
        <v>734</v>
      </c>
      <c r="L65" s="85" t="str">
        <f t="shared" si="33"/>
        <v>N/A</v>
      </c>
    </row>
    <row r="66" spans="1:12" x14ac:dyDescent="0.25">
      <c r="A66" s="84" t="s">
        <v>191</v>
      </c>
      <c r="B66" s="21" t="s">
        <v>213</v>
      </c>
      <c r="C66" s="1">
        <v>0</v>
      </c>
      <c r="D66" s="1" t="str">
        <f t="shared" si="17"/>
        <v>N/A</v>
      </c>
      <c r="E66" s="1">
        <v>0</v>
      </c>
      <c r="F66" s="1" t="str">
        <f t="shared" si="18"/>
        <v>N/A</v>
      </c>
      <c r="G66" s="1">
        <v>0</v>
      </c>
      <c r="H66" s="7" t="str">
        <f t="shared" si="19"/>
        <v>N/A</v>
      </c>
      <c r="I66" s="8" t="s">
        <v>1749</v>
      </c>
      <c r="J66" s="8" t="s">
        <v>1749</v>
      </c>
      <c r="K66" s="25" t="s">
        <v>734</v>
      </c>
      <c r="L66" s="85" t="str">
        <f t="shared" si="33"/>
        <v>N/A</v>
      </c>
    </row>
    <row r="67" spans="1:12" x14ac:dyDescent="0.25">
      <c r="A67" s="84" t="s">
        <v>192</v>
      </c>
      <c r="B67" s="21" t="s">
        <v>213</v>
      </c>
      <c r="C67" s="1">
        <v>0</v>
      </c>
      <c r="D67" s="1" t="str">
        <f t="shared" si="17"/>
        <v>N/A</v>
      </c>
      <c r="E67" s="1">
        <v>0</v>
      </c>
      <c r="F67" s="1" t="str">
        <f t="shared" si="18"/>
        <v>N/A</v>
      </c>
      <c r="G67" s="1">
        <v>0</v>
      </c>
      <c r="H67" s="7" t="str">
        <f t="shared" si="19"/>
        <v>N/A</v>
      </c>
      <c r="I67" s="8" t="s">
        <v>1749</v>
      </c>
      <c r="J67" s="8" t="s">
        <v>1749</v>
      </c>
      <c r="K67" s="25" t="s">
        <v>734</v>
      </c>
      <c r="L67" s="85" t="str">
        <f t="shared" si="33"/>
        <v>N/A</v>
      </c>
    </row>
    <row r="68" spans="1:12" x14ac:dyDescent="0.25">
      <c r="A68" s="108" t="s">
        <v>193</v>
      </c>
      <c r="B68" s="25" t="s">
        <v>213</v>
      </c>
      <c r="C68" s="1">
        <v>0</v>
      </c>
      <c r="D68" s="1" t="str">
        <f t="shared" si="17"/>
        <v>N/A</v>
      </c>
      <c r="E68" s="1">
        <v>0</v>
      </c>
      <c r="F68" s="1" t="str">
        <f t="shared" si="18"/>
        <v>N/A</v>
      </c>
      <c r="G68" s="1">
        <v>0</v>
      </c>
      <c r="H68" s="7" t="str">
        <f t="shared" si="19"/>
        <v>N/A</v>
      </c>
      <c r="I68" s="8" t="s">
        <v>1749</v>
      </c>
      <c r="J68" s="8" t="s">
        <v>1749</v>
      </c>
      <c r="K68" s="25" t="s">
        <v>734</v>
      </c>
      <c r="L68" s="85" t="str">
        <f t="shared" si="33"/>
        <v>N/A</v>
      </c>
    </row>
    <row r="69" spans="1:12" x14ac:dyDescent="0.25">
      <c r="A69" s="108" t="s">
        <v>194</v>
      </c>
      <c r="B69" s="25" t="s">
        <v>213</v>
      </c>
      <c r="C69" s="1">
        <v>0</v>
      </c>
      <c r="D69" s="1" t="str">
        <f t="shared" si="17"/>
        <v>N/A</v>
      </c>
      <c r="E69" s="1">
        <v>0</v>
      </c>
      <c r="F69" s="1" t="str">
        <f t="shared" si="18"/>
        <v>N/A</v>
      </c>
      <c r="G69" s="1">
        <v>0</v>
      </c>
      <c r="H69" s="7" t="str">
        <f t="shared" si="19"/>
        <v>N/A</v>
      </c>
      <c r="I69" s="8" t="s">
        <v>1749</v>
      </c>
      <c r="J69" s="8" t="s">
        <v>1749</v>
      </c>
      <c r="K69" s="25" t="s">
        <v>734</v>
      </c>
      <c r="L69" s="85" t="str">
        <f t="shared" si="33"/>
        <v>N/A</v>
      </c>
    </row>
    <row r="70" spans="1:12" x14ac:dyDescent="0.25">
      <c r="A70" s="142" t="s">
        <v>78</v>
      </c>
      <c r="B70" s="25" t="s">
        <v>294</v>
      </c>
      <c r="C70" s="9">
        <v>54.167760207000001</v>
      </c>
      <c r="D70" s="7" t="str">
        <f>IF($B70="N/A","N/A",IF(C70&gt;=20,"No",IF(C70&lt;0,"No","Yes")))</f>
        <v>No</v>
      </c>
      <c r="E70" s="9">
        <v>51.409079212000002</v>
      </c>
      <c r="F70" s="7" t="str">
        <f>IF($B70="N/A","N/A",IF(E70&gt;=20,"No",IF(E70&lt;0,"No","Yes")))</f>
        <v>No</v>
      </c>
      <c r="G70" s="9">
        <v>55.796688603</v>
      </c>
      <c r="H70" s="7" t="str">
        <f>IF($B70="N/A","N/A",IF(G70&gt;=20,"No",IF(G70&lt;0,"No","Yes")))</f>
        <v>No</v>
      </c>
      <c r="I70" s="8">
        <v>-5.09</v>
      </c>
      <c r="J70" s="8">
        <v>8.5350000000000001</v>
      </c>
      <c r="K70" s="25" t="s">
        <v>734</v>
      </c>
      <c r="L70" s="85" t="str">
        <f t="shared" si="20"/>
        <v>Yes</v>
      </c>
    </row>
    <row r="71" spans="1:12" x14ac:dyDescent="0.25">
      <c r="A71" s="142" t="s">
        <v>79</v>
      </c>
      <c r="B71" s="21" t="s">
        <v>213</v>
      </c>
      <c r="C71" s="9">
        <v>0</v>
      </c>
      <c r="D71" s="7" t="str">
        <f>IF($B71="N/A","N/A",IF(C71&gt;10,"No",IF(C71&lt;-10,"No","Yes")))</f>
        <v>N/A</v>
      </c>
      <c r="E71" s="9">
        <v>0</v>
      </c>
      <c r="F71" s="7" t="str">
        <f>IF($B71="N/A","N/A",IF(E71&gt;10,"No",IF(E71&lt;-10,"No","Yes")))</f>
        <v>N/A</v>
      </c>
      <c r="G71" s="9">
        <v>0</v>
      </c>
      <c r="H71" s="7" t="str">
        <f>IF($B71="N/A","N/A",IF(G71&gt;10,"No",IF(G71&lt;-10,"No","Yes")))</f>
        <v>N/A</v>
      </c>
      <c r="I71" s="8" t="s">
        <v>1749</v>
      </c>
      <c r="J71" s="8" t="s">
        <v>1749</v>
      </c>
      <c r="K71" s="25" t="s">
        <v>734</v>
      </c>
      <c r="L71" s="85" t="str">
        <f t="shared" si="20"/>
        <v>N/A</v>
      </c>
    </row>
    <row r="72" spans="1:12" x14ac:dyDescent="0.25">
      <c r="A72" s="142" t="s">
        <v>80</v>
      </c>
      <c r="B72" s="21" t="s">
        <v>213</v>
      </c>
      <c r="C72" s="9">
        <v>0</v>
      </c>
      <c r="D72" s="7" t="str">
        <f>IF($B72="N/A","N/A",IF(C72&gt;10,"No",IF(C72&lt;-10,"No","Yes")))</f>
        <v>N/A</v>
      </c>
      <c r="E72" s="9">
        <v>0</v>
      </c>
      <c r="F72" s="7" t="str">
        <f>IF($B72="N/A","N/A",IF(E72&gt;10,"No",IF(E72&lt;-10,"No","Yes")))</f>
        <v>N/A</v>
      </c>
      <c r="G72" s="9">
        <v>0</v>
      </c>
      <c r="H72" s="7" t="str">
        <f>IF($B72="N/A","N/A",IF(G72&gt;10,"No",IF(G72&lt;-10,"No","Yes")))</f>
        <v>N/A</v>
      </c>
      <c r="I72" s="8" t="s">
        <v>1749</v>
      </c>
      <c r="J72" s="8" t="s">
        <v>1749</v>
      </c>
      <c r="K72" s="25" t="s">
        <v>734</v>
      </c>
      <c r="L72" s="85" t="str">
        <f t="shared" si="20"/>
        <v>N/A</v>
      </c>
    </row>
    <row r="73" spans="1:12" x14ac:dyDescent="0.25">
      <c r="A73" s="142" t="s">
        <v>81</v>
      </c>
      <c r="B73" s="21" t="s">
        <v>213</v>
      </c>
      <c r="C73" s="9">
        <v>57.212984956</v>
      </c>
      <c r="D73" s="7" t="str">
        <f>IF($B73="N/A","N/A",IF(C73&gt;10,"No",IF(C73&lt;-10,"No","Yes")))</f>
        <v>N/A</v>
      </c>
      <c r="E73" s="9">
        <v>58.038460344000001</v>
      </c>
      <c r="F73" s="7" t="str">
        <f>IF($B73="N/A","N/A",IF(E73&gt;10,"No",IF(E73&lt;-10,"No","Yes")))</f>
        <v>N/A</v>
      </c>
      <c r="G73" s="9">
        <v>58.518319609000002</v>
      </c>
      <c r="H73" s="7" t="str">
        <f>IF($B73="N/A","N/A",IF(G73&gt;10,"No",IF(G73&lt;-10,"No","Yes")))</f>
        <v>N/A</v>
      </c>
      <c r="I73" s="8">
        <v>1.4430000000000001</v>
      </c>
      <c r="J73" s="8">
        <v>0.82679999999999998</v>
      </c>
      <c r="K73" s="25" t="s">
        <v>734</v>
      </c>
      <c r="L73" s="85" t="str">
        <f t="shared" si="20"/>
        <v>Yes</v>
      </c>
    </row>
    <row r="74" spans="1:12" x14ac:dyDescent="0.25">
      <c r="A74" s="142" t="s">
        <v>121</v>
      </c>
      <c r="B74" s="21" t="s">
        <v>213</v>
      </c>
      <c r="C74" s="9">
        <v>0</v>
      </c>
      <c r="D74" s="7" t="str">
        <f>IF($B74="N/A","N/A",IF(C74&gt;10,"No",IF(C74&lt;-10,"No","Yes")))</f>
        <v>N/A</v>
      </c>
      <c r="E74" s="9">
        <v>0</v>
      </c>
      <c r="F74" s="7" t="str">
        <f>IF($B74="N/A","N/A",IF(E74&gt;10,"No",IF(E74&lt;-10,"No","Yes")))</f>
        <v>N/A</v>
      </c>
      <c r="G74" s="9">
        <v>0</v>
      </c>
      <c r="H74" s="7" t="str">
        <f>IF($B74="N/A","N/A",IF(G74&gt;10,"No",IF(G74&lt;-10,"No","Yes")))</f>
        <v>N/A</v>
      </c>
      <c r="I74" s="8" t="s">
        <v>1749</v>
      </c>
      <c r="J74" s="8" t="s">
        <v>1749</v>
      </c>
      <c r="K74" s="25" t="s">
        <v>734</v>
      </c>
      <c r="L74" s="85" t="str">
        <f t="shared" si="20"/>
        <v>N/A</v>
      </c>
    </row>
    <row r="75" spans="1:12" x14ac:dyDescent="0.25">
      <c r="A75" s="142" t="s">
        <v>82</v>
      </c>
      <c r="B75" s="21" t="s">
        <v>213</v>
      </c>
      <c r="C75" s="9">
        <v>0</v>
      </c>
      <c r="D75" s="7" t="str">
        <f>IF($B75="N/A","N/A",IF(C75&gt;10,"No",IF(C75&lt;-10,"No","Yes")))</f>
        <v>N/A</v>
      </c>
      <c r="E75" s="9">
        <v>0</v>
      </c>
      <c r="F75" s="7" t="str">
        <f>IF($B75="N/A","N/A",IF(E75&gt;10,"No",IF(E75&lt;-10,"No","Yes")))</f>
        <v>N/A</v>
      </c>
      <c r="G75" s="9">
        <v>0</v>
      </c>
      <c r="H75" s="7" t="str">
        <f>IF($B75="N/A","N/A",IF(G75&gt;10,"No",IF(G75&lt;-10,"No","Yes")))</f>
        <v>N/A</v>
      </c>
      <c r="I75" s="8" t="s">
        <v>1749</v>
      </c>
      <c r="J75" s="8" t="s">
        <v>1749</v>
      </c>
      <c r="K75" s="25" t="s">
        <v>734</v>
      </c>
      <c r="L75" s="85" t="str">
        <f t="shared" si="20"/>
        <v>N/A</v>
      </c>
    </row>
    <row r="76" spans="1:12" x14ac:dyDescent="0.25">
      <c r="A76" s="142" t="s">
        <v>195</v>
      </c>
      <c r="B76" s="21" t="s">
        <v>213</v>
      </c>
      <c r="C76" s="9">
        <v>75</v>
      </c>
      <c r="D76" s="7" t="str">
        <f t="shared" ref="D76:D98" si="34">IF($B76="N/A","N/A",IF(C76&gt;10,"No",IF(C76&lt;-10,"No","Yes")))</f>
        <v>N/A</v>
      </c>
      <c r="E76" s="9">
        <v>88.793103447999997</v>
      </c>
      <c r="F76" s="7" t="str">
        <f t="shared" ref="F76:F98" si="35">IF($B76="N/A","N/A",IF(E76&gt;10,"No",IF(E76&lt;-10,"No","Yes")))</f>
        <v>N/A</v>
      </c>
      <c r="G76" s="9">
        <v>77.748691098999998</v>
      </c>
      <c r="H76" s="7" t="str">
        <f t="shared" ref="H76:H98" si="36">IF($B76="N/A","N/A",IF(G76&gt;10,"No",IF(G76&lt;-10,"No","Yes")))</f>
        <v>N/A</v>
      </c>
      <c r="I76" s="8">
        <v>18.39</v>
      </c>
      <c r="J76" s="8">
        <v>-12.4</v>
      </c>
      <c r="K76" s="25" t="s">
        <v>734</v>
      </c>
      <c r="L76" s="85" t="str">
        <f>IF(J76="Div by 0", "N/A", IF(OR(J76="N/A",K76="N/A"),"N/A", IF(J76&gt;VALUE(MID(K76,1,2)), "No", IF(J76&lt;-1*VALUE(MID(K76,1,2)), "No", "Yes"))))</f>
        <v>Yes</v>
      </c>
    </row>
    <row r="77" spans="1:12" x14ac:dyDescent="0.25">
      <c r="A77" s="142" t="s">
        <v>196</v>
      </c>
      <c r="B77" s="21" t="s">
        <v>213</v>
      </c>
      <c r="C77" s="9">
        <v>0</v>
      </c>
      <c r="D77" s="7" t="str">
        <f t="shared" si="34"/>
        <v>N/A</v>
      </c>
      <c r="E77" s="9">
        <v>0</v>
      </c>
      <c r="F77" s="7" t="str">
        <f t="shared" si="35"/>
        <v>N/A</v>
      </c>
      <c r="G77" s="9">
        <v>0</v>
      </c>
      <c r="H77" s="7" t="str">
        <f t="shared" si="36"/>
        <v>N/A</v>
      </c>
      <c r="I77" s="8" t="s">
        <v>1749</v>
      </c>
      <c r="J77" s="8" t="s">
        <v>1749</v>
      </c>
      <c r="K77" s="25" t="s">
        <v>734</v>
      </c>
      <c r="L77" s="85" t="str">
        <f t="shared" ref="L77:L81" si="37">IF(J77="Div by 0", "N/A", IF(OR(J77="N/A",K77="N/A"),"N/A", IF(J77&gt;VALUE(MID(K77,1,2)), "No", IF(J77&lt;-1*VALUE(MID(K77,1,2)), "No", "Yes"))))</f>
        <v>N/A</v>
      </c>
    </row>
    <row r="78" spans="1:12" x14ac:dyDescent="0.25">
      <c r="A78" s="142" t="s">
        <v>197</v>
      </c>
      <c r="B78" s="21" t="s">
        <v>213</v>
      </c>
      <c r="C78" s="9">
        <v>0</v>
      </c>
      <c r="D78" s="7" t="str">
        <f t="shared" si="34"/>
        <v>N/A</v>
      </c>
      <c r="E78" s="9">
        <v>0</v>
      </c>
      <c r="F78" s="7" t="str">
        <f t="shared" si="35"/>
        <v>N/A</v>
      </c>
      <c r="G78" s="9">
        <v>0</v>
      </c>
      <c r="H78" s="7" t="str">
        <f t="shared" si="36"/>
        <v>N/A</v>
      </c>
      <c r="I78" s="8" t="s">
        <v>1749</v>
      </c>
      <c r="J78" s="8" t="s">
        <v>1749</v>
      </c>
      <c r="K78" s="25" t="s">
        <v>734</v>
      </c>
      <c r="L78" s="85" t="str">
        <f t="shared" si="37"/>
        <v>N/A</v>
      </c>
    </row>
    <row r="79" spans="1:12" x14ac:dyDescent="0.25">
      <c r="A79" s="142" t="s">
        <v>198</v>
      </c>
      <c r="B79" s="21" t="s">
        <v>213</v>
      </c>
      <c r="C79" s="9" t="s">
        <v>1749</v>
      </c>
      <c r="D79" s="7" t="str">
        <f t="shared" si="34"/>
        <v>N/A</v>
      </c>
      <c r="E79" s="9" t="s">
        <v>1749</v>
      </c>
      <c r="F79" s="7" t="str">
        <f t="shared" si="35"/>
        <v>N/A</v>
      </c>
      <c r="G79" s="9">
        <v>0</v>
      </c>
      <c r="H79" s="7" t="str">
        <f t="shared" si="36"/>
        <v>N/A</v>
      </c>
      <c r="I79" s="8" t="s">
        <v>1749</v>
      </c>
      <c r="J79" s="8" t="s">
        <v>1749</v>
      </c>
      <c r="K79" s="25" t="s">
        <v>734</v>
      </c>
      <c r="L79" s="85" t="str">
        <f t="shared" si="37"/>
        <v>N/A</v>
      </c>
    </row>
    <row r="80" spans="1:12" x14ac:dyDescent="0.25">
      <c r="A80" s="142" t="s">
        <v>199</v>
      </c>
      <c r="B80" s="21" t="s">
        <v>213</v>
      </c>
      <c r="C80" s="9" t="s">
        <v>1749</v>
      </c>
      <c r="D80" s="7" t="str">
        <f t="shared" si="34"/>
        <v>N/A</v>
      </c>
      <c r="E80" s="9" t="s">
        <v>1749</v>
      </c>
      <c r="F80" s="7" t="str">
        <f t="shared" si="35"/>
        <v>N/A</v>
      </c>
      <c r="G80" s="9">
        <v>0</v>
      </c>
      <c r="H80" s="7" t="str">
        <f t="shared" si="36"/>
        <v>N/A</v>
      </c>
      <c r="I80" s="8" t="s">
        <v>1749</v>
      </c>
      <c r="J80" s="8" t="s">
        <v>1749</v>
      </c>
      <c r="K80" s="25" t="s">
        <v>734</v>
      </c>
      <c r="L80" s="85" t="str">
        <f t="shared" si="37"/>
        <v>N/A</v>
      </c>
    </row>
    <row r="81" spans="1:12" x14ac:dyDescent="0.25">
      <c r="A81" s="142" t="s">
        <v>200</v>
      </c>
      <c r="B81" s="25" t="s">
        <v>213</v>
      </c>
      <c r="C81" s="9" t="s">
        <v>1749</v>
      </c>
      <c r="D81" s="7" t="str">
        <f t="shared" si="34"/>
        <v>N/A</v>
      </c>
      <c r="E81" s="9" t="s">
        <v>1749</v>
      </c>
      <c r="F81" s="7" t="str">
        <f t="shared" si="35"/>
        <v>N/A</v>
      </c>
      <c r="G81" s="9">
        <v>0</v>
      </c>
      <c r="H81" s="7" t="str">
        <f t="shared" si="36"/>
        <v>N/A</v>
      </c>
      <c r="I81" s="8" t="s">
        <v>1749</v>
      </c>
      <c r="J81" s="8" t="s">
        <v>1749</v>
      </c>
      <c r="K81" s="25" t="s">
        <v>734</v>
      </c>
      <c r="L81" s="85" t="str">
        <f t="shared" si="37"/>
        <v>N/A</v>
      </c>
    </row>
    <row r="82" spans="1:12" x14ac:dyDescent="0.25">
      <c r="A82" s="142" t="s">
        <v>73</v>
      </c>
      <c r="B82" s="21" t="s">
        <v>213</v>
      </c>
      <c r="C82" s="22">
        <v>874950</v>
      </c>
      <c r="D82" s="7" t="str">
        <f t="shared" si="34"/>
        <v>N/A</v>
      </c>
      <c r="E82" s="22">
        <v>1076922</v>
      </c>
      <c r="F82" s="7" t="str">
        <f t="shared" si="35"/>
        <v>N/A</v>
      </c>
      <c r="G82" s="22">
        <v>1067672</v>
      </c>
      <c r="H82" s="7" t="str">
        <f t="shared" si="36"/>
        <v>N/A</v>
      </c>
      <c r="I82" s="8">
        <v>23.08</v>
      </c>
      <c r="J82" s="8">
        <v>-0.85899999999999999</v>
      </c>
      <c r="K82" s="25" t="s">
        <v>734</v>
      </c>
      <c r="L82" s="85" t="str">
        <f t="shared" si="20"/>
        <v>Yes</v>
      </c>
    </row>
    <row r="83" spans="1:12" x14ac:dyDescent="0.25">
      <c r="A83" s="142" t="s">
        <v>1241</v>
      </c>
      <c r="B83" s="21" t="s">
        <v>213</v>
      </c>
      <c r="C83" s="4">
        <v>73.490828046999994</v>
      </c>
      <c r="D83" s="7" t="str">
        <f t="shared" si="34"/>
        <v>N/A</v>
      </c>
      <c r="E83" s="4">
        <v>72.364758078999998</v>
      </c>
      <c r="F83" s="7" t="str">
        <f t="shared" si="35"/>
        <v>N/A</v>
      </c>
      <c r="G83" s="4">
        <v>73.850770648999998</v>
      </c>
      <c r="H83" s="7" t="str">
        <f t="shared" si="36"/>
        <v>N/A</v>
      </c>
      <c r="I83" s="8">
        <v>-1.53</v>
      </c>
      <c r="J83" s="8">
        <v>2.0539999999999998</v>
      </c>
      <c r="K83" s="25" t="s">
        <v>734</v>
      </c>
      <c r="L83" s="85" t="str">
        <f t="shared" si="20"/>
        <v>Yes</v>
      </c>
    </row>
    <row r="84" spans="1:12" x14ac:dyDescent="0.25">
      <c r="A84" s="142" t="s">
        <v>1242</v>
      </c>
      <c r="B84" s="21" t="s">
        <v>213</v>
      </c>
      <c r="C84" s="4">
        <v>0</v>
      </c>
      <c r="D84" s="7" t="str">
        <f t="shared" si="34"/>
        <v>N/A</v>
      </c>
      <c r="E84" s="4">
        <v>0</v>
      </c>
      <c r="F84" s="7" t="str">
        <f t="shared" si="35"/>
        <v>N/A</v>
      </c>
      <c r="G84" s="4">
        <v>0</v>
      </c>
      <c r="H84" s="7" t="str">
        <f t="shared" si="36"/>
        <v>N/A</v>
      </c>
      <c r="I84" s="8" t="s">
        <v>1749</v>
      </c>
      <c r="J84" s="8" t="s">
        <v>1749</v>
      </c>
      <c r="K84" s="25" t="s">
        <v>734</v>
      </c>
      <c r="L84" s="85" t="str">
        <f t="shared" si="20"/>
        <v>N/A</v>
      </c>
    </row>
    <row r="85" spans="1:12" x14ac:dyDescent="0.25">
      <c r="A85" s="142" t="s">
        <v>1243</v>
      </c>
      <c r="B85" s="21" t="s">
        <v>213</v>
      </c>
      <c r="C85" s="4">
        <v>0</v>
      </c>
      <c r="D85" s="7" t="str">
        <f t="shared" si="34"/>
        <v>N/A</v>
      </c>
      <c r="E85" s="4">
        <v>0</v>
      </c>
      <c r="F85" s="7" t="str">
        <f t="shared" si="35"/>
        <v>N/A</v>
      </c>
      <c r="G85" s="4">
        <v>0</v>
      </c>
      <c r="H85" s="7" t="str">
        <f t="shared" si="36"/>
        <v>N/A</v>
      </c>
      <c r="I85" s="8" t="s">
        <v>1749</v>
      </c>
      <c r="J85" s="8" t="s">
        <v>1749</v>
      </c>
      <c r="K85" s="25" t="s">
        <v>734</v>
      </c>
      <c r="L85" s="85" t="str">
        <f t="shared" si="20"/>
        <v>N/A</v>
      </c>
    </row>
    <row r="86" spans="1:12" x14ac:dyDescent="0.25">
      <c r="A86" s="142" t="s">
        <v>1244</v>
      </c>
      <c r="B86" s="21" t="s">
        <v>213</v>
      </c>
      <c r="C86" s="4">
        <v>0</v>
      </c>
      <c r="D86" s="7" t="str">
        <f t="shared" si="34"/>
        <v>N/A</v>
      </c>
      <c r="E86" s="4">
        <v>0</v>
      </c>
      <c r="F86" s="7" t="str">
        <f t="shared" si="35"/>
        <v>N/A</v>
      </c>
      <c r="G86" s="4">
        <v>0</v>
      </c>
      <c r="H86" s="7" t="str">
        <f t="shared" si="36"/>
        <v>N/A</v>
      </c>
      <c r="I86" s="8" t="s">
        <v>1749</v>
      </c>
      <c r="J86" s="8" t="s">
        <v>1749</v>
      </c>
      <c r="K86" s="25" t="s">
        <v>734</v>
      </c>
      <c r="L86" s="85" t="str">
        <f t="shared" si="20"/>
        <v>N/A</v>
      </c>
    </row>
    <row r="87" spans="1:12" x14ac:dyDescent="0.25">
      <c r="A87" s="142" t="s">
        <v>1245</v>
      </c>
      <c r="B87" s="21" t="s">
        <v>213</v>
      </c>
      <c r="C87" s="4">
        <v>0</v>
      </c>
      <c r="D87" s="7" t="str">
        <f t="shared" si="34"/>
        <v>N/A</v>
      </c>
      <c r="E87" s="4">
        <v>0</v>
      </c>
      <c r="F87" s="7" t="str">
        <f t="shared" si="35"/>
        <v>N/A</v>
      </c>
      <c r="G87" s="4">
        <v>0</v>
      </c>
      <c r="H87" s="7" t="str">
        <f t="shared" si="36"/>
        <v>N/A</v>
      </c>
      <c r="I87" s="8" t="s">
        <v>1749</v>
      </c>
      <c r="J87" s="8" t="s">
        <v>1749</v>
      </c>
      <c r="K87" s="25" t="s">
        <v>734</v>
      </c>
      <c r="L87" s="85" t="str">
        <f t="shared" si="20"/>
        <v>N/A</v>
      </c>
    </row>
    <row r="88" spans="1:12" x14ac:dyDescent="0.25">
      <c r="A88" s="142" t="s">
        <v>1246</v>
      </c>
      <c r="B88" s="21" t="s">
        <v>213</v>
      </c>
      <c r="C88" s="4">
        <v>0</v>
      </c>
      <c r="D88" s="7" t="str">
        <f t="shared" si="34"/>
        <v>N/A</v>
      </c>
      <c r="E88" s="4">
        <v>0</v>
      </c>
      <c r="F88" s="7" t="str">
        <f t="shared" si="35"/>
        <v>N/A</v>
      </c>
      <c r="G88" s="4">
        <v>0</v>
      </c>
      <c r="H88" s="7" t="str">
        <f t="shared" si="36"/>
        <v>N/A</v>
      </c>
      <c r="I88" s="8" t="s">
        <v>1749</v>
      </c>
      <c r="J88" s="8" t="s">
        <v>1749</v>
      </c>
      <c r="K88" s="25" t="s">
        <v>734</v>
      </c>
      <c r="L88" s="85" t="str">
        <f t="shared" si="20"/>
        <v>N/A</v>
      </c>
    </row>
    <row r="89" spans="1:12" x14ac:dyDescent="0.25">
      <c r="A89" s="142" t="s">
        <v>1247</v>
      </c>
      <c r="B89" s="21" t="s">
        <v>213</v>
      </c>
      <c r="C89" s="4">
        <v>0</v>
      </c>
      <c r="D89" s="7" t="str">
        <f t="shared" si="34"/>
        <v>N/A</v>
      </c>
      <c r="E89" s="4">
        <v>0</v>
      </c>
      <c r="F89" s="7" t="str">
        <f t="shared" si="35"/>
        <v>N/A</v>
      </c>
      <c r="G89" s="4">
        <v>0</v>
      </c>
      <c r="H89" s="7" t="str">
        <f t="shared" si="36"/>
        <v>N/A</v>
      </c>
      <c r="I89" s="8" t="s">
        <v>1749</v>
      </c>
      <c r="J89" s="8" t="s">
        <v>1749</v>
      </c>
      <c r="K89" s="25" t="s">
        <v>734</v>
      </c>
      <c r="L89" s="85" t="str">
        <f t="shared" si="20"/>
        <v>N/A</v>
      </c>
    </row>
    <row r="90" spans="1:12" x14ac:dyDescent="0.25">
      <c r="A90" s="142" t="s">
        <v>1248</v>
      </c>
      <c r="B90" s="21" t="s">
        <v>213</v>
      </c>
      <c r="C90" s="4">
        <v>0</v>
      </c>
      <c r="D90" s="7" t="str">
        <f t="shared" si="34"/>
        <v>N/A</v>
      </c>
      <c r="E90" s="4">
        <v>0</v>
      </c>
      <c r="F90" s="7" t="str">
        <f t="shared" si="35"/>
        <v>N/A</v>
      </c>
      <c r="G90" s="4">
        <v>0</v>
      </c>
      <c r="H90" s="7" t="str">
        <f t="shared" si="36"/>
        <v>N/A</v>
      </c>
      <c r="I90" s="8" t="s">
        <v>1749</v>
      </c>
      <c r="J90" s="8" t="s">
        <v>1749</v>
      </c>
      <c r="K90" s="25" t="s">
        <v>734</v>
      </c>
      <c r="L90" s="85" t="str">
        <f t="shared" si="20"/>
        <v>N/A</v>
      </c>
    </row>
    <row r="91" spans="1:12" x14ac:dyDescent="0.25">
      <c r="A91" s="142" t="s">
        <v>1249</v>
      </c>
      <c r="B91" s="21" t="s">
        <v>213</v>
      </c>
      <c r="C91" s="4">
        <v>0</v>
      </c>
      <c r="D91" s="7" t="str">
        <f t="shared" si="34"/>
        <v>N/A</v>
      </c>
      <c r="E91" s="4">
        <v>0</v>
      </c>
      <c r="F91" s="7" t="str">
        <f t="shared" si="35"/>
        <v>N/A</v>
      </c>
      <c r="G91" s="4">
        <v>0</v>
      </c>
      <c r="H91" s="7" t="str">
        <f t="shared" si="36"/>
        <v>N/A</v>
      </c>
      <c r="I91" s="8" t="s">
        <v>1749</v>
      </c>
      <c r="J91" s="8" t="s">
        <v>1749</v>
      </c>
      <c r="K91" s="25" t="s">
        <v>734</v>
      </c>
      <c r="L91" s="85" t="str">
        <f t="shared" si="20"/>
        <v>N/A</v>
      </c>
    </row>
    <row r="92" spans="1:12" x14ac:dyDescent="0.25">
      <c r="A92" s="142" t="s">
        <v>1250</v>
      </c>
      <c r="B92" s="21" t="s">
        <v>213</v>
      </c>
      <c r="C92" s="4">
        <v>0</v>
      </c>
      <c r="D92" s="7" t="str">
        <f t="shared" si="34"/>
        <v>N/A</v>
      </c>
      <c r="E92" s="4">
        <v>0</v>
      </c>
      <c r="F92" s="7" t="str">
        <f t="shared" si="35"/>
        <v>N/A</v>
      </c>
      <c r="G92" s="4">
        <v>0</v>
      </c>
      <c r="H92" s="7" t="str">
        <f t="shared" si="36"/>
        <v>N/A</v>
      </c>
      <c r="I92" s="8" t="s">
        <v>1749</v>
      </c>
      <c r="J92" s="8" t="s">
        <v>1749</v>
      </c>
      <c r="K92" s="25" t="s">
        <v>734</v>
      </c>
      <c r="L92" s="85" t="str">
        <f t="shared" si="20"/>
        <v>N/A</v>
      </c>
    </row>
    <row r="93" spans="1:12" x14ac:dyDescent="0.25">
      <c r="A93" s="142" t="s">
        <v>1251</v>
      </c>
      <c r="B93" s="21" t="s">
        <v>213</v>
      </c>
      <c r="C93" s="4">
        <v>0</v>
      </c>
      <c r="D93" s="7" t="str">
        <f t="shared" si="34"/>
        <v>N/A</v>
      </c>
      <c r="E93" s="4">
        <v>0</v>
      </c>
      <c r="F93" s="7" t="str">
        <f t="shared" si="35"/>
        <v>N/A</v>
      </c>
      <c r="G93" s="4">
        <v>0</v>
      </c>
      <c r="H93" s="7" t="str">
        <f t="shared" si="36"/>
        <v>N/A</v>
      </c>
      <c r="I93" s="8" t="s">
        <v>1749</v>
      </c>
      <c r="J93" s="8" t="s">
        <v>1749</v>
      </c>
      <c r="K93" s="25" t="s">
        <v>734</v>
      </c>
      <c r="L93" s="85" t="str">
        <f t="shared" si="20"/>
        <v>N/A</v>
      </c>
    </row>
    <row r="94" spans="1:12" x14ac:dyDescent="0.25">
      <c r="A94" s="142" t="s">
        <v>1252</v>
      </c>
      <c r="B94" s="21" t="s">
        <v>213</v>
      </c>
      <c r="C94" s="4">
        <v>0</v>
      </c>
      <c r="D94" s="7" t="str">
        <f t="shared" si="34"/>
        <v>N/A</v>
      </c>
      <c r="E94" s="4">
        <v>0</v>
      </c>
      <c r="F94" s="7" t="str">
        <f t="shared" si="35"/>
        <v>N/A</v>
      </c>
      <c r="G94" s="4">
        <v>0</v>
      </c>
      <c r="H94" s="7" t="str">
        <f t="shared" si="36"/>
        <v>N/A</v>
      </c>
      <c r="I94" s="8" t="s">
        <v>1749</v>
      </c>
      <c r="J94" s="8" t="s">
        <v>1749</v>
      </c>
      <c r="K94" s="25" t="s">
        <v>734</v>
      </c>
      <c r="L94" s="85" t="str">
        <f t="shared" si="20"/>
        <v>N/A</v>
      </c>
    </row>
    <row r="95" spans="1:12" x14ac:dyDescent="0.25">
      <c r="A95" s="142" t="s">
        <v>1253</v>
      </c>
      <c r="B95" s="25" t="s">
        <v>213</v>
      </c>
      <c r="C95" s="9">
        <v>0</v>
      </c>
      <c r="D95" s="7" t="str">
        <f t="shared" si="34"/>
        <v>N/A</v>
      </c>
      <c r="E95" s="9">
        <v>0</v>
      </c>
      <c r="F95" s="7" t="str">
        <f t="shared" si="35"/>
        <v>N/A</v>
      </c>
      <c r="G95" s="9">
        <v>0</v>
      </c>
      <c r="H95" s="7" t="str">
        <f t="shared" si="36"/>
        <v>N/A</v>
      </c>
      <c r="I95" s="8" t="s">
        <v>1749</v>
      </c>
      <c r="J95" s="8" t="s">
        <v>1749</v>
      </c>
      <c r="K95" s="25" t="s">
        <v>734</v>
      </c>
      <c r="L95" s="85" t="str">
        <f t="shared" si="20"/>
        <v>N/A</v>
      </c>
    </row>
    <row r="96" spans="1:12" x14ac:dyDescent="0.25">
      <c r="A96" s="142" t="s">
        <v>1254</v>
      </c>
      <c r="B96" s="25" t="s">
        <v>213</v>
      </c>
      <c r="C96" s="9">
        <v>0</v>
      </c>
      <c r="D96" s="7" t="str">
        <f t="shared" si="34"/>
        <v>N/A</v>
      </c>
      <c r="E96" s="9">
        <v>0</v>
      </c>
      <c r="F96" s="7" t="str">
        <f t="shared" si="35"/>
        <v>N/A</v>
      </c>
      <c r="G96" s="9">
        <v>0</v>
      </c>
      <c r="H96" s="7" t="str">
        <f t="shared" si="36"/>
        <v>N/A</v>
      </c>
      <c r="I96" s="8" t="s">
        <v>1749</v>
      </c>
      <c r="J96" s="8" t="s">
        <v>1749</v>
      </c>
      <c r="K96" s="25" t="s">
        <v>734</v>
      </c>
      <c r="L96" s="85" t="str">
        <f t="shared" si="20"/>
        <v>N/A</v>
      </c>
    </row>
    <row r="97" spans="1:12" x14ac:dyDescent="0.25">
      <c r="A97" s="142" t="s">
        <v>1255</v>
      </c>
      <c r="B97" s="21" t="s">
        <v>213</v>
      </c>
      <c r="C97" s="4">
        <v>0</v>
      </c>
      <c r="D97" s="7" t="str">
        <f t="shared" si="34"/>
        <v>N/A</v>
      </c>
      <c r="E97" s="4">
        <v>0</v>
      </c>
      <c r="F97" s="7" t="str">
        <f t="shared" si="35"/>
        <v>N/A</v>
      </c>
      <c r="G97" s="4">
        <v>0</v>
      </c>
      <c r="H97" s="7" t="str">
        <f t="shared" si="36"/>
        <v>N/A</v>
      </c>
      <c r="I97" s="8" t="s">
        <v>1749</v>
      </c>
      <c r="J97" s="8" t="s">
        <v>1749</v>
      </c>
      <c r="K97" s="25" t="s">
        <v>734</v>
      </c>
      <c r="L97" s="85" t="str">
        <f t="shared" si="20"/>
        <v>N/A</v>
      </c>
    </row>
    <row r="98" spans="1:12" x14ac:dyDescent="0.25">
      <c r="A98" s="142" t="s">
        <v>1256</v>
      </c>
      <c r="B98" s="21" t="s">
        <v>213</v>
      </c>
      <c r="C98" s="4">
        <v>26.509171952999999</v>
      </c>
      <c r="D98" s="7" t="str">
        <f t="shared" si="34"/>
        <v>N/A</v>
      </c>
      <c r="E98" s="4">
        <v>27.635241920999999</v>
      </c>
      <c r="F98" s="7" t="str">
        <f t="shared" si="35"/>
        <v>N/A</v>
      </c>
      <c r="G98" s="4">
        <v>26.149229350999999</v>
      </c>
      <c r="H98" s="7" t="str">
        <f t="shared" si="36"/>
        <v>N/A</v>
      </c>
      <c r="I98" s="8">
        <v>4.2480000000000002</v>
      </c>
      <c r="J98" s="8">
        <v>-5.38</v>
      </c>
      <c r="K98" s="25" t="s">
        <v>734</v>
      </c>
      <c r="L98" s="85" t="str">
        <f t="shared" si="20"/>
        <v>Yes</v>
      </c>
    </row>
    <row r="99" spans="1:12" x14ac:dyDescent="0.25">
      <c r="A99" s="142" t="s">
        <v>1257</v>
      </c>
      <c r="B99" s="29" t="s">
        <v>278</v>
      </c>
      <c r="C99" s="4">
        <v>0</v>
      </c>
      <c r="D99" s="7" t="str">
        <f>IF($B99="N/A","N/A",IF(C99&gt;=5,"No",IF(C99&lt;0,"No","Yes")))</f>
        <v>Yes</v>
      </c>
      <c r="E99" s="4">
        <v>0</v>
      </c>
      <c r="F99" s="7" t="str">
        <f>IF($B99="N/A","N/A",IF(E99&gt;=5,"No",IF(E99&lt;0,"No","Yes")))</f>
        <v>Yes</v>
      </c>
      <c r="G99" s="4">
        <v>0</v>
      </c>
      <c r="H99" s="7" t="str">
        <f>IF($B99="N/A","N/A",IF(G99&gt;=5,"No",IF(G99&lt;0,"No","Yes")))</f>
        <v>Yes</v>
      </c>
      <c r="I99" s="8" t="s">
        <v>1749</v>
      </c>
      <c r="J99" s="8" t="s">
        <v>1749</v>
      </c>
      <c r="K99" s="25" t="s">
        <v>734</v>
      </c>
      <c r="L99" s="85" t="str">
        <f t="shared" si="20"/>
        <v>N/A</v>
      </c>
    </row>
    <row r="100" spans="1:12" x14ac:dyDescent="0.25">
      <c r="A100" s="142" t="s">
        <v>107</v>
      </c>
      <c r="B100" s="21" t="s">
        <v>213</v>
      </c>
      <c r="C100" s="26">
        <v>3897849216</v>
      </c>
      <c r="D100" s="7" t="str">
        <f>IF($B100="N/A","N/A",IF(C100&gt;10,"No",IF(C100&lt;-10,"No","Yes")))</f>
        <v>N/A</v>
      </c>
      <c r="E100" s="26">
        <v>4723758255</v>
      </c>
      <c r="F100" s="7" t="str">
        <f>IF($B100="N/A","N/A",IF(E100&gt;10,"No",IF(E100&lt;-10,"No","Yes")))</f>
        <v>N/A</v>
      </c>
      <c r="G100" s="26">
        <v>3735707753</v>
      </c>
      <c r="H100" s="7" t="str">
        <f>IF($B100="N/A","N/A",IF(G100&gt;10,"No",IF(G100&lt;-10,"No","Yes")))</f>
        <v>N/A</v>
      </c>
      <c r="I100" s="8">
        <v>21.19</v>
      </c>
      <c r="J100" s="8">
        <v>-20.9</v>
      </c>
      <c r="K100" s="25" t="s">
        <v>734</v>
      </c>
      <c r="L100" s="85" t="str">
        <f t="shared" ref="L100:L111" si="38">IF(J100="Div by 0", "N/A", IF(K100="N/A","N/A", IF(J100&gt;VALUE(MID(K100,1,2)), "No", IF(J100&lt;-1*VALUE(MID(K100,1,2)), "No", "Yes"))))</f>
        <v>Yes</v>
      </c>
    </row>
    <row r="101" spans="1:12" x14ac:dyDescent="0.25">
      <c r="A101" s="142" t="s">
        <v>452</v>
      </c>
      <c r="B101" s="21" t="s">
        <v>213</v>
      </c>
      <c r="C101" s="26">
        <v>3897849216</v>
      </c>
      <c r="D101" s="7" t="str">
        <f>IF($B101="N/A","N/A",IF(C101&gt;10,"No",IF(C101&lt;-10,"No","Yes")))</f>
        <v>N/A</v>
      </c>
      <c r="E101" s="26">
        <v>4723758255</v>
      </c>
      <c r="F101" s="7" t="str">
        <f>IF($B101="N/A","N/A",IF(E101&gt;10,"No",IF(E101&lt;-10,"No","Yes")))</f>
        <v>N/A</v>
      </c>
      <c r="G101" s="26">
        <v>3735707753</v>
      </c>
      <c r="H101" s="7" t="str">
        <f>IF($B101="N/A","N/A",IF(G101&gt;10,"No",IF(G101&lt;-10,"No","Yes")))</f>
        <v>N/A</v>
      </c>
      <c r="I101" s="8">
        <v>21.19</v>
      </c>
      <c r="J101" s="8">
        <v>-20.9</v>
      </c>
      <c r="K101" s="25" t="s">
        <v>734</v>
      </c>
      <c r="L101" s="85" t="str">
        <f t="shared" si="38"/>
        <v>Yes</v>
      </c>
    </row>
    <row r="102" spans="1:12" x14ac:dyDescent="0.25">
      <c r="A102" s="142" t="s">
        <v>453</v>
      </c>
      <c r="B102" s="21" t="s">
        <v>213</v>
      </c>
      <c r="C102" s="26">
        <v>0</v>
      </c>
      <c r="D102" s="7" t="str">
        <f>IF($B102="N/A","N/A",IF(C102&gt;10,"No",IF(C102&lt;-10,"No","Yes")))</f>
        <v>N/A</v>
      </c>
      <c r="E102" s="26">
        <v>0</v>
      </c>
      <c r="F102" s="7" t="str">
        <f>IF($B102="N/A","N/A",IF(E102&gt;10,"No",IF(E102&lt;-10,"No","Yes")))</f>
        <v>N/A</v>
      </c>
      <c r="G102" s="26">
        <v>0</v>
      </c>
      <c r="H102" s="7" t="str">
        <f>IF($B102="N/A","N/A",IF(G102&gt;10,"No",IF(G102&lt;-10,"No","Yes")))</f>
        <v>N/A</v>
      </c>
      <c r="I102" s="8" t="s">
        <v>1749</v>
      </c>
      <c r="J102" s="8" t="s">
        <v>1749</v>
      </c>
      <c r="K102" s="25" t="s">
        <v>734</v>
      </c>
      <c r="L102" s="85" t="str">
        <f t="shared" si="38"/>
        <v>N/A</v>
      </c>
    </row>
    <row r="103" spans="1:12" x14ac:dyDescent="0.25">
      <c r="A103" s="142" t="s">
        <v>454</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1749</v>
      </c>
      <c r="J103" s="8" t="s">
        <v>1749</v>
      </c>
      <c r="K103" s="25" t="s">
        <v>734</v>
      </c>
      <c r="L103" s="85" t="str">
        <f t="shared" si="38"/>
        <v>N/A</v>
      </c>
    </row>
    <row r="104" spans="1:12" x14ac:dyDescent="0.25">
      <c r="A104" s="142" t="s">
        <v>108</v>
      </c>
      <c r="B104" s="30" t="s">
        <v>295</v>
      </c>
      <c r="C104" s="4">
        <v>1.0007720003</v>
      </c>
      <c r="D104" s="7" t="str">
        <f>IF($B104="N/A","N/A",IF(C104&gt;2,"No",IF(C104&lt;0.9,"No","Yes")))</f>
        <v>Yes</v>
      </c>
      <c r="E104" s="4">
        <v>1.0010021823999999</v>
      </c>
      <c r="F104" s="7" t="str">
        <f>IF($B104="N/A","N/A",IF(E104&gt;2,"No",IF(E104&lt;0.9,"No","Yes")))</f>
        <v>Yes</v>
      </c>
      <c r="G104" s="4">
        <v>0.69265750390000003</v>
      </c>
      <c r="H104" s="7" t="str">
        <f>IF($B104="N/A","N/A",IF(G104&gt;2,"No",IF(G104&lt;0.9,"No","Yes")))</f>
        <v>No</v>
      </c>
      <c r="I104" s="8">
        <v>2.3E-2</v>
      </c>
      <c r="J104" s="8">
        <v>-30.8</v>
      </c>
      <c r="K104" s="25" t="s">
        <v>734</v>
      </c>
      <c r="L104" s="85" t="str">
        <f t="shared" si="38"/>
        <v>No</v>
      </c>
    </row>
    <row r="105" spans="1:12" x14ac:dyDescent="0.25">
      <c r="A105" s="142" t="s">
        <v>455</v>
      </c>
      <c r="B105" s="30" t="s">
        <v>295</v>
      </c>
      <c r="C105" s="4">
        <v>1.0007720003</v>
      </c>
      <c r="D105" s="7" t="str">
        <f>IF($B105="N/A","N/A",IF(C105&gt;2,"No",IF(C105&lt;0.9,"No","Yes")))</f>
        <v>Yes</v>
      </c>
      <c r="E105" s="4">
        <v>1.0010021823999999</v>
      </c>
      <c r="F105" s="7" t="str">
        <f>IF($B105="N/A","N/A",IF(E105&gt;2,"No",IF(E105&lt;0.9,"No","Yes")))</f>
        <v>Yes</v>
      </c>
      <c r="G105" s="4">
        <v>0.69265750390000003</v>
      </c>
      <c r="H105" s="7" t="str">
        <f>IF($B105="N/A","N/A",IF(G105&gt;2,"No",IF(G105&lt;0.9,"No","Yes")))</f>
        <v>No</v>
      </c>
      <c r="I105" s="8">
        <v>2.3E-2</v>
      </c>
      <c r="J105" s="8">
        <v>-30.8</v>
      </c>
      <c r="K105" s="25" t="s">
        <v>734</v>
      </c>
      <c r="L105" s="85" t="str">
        <f t="shared" si="38"/>
        <v>No</v>
      </c>
    </row>
    <row r="106" spans="1:12" x14ac:dyDescent="0.25">
      <c r="A106" s="142" t="s">
        <v>456</v>
      </c>
      <c r="B106" s="30" t="s">
        <v>295</v>
      </c>
      <c r="C106" s="4" t="s">
        <v>1749</v>
      </c>
      <c r="D106" s="7" t="str">
        <f>IF($B106="N/A","N/A",IF(C106&gt;2,"No",IF(C106&lt;0.9,"No","Yes")))</f>
        <v>No</v>
      </c>
      <c r="E106" s="4" t="s">
        <v>1749</v>
      </c>
      <c r="F106" s="7" t="str">
        <f>IF($B106="N/A","N/A",IF(E106&gt;2,"No",IF(E106&lt;0.9,"No","Yes")))</f>
        <v>No</v>
      </c>
      <c r="G106" s="4" t="s">
        <v>1749</v>
      </c>
      <c r="H106" s="7" t="str">
        <f>IF($B106="N/A","N/A",IF(G106&gt;2,"No",IF(G106&lt;0.9,"No","Yes")))</f>
        <v>No</v>
      </c>
      <c r="I106" s="8" t="s">
        <v>1749</v>
      </c>
      <c r="J106" s="8" t="s">
        <v>1749</v>
      </c>
      <c r="K106" s="25" t="s">
        <v>734</v>
      </c>
      <c r="L106" s="85" t="str">
        <f t="shared" si="38"/>
        <v>N/A</v>
      </c>
    </row>
    <row r="107" spans="1:12" x14ac:dyDescent="0.25">
      <c r="A107" s="142" t="s">
        <v>457</v>
      </c>
      <c r="B107" s="30" t="s">
        <v>295</v>
      </c>
      <c r="C107" s="4" t="s">
        <v>1749</v>
      </c>
      <c r="D107" s="7" t="str">
        <f>IF($B107="N/A","N/A",IF(C107&gt;2,"No",IF(C107&lt;0.9,"No","Yes")))</f>
        <v>No</v>
      </c>
      <c r="E107" s="4" t="s">
        <v>1749</v>
      </c>
      <c r="F107" s="7" t="str">
        <f>IF($B107="N/A","N/A",IF(E107&gt;2,"No",IF(E107&lt;0.9,"No","Yes")))</f>
        <v>No</v>
      </c>
      <c r="G107" s="4" t="s">
        <v>1749</v>
      </c>
      <c r="H107" s="7" t="str">
        <f>IF($B107="N/A","N/A",IF(G107&gt;2,"No",IF(G107&lt;0.9,"No","Yes")))</f>
        <v>No</v>
      </c>
      <c r="I107" s="8" t="s">
        <v>1749</v>
      </c>
      <c r="J107" s="8" t="s">
        <v>1749</v>
      </c>
      <c r="K107" s="25" t="s">
        <v>734</v>
      </c>
      <c r="L107" s="85" t="str">
        <f t="shared" si="38"/>
        <v>N/A</v>
      </c>
    </row>
    <row r="108" spans="1:12" x14ac:dyDescent="0.25">
      <c r="A108" s="142" t="s">
        <v>1258</v>
      </c>
      <c r="B108" s="21" t="s">
        <v>213</v>
      </c>
      <c r="C108" s="26">
        <v>514.99926883000001</v>
      </c>
      <c r="D108" s="7" t="str">
        <f>IF($B108="N/A","N/A",IF(C108&gt;10,"No",IF(C108&lt;-10,"No","Yes")))</f>
        <v>N/A</v>
      </c>
      <c r="E108" s="26">
        <v>512.23409201000004</v>
      </c>
      <c r="F108" s="7" t="str">
        <f>IF($B108="N/A","N/A",IF(E108&gt;10,"No",IF(E108&lt;-10,"No","Yes")))</f>
        <v>N/A</v>
      </c>
      <c r="G108" s="26">
        <v>391.82422005000001</v>
      </c>
      <c r="H108" s="7" t="str">
        <f>IF($B108="N/A","N/A",IF(G108&gt;10,"No",IF(G108&lt;-10,"No","Yes")))</f>
        <v>N/A</v>
      </c>
      <c r="I108" s="8">
        <v>-0.53700000000000003</v>
      </c>
      <c r="J108" s="8">
        <v>-23.5</v>
      </c>
      <c r="K108" s="25" t="s">
        <v>734</v>
      </c>
      <c r="L108" s="85" t="str">
        <f t="shared" si="38"/>
        <v>Yes</v>
      </c>
    </row>
    <row r="109" spans="1:12" x14ac:dyDescent="0.25">
      <c r="A109" s="142" t="s">
        <v>1259</v>
      </c>
      <c r="B109" s="21" t="s">
        <v>213</v>
      </c>
      <c r="C109" s="26">
        <v>514.99926883000001</v>
      </c>
      <c r="D109" s="7" t="str">
        <f>IF($B109="N/A","N/A",IF(C109&gt;10,"No",IF(C109&lt;-10,"No","Yes")))</f>
        <v>N/A</v>
      </c>
      <c r="E109" s="26">
        <v>512.23409201000004</v>
      </c>
      <c r="F109" s="7" t="str">
        <f>IF($B109="N/A","N/A",IF(E109&gt;10,"No",IF(E109&lt;-10,"No","Yes")))</f>
        <v>N/A</v>
      </c>
      <c r="G109" s="26">
        <v>391.82422005000001</v>
      </c>
      <c r="H109" s="7" t="str">
        <f>IF($B109="N/A","N/A",IF(G109&gt;10,"No",IF(G109&lt;-10,"No","Yes")))</f>
        <v>N/A</v>
      </c>
      <c r="I109" s="8">
        <v>-0.53700000000000003</v>
      </c>
      <c r="J109" s="8">
        <v>-23.5</v>
      </c>
      <c r="K109" s="25" t="s">
        <v>734</v>
      </c>
      <c r="L109" s="85" t="str">
        <f t="shared" si="38"/>
        <v>Yes</v>
      </c>
    </row>
    <row r="110" spans="1:12" x14ac:dyDescent="0.25">
      <c r="A110" s="142" t="s">
        <v>1260</v>
      </c>
      <c r="B110" s="21" t="s">
        <v>213</v>
      </c>
      <c r="C110" s="26" t="s">
        <v>1749</v>
      </c>
      <c r="D110" s="7" t="str">
        <f>IF($B110="N/A","N/A",IF(C110&gt;10,"No",IF(C110&lt;-10,"No","Yes")))</f>
        <v>N/A</v>
      </c>
      <c r="E110" s="26" t="s">
        <v>1749</v>
      </c>
      <c r="F110" s="7" t="str">
        <f>IF($B110="N/A","N/A",IF(E110&gt;10,"No",IF(E110&lt;-10,"No","Yes")))</f>
        <v>N/A</v>
      </c>
      <c r="G110" s="26" t="s">
        <v>1749</v>
      </c>
      <c r="H110" s="7" t="str">
        <f>IF($B110="N/A","N/A",IF(G110&gt;10,"No",IF(G110&lt;-10,"No","Yes")))</f>
        <v>N/A</v>
      </c>
      <c r="I110" s="8" t="s">
        <v>1749</v>
      </c>
      <c r="J110" s="8" t="s">
        <v>1749</v>
      </c>
      <c r="K110" s="25" t="s">
        <v>734</v>
      </c>
      <c r="L110" s="85" t="str">
        <f t="shared" si="38"/>
        <v>N/A</v>
      </c>
    </row>
    <row r="111" spans="1:12" x14ac:dyDescent="0.25">
      <c r="A111" s="142" t="s">
        <v>1261</v>
      </c>
      <c r="B111" s="21" t="s">
        <v>213</v>
      </c>
      <c r="C111" s="26" t="s">
        <v>1749</v>
      </c>
      <c r="D111" s="7" t="str">
        <f>IF($B111="N/A","N/A",IF(C111&gt;10,"No",IF(C111&lt;-10,"No","Yes")))</f>
        <v>N/A</v>
      </c>
      <c r="E111" s="26" t="s">
        <v>1749</v>
      </c>
      <c r="F111" s="7" t="str">
        <f>IF($B111="N/A","N/A",IF(E111&gt;10,"No",IF(E111&lt;-10,"No","Yes")))</f>
        <v>N/A</v>
      </c>
      <c r="G111" s="26" t="s">
        <v>1749</v>
      </c>
      <c r="H111" s="7" t="str">
        <f>IF($B111="N/A","N/A",IF(G111&gt;10,"No",IF(G111&lt;-10,"No","Yes")))</f>
        <v>N/A</v>
      </c>
      <c r="I111" s="8" t="s">
        <v>1749</v>
      </c>
      <c r="J111" s="8" t="s">
        <v>1749</v>
      </c>
      <c r="K111" s="25" t="s">
        <v>734</v>
      </c>
      <c r="L111" s="85" t="str">
        <f t="shared" si="38"/>
        <v>N/A</v>
      </c>
    </row>
    <row r="112" spans="1:12" x14ac:dyDescent="0.25">
      <c r="A112" s="142" t="s">
        <v>325</v>
      </c>
      <c r="B112" s="25" t="s">
        <v>296</v>
      </c>
      <c r="C112" s="4">
        <v>99.962987863999999</v>
      </c>
      <c r="D112" s="7" t="str">
        <f>IF(OR($B112="N/A",$C112="N/A"),"N/A",IF(C112&gt;98,"Yes","No"))</f>
        <v>Yes</v>
      </c>
      <c r="E112" s="4">
        <v>99.930419537000006</v>
      </c>
      <c r="F112" s="7" t="str">
        <f>IF(OR($B112="N/A",$E112="N/A"),"N/A",IF(E112&gt;98,"Yes","No"))</f>
        <v>Yes</v>
      </c>
      <c r="G112" s="4">
        <v>94.084339258</v>
      </c>
      <c r="H112" s="7" t="str">
        <f t="shared" ref="H112:H115" si="39">IF($B112="N/A","N/A",IF(G112&gt;98,"Yes","No"))</f>
        <v>No</v>
      </c>
      <c r="I112" s="8">
        <v>-3.3000000000000002E-2</v>
      </c>
      <c r="J112" s="8">
        <v>-5.85</v>
      </c>
      <c r="K112" s="25" t="s">
        <v>734</v>
      </c>
      <c r="L112" s="85" t="str">
        <f>IF(J112="Div by 0", "N/A", IF(OR(J112="N/A",K112="N/A"),"N/A", IF(J112&gt;VALUE(MID(K112,1,2)), "No", IF(J112&lt;-1*VALUE(MID(K112,1,2)), "No", "Yes"))))</f>
        <v>Yes</v>
      </c>
    </row>
    <row r="113" spans="1:12" x14ac:dyDescent="0.25">
      <c r="A113" s="142" t="s">
        <v>458</v>
      </c>
      <c r="B113" s="25" t="s">
        <v>296</v>
      </c>
      <c r="C113" s="4">
        <v>99.962987863999999</v>
      </c>
      <c r="D113" s="7" t="str">
        <f t="shared" ref="D113:D115" si="40">IF(OR($B113="N/A",$C113="N/A"),"N/A",IF(C113&gt;98,"Yes","No"))</f>
        <v>Yes</v>
      </c>
      <c r="E113" s="4">
        <v>99.930419537000006</v>
      </c>
      <c r="F113" s="7" t="str">
        <f t="shared" ref="F113:F115" si="41">IF(OR($B113="N/A",$E113="N/A"),"N/A",IF(E113&gt;98,"Yes","No"))</f>
        <v>Yes</v>
      </c>
      <c r="G113" s="4">
        <v>94.084339258</v>
      </c>
      <c r="H113" s="7" t="str">
        <f t="shared" si="39"/>
        <v>No</v>
      </c>
      <c r="I113" s="8">
        <v>-3.3000000000000002E-2</v>
      </c>
      <c r="J113" s="8">
        <v>-5.85</v>
      </c>
      <c r="K113" s="25" t="s">
        <v>734</v>
      </c>
      <c r="L113" s="85" t="str">
        <f t="shared" ref="L113:L115" si="42">IF(J113="Div by 0", "N/A", IF(OR(J113="N/A",K113="N/A"),"N/A", IF(J113&gt;VALUE(MID(K113,1,2)), "No", IF(J113&lt;-1*VALUE(MID(K113,1,2)), "No", "Yes"))))</f>
        <v>Yes</v>
      </c>
    </row>
    <row r="114" spans="1:12" x14ac:dyDescent="0.25">
      <c r="A114" s="142" t="s">
        <v>459</v>
      </c>
      <c r="B114" s="25" t="s">
        <v>296</v>
      </c>
      <c r="C114" s="4" t="s">
        <v>1749</v>
      </c>
      <c r="D114" s="7" t="str">
        <f t="shared" si="40"/>
        <v>Yes</v>
      </c>
      <c r="E114" s="4" t="s">
        <v>1749</v>
      </c>
      <c r="F114" s="7" t="str">
        <f t="shared" si="41"/>
        <v>Yes</v>
      </c>
      <c r="G114" s="4" t="s">
        <v>1749</v>
      </c>
      <c r="H114" s="7" t="str">
        <f t="shared" si="39"/>
        <v>Yes</v>
      </c>
      <c r="I114" s="8" t="s">
        <v>1749</v>
      </c>
      <c r="J114" s="8" t="s">
        <v>1749</v>
      </c>
      <c r="K114" s="25" t="s">
        <v>734</v>
      </c>
      <c r="L114" s="85" t="str">
        <f t="shared" si="42"/>
        <v>N/A</v>
      </c>
    </row>
    <row r="115" spans="1:12" x14ac:dyDescent="0.25">
      <c r="A115" s="142" t="s">
        <v>460</v>
      </c>
      <c r="B115" s="25" t="s">
        <v>296</v>
      </c>
      <c r="C115" s="4" t="s">
        <v>1749</v>
      </c>
      <c r="D115" s="7" t="str">
        <f t="shared" si="40"/>
        <v>Yes</v>
      </c>
      <c r="E115" s="4" t="s">
        <v>1749</v>
      </c>
      <c r="F115" s="7" t="str">
        <f t="shared" si="41"/>
        <v>Yes</v>
      </c>
      <c r="G115" s="4" t="s">
        <v>1749</v>
      </c>
      <c r="H115" s="7" t="str">
        <f t="shared" si="39"/>
        <v>Yes</v>
      </c>
      <c r="I115" s="8" t="s">
        <v>1749</v>
      </c>
      <c r="J115" s="8" t="s">
        <v>1749</v>
      </c>
      <c r="K115" s="25" t="s">
        <v>734</v>
      </c>
      <c r="L115" s="85" t="str">
        <f t="shared" si="42"/>
        <v>N/A</v>
      </c>
    </row>
    <row r="116" spans="1:12" x14ac:dyDescent="0.25">
      <c r="A116" s="84" t="s">
        <v>461</v>
      </c>
      <c r="B116" s="25" t="s">
        <v>213</v>
      </c>
      <c r="C116" s="1">
        <v>883494</v>
      </c>
      <c r="D116" s="7" t="str">
        <f>IF($B116="N/A","N/A",IF(C116&gt;10,"No",IF(C116&lt;-10,"No","Yes")))</f>
        <v>N/A</v>
      </c>
      <c r="E116" s="1">
        <v>1017527</v>
      </c>
      <c r="F116" s="7" t="str">
        <f>IF($B116="N/A","N/A",IF(E116&gt;10,"No",IF(E116&lt;-10,"No","Yes")))</f>
        <v>N/A</v>
      </c>
      <c r="G116" s="1">
        <v>1047626</v>
      </c>
      <c r="H116" s="7" t="str">
        <f>IF($B116="N/A","N/A",IF(G116&gt;10,"No",IF(G116&lt;-10,"No","Yes")))</f>
        <v>N/A</v>
      </c>
      <c r="I116" s="8">
        <v>15.17</v>
      </c>
      <c r="J116" s="8">
        <v>2.9580000000000002</v>
      </c>
      <c r="K116" s="25" t="s">
        <v>734</v>
      </c>
      <c r="L116" s="85" t="str">
        <f>IF(J116="Div by 0", "N/A", IF(OR(J116="N/A",K116="N/A"),"N/A", IF(J116&gt;VALUE(MID(K116,1,2)), "No", IF(J116&lt;-1*VALUE(MID(K116,1,2)), "No", "Yes"))))</f>
        <v>Yes</v>
      </c>
    </row>
    <row r="117" spans="1:12" x14ac:dyDescent="0.25">
      <c r="A117" s="84" t="s">
        <v>211</v>
      </c>
      <c r="B117" s="25" t="s">
        <v>213</v>
      </c>
      <c r="C117" s="4">
        <v>87.809990787000004</v>
      </c>
      <c r="D117" s="7" t="str">
        <f>IF($B117="N/A","N/A",IF(C117&gt;10,"No",IF(C117&lt;-10,"No","Yes")))</f>
        <v>N/A</v>
      </c>
      <c r="E117" s="4">
        <v>87.143830089999994</v>
      </c>
      <c r="F117" s="7" t="str">
        <f>IF($B117="N/A","N/A",IF(E117&gt;10,"No",IF(E117&lt;-10,"No","Yes")))</f>
        <v>N/A</v>
      </c>
      <c r="G117" s="4">
        <v>85.623018138000006</v>
      </c>
      <c r="H117" s="7" t="str">
        <f>IF($B117="N/A","N/A",IF(G117&gt;10,"No",IF(G117&lt;-10,"No","Yes")))</f>
        <v>N/A</v>
      </c>
      <c r="I117" s="8">
        <v>-0.75900000000000001</v>
      </c>
      <c r="J117" s="8">
        <v>-1.75</v>
      </c>
      <c r="K117" s="25" t="s">
        <v>734</v>
      </c>
      <c r="L117" s="85" t="str">
        <f>IF(J117="Div by 0", "N/A", IF(OR(J117="N/A",K117="N/A"),"N/A", IF(J117&gt;VALUE(MID(K117,1,2)), "No", IF(J117&lt;-1*VALUE(MID(K117,1,2)), "No", "Yes"))))</f>
        <v>Yes</v>
      </c>
    </row>
    <row r="118" spans="1:12" x14ac:dyDescent="0.25">
      <c r="A118" s="116" t="s">
        <v>1600</v>
      </c>
      <c r="B118" s="25" t="s">
        <v>213</v>
      </c>
      <c r="C118" s="10">
        <v>0</v>
      </c>
      <c r="D118" s="7" t="str">
        <f>IF($B118="N/A","N/A",IF(C118&gt;10,"No",IF(C118&lt;-10,"No","Yes")))</f>
        <v>N/A</v>
      </c>
      <c r="E118" s="10">
        <v>0</v>
      </c>
      <c r="F118" s="7" t="str">
        <f>IF($B118="N/A","N/A",IF(E118&gt;10,"No",IF(E118&lt;-10,"No","Yes")))</f>
        <v>N/A</v>
      </c>
      <c r="G118" s="10">
        <v>0</v>
      </c>
      <c r="H118" s="7" t="str">
        <f>IF($B118="N/A","N/A",IF(G118&gt;10,"No",IF(G118&lt;-10,"No","Yes")))</f>
        <v>N/A</v>
      </c>
      <c r="I118" s="8" t="s">
        <v>1749</v>
      </c>
      <c r="J118" s="8" t="s">
        <v>1749</v>
      </c>
      <c r="K118" s="25" t="s">
        <v>734</v>
      </c>
      <c r="L118" s="85" t="str">
        <f>IF(J118="Div by 0", "N/A", IF(K118="N/A","N/A", IF(J118&gt;VALUE(MID(K118,1,2)), "No", IF(J118&lt;-1*VALUE(MID(K118,1,2)), "No", "Yes"))))</f>
        <v>N/A</v>
      </c>
    </row>
    <row r="119" spans="1:12" x14ac:dyDescent="0.25">
      <c r="A119" s="116" t="s">
        <v>1601</v>
      </c>
      <c r="B119" s="25" t="s">
        <v>213</v>
      </c>
      <c r="C119" s="10">
        <v>0</v>
      </c>
      <c r="D119" s="7" t="str">
        <f>IF($B119="N/A","N/A",IF(C119&gt;10,"No",IF(C119&lt;-10,"No","Yes")))</f>
        <v>N/A</v>
      </c>
      <c r="E119" s="10">
        <v>0</v>
      </c>
      <c r="F119" s="7" t="str">
        <f>IF($B119="N/A","N/A",IF(E119&gt;10,"No",IF(E119&lt;-10,"No","Yes")))</f>
        <v>N/A</v>
      </c>
      <c r="G119" s="10">
        <v>0</v>
      </c>
      <c r="H119" s="7" t="str">
        <f>IF($B119="N/A","N/A",IF(G119&gt;10,"No",IF(G119&lt;-10,"No","Yes")))</f>
        <v>N/A</v>
      </c>
      <c r="I119" s="8" t="s">
        <v>1749</v>
      </c>
      <c r="J119" s="8" t="s">
        <v>1749</v>
      </c>
      <c r="K119" s="25" t="s">
        <v>734</v>
      </c>
      <c r="L119" s="85" t="str">
        <f>IF(J119="Div by 0", "N/A", IF(K119="N/A","N/A", IF(J119&gt;VALUE(MID(K119,1,2)), "No", IF(J119&lt;-1*VALUE(MID(K119,1,2)), "No", "Yes"))))</f>
        <v>N/A</v>
      </c>
    </row>
    <row r="120" spans="1:12" x14ac:dyDescent="0.25">
      <c r="A120" s="116" t="s">
        <v>1602</v>
      </c>
      <c r="B120" s="25" t="s">
        <v>213</v>
      </c>
      <c r="C120" s="1">
        <v>0</v>
      </c>
      <c r="D120" s="7" t="str">
        <f>IF($B120="N/A","N/A",IF(C120&gt;10,"No",IF(C120&lt;-10,"No","Yes")))</f>
        <v>N/A</v>
      </c>
      <c r="E120" s="1">
        <v>0</v>
      </c>
      <c r="F120" s="7" t="str">
        <f>IF($B120="N/A","N/A",IF(E120&gt;10,"No",IF(E120&lt;-10,"No","Yes")))</f>
        <v>N/A</v>
      </c>
      <c r="G120" s="1">
        <v>0</v>
      </c>
      <c r="H120" s="7" t="str">
        <f>IF($B120="N/A","N/A",IF(G120&gt;10,"No",IF(G120&lt;-10,"No","Yes")))</f>
        <v>N/A</v>
      </c>
      <c r="I120" s="8" t="s">
        <v>1749</v>
      </c>
      <c r="J120" s="8" t="s">
        <v>1749</v>
      </c>
      <c r="K120" s="25" t="s">
        <v>734</v>
      </c>
      <c r="L120" s="85" t="str">
        <f>IF(J120="Div by 0", "N/A", IF(K120="N/A","N/A", IF(J120&gt;VALUE(MID(K120,1,2)), "No", IF(J120&lt;-1*VALUE(MID(K120,1,2)), "No", "Yes"))))</f>
        <v>N/A</v>
      </c>
    </row>
    <row r="121" spans="1:12" x14ac:dyDescent="0.25">
      <c r="A121" s="116" t="s">
        <v>1603</v>
      </c>
      <c r="B121" s="3" t="s">
        <v>213</v>
      </c>
      <c r="C121" s="1">
        <v>0</v>
      </c>
      <c r="D121" s="5" t="str">
        <f t="shared" ref="D121:H134" si="43">IF($B121="N/A","N/A",IF(C121&lt;0,"No","Yes"))</f>
        <v>N/A</v>
      </c>
      <c r="E121" s="1">
        <v>0</v>
      </c>
      <c r="F121" s="5" t="str">
        <f t="shared" si="43"/>
        <v>N/A</v>
      </c>
      <c r="G121" s="1">
        <v>0</v>
      </c>
      <c r="H121" s="5" t="str">
        <f t="shared" si="43"/>
        <v>N/A</v>
      </c>
      <c r="I121" s="8" t="s">
        <v>1749</v>
      </c>
      <c r="J121" s="8" t="s">
        <v>1749</v>
      </c>
      <c r="K121" s="3" t="s">
        <v>734</v>
      </c>
      <c r="L121" s="85" t="str">
        <f t="shared" ref="L121:L142" si="44">IF(J121="Div by 0", "N/A", IF(OR(J121="N/A",K121="N/A"),"N/A", IF(J121&gt;VALUE(MID(K121,1,2)), "No", IF(J121&lt;-1*VALUE(MID(K121,1,2)), "No", "Yes"))))</f>
        <v>N/A</v>
      </c>
    </row>
    <row r="122" spans="1:12" x14ac:dyDescent="0.25">
      <c r="A122" s="116" t="s">
        <v>1604</v>
      </c>
      <c r="B122" s="3" t="s">
        <v>213</v>
      </c>
      <c r="C122" s="1">
        <v>0</v>
      </c>
      <c r="D122" s="5" t="str">
        <f t="shared" si="43"/>
        <v>N/A</v>
      </c>
      <c r="E122" s="1">
        <v>0</v>
      </c>
      <c r="F122" s="5" t="str">
        <f t="shared" si="43"/>
        <v>N/A</v>
      </c>
      <c r="G122" s="1">
        <v>0</v>
      </c>
      <c r="H122" s="5" t="str">
        <f t="shared" si="43"/>
        <v>N/A</v>
      </c>
      <c r="I122" s="8" t="s">
        <v>1749</v>
      </c>
      <c r="J122" s="8" t="s">
        <v>1749</v>
      </c>
      <c r="K122" s="3" t="s">
        <v>734</v>
      </c>
      <c r="L122" s="85" t="str">
        <f t="shared" si="44"/>
        <v>N/A</v>
      </c>
    </row>
    <row r="123" spans="1:12" x14ac:dyDescent="0.25">
      <c r="A123" s="116" t="s">
        <v>1605</v>
      </c>
      <c r="B123" s="3" t="s">
        <v>213</v>
      </c>
      <c r="C123" s="1">
        <v>0</v>
      </c>
      <c r="D123" s="5" t="str">
        <f t="shared" si="43"/>
        <v>N/A</v>
      </c>
      <c r="E123" s="1">
        <v>0</v>
      </c>
      <c r="F123" s="5" t="str">
        <f t="shared" si="43"/>
        <v>N/A</v>
      </c>
      <c r="G123" s="1">
        <v>0</v>
      </c>
      <c r="H123" s="5" t="str">
        <f t="shared" si="43"/>
        <v>N/A</v>
      </c>
      <c r="I123" s="8" t="s">
        <v>1749</v>
      </c>
      <c r="J123" s="8" t="s">
        <v>1749</v>
      </c>
      <c r="K123" s="3" t="s">
        <v>734</v>
      </c>
      <c r="L123" s="85" t="str">
        <f t="shared" si="44"/>
        <v>N/A</v>
      </c>
    </row>
    <row r="124" spans="1:12" x14ac:dyDescent="0.25">
      <c r="A124" s="116" t="s">
        <v>1606</v>
      </c>
      <c r="B124" s="3" t="s">
        <v>213</v>
      </c>
      <c r="C124" s="1">
        <v>0</v>
      </c>
      <c r="D124" s="5" t="str">
        <f t="shared" si="43"/>
        <v>N/A</v>
      </c>
      <c r="E124" s="1">
        <v>0</v>
      </c>
      <c r="F124" s="5" t="str">
        <f t="shared" si="43"/>
        <v>N/A</v>
      </c>
      <c r="G124" s="1">
        <v>0</v>
      </c>
      <c r="H124" s="5" t="str">
        <f t="shared" si="43"/>
        <v>N/A</v>
      </c>
      <c r="I124" s="8" t="s">
        <v>1749</v>
      </c>
      <c r="J124" s="8" t="s">
        <v>1749</v>
      </c>
      <c r="K124" s="3" t="s">
        <v>734</v>
      </c>
      <c r="L124" s="85" t="str">
        <f t="shared" si="44"/>
        <v>N/A</v>
      </c>
    </row>
    <row r="125" spans="1:12" x14ac:dyDescent="0.25">
      <c r="A125" s="108" t="s">
        <v>1607</v>
      </c>
      <c r="B125" s="3" t="s">
        <v>213</v>
      </c>
      <c r="C125" s="9">
        <v>0</v>
      </c>
      <c r="D125" s="5" t="str">
        <f t="shared" si="43"/>
        <v>N/A</v>
      </c>
      <c r="E125" s="9">
        <v>0</v>
      </c>
      <c r="F125" s="5" t="str">
        <f t="shared" si="43"/>
        <v>N/A</v>
      </c>
      <c r="G125" s="9">
        <v>0</v>
      </c>
      <c r="H125" s="5" t="str">
        <f t="shared" si="43"/>
        <v>N/A</v>
      </c>
      <c r="I125" s="8" t="s">
        <v>1749</v>
      </c>
      <c r="J125" s="8" t="s">
        <v>1749</v>
      </c>
      <c r="K125" s="25" t="s">
        <v>734</v>
      </c>
      <c r="L125" s="85" t="str">
        <f>IF(J125="Div by 0", "N/A", IF(OR(J125="N/A",K125="N/A"),"N/A", IF(J125&gt;VALUE(MID(K125,1,2)), "No", IF(J125&lt;-1*VALUE(MID(K125,1,2)), "No", "Yes"))))</f>
        <v>N/A</v>
      </c>
    </row>
    <row r="126" spans="1:12" ht="25" x14ac:dyDescent="0.25">
      <c r="A126" s="108" t="s">
        <v>1608</v>
      </c>
      <c r="B126" s="3" t="s">
        <v>213</v>
      </c>
      <c r="C126" s="9">
        <v>0</v>
      </c>
      <c r="D126" s="5" t="str">
        <f t="shared" si="43"/>
        <v>N/A</v>
      </c>
      <c r="E126" s="9">
        <v>0</v>
      </c>
      <c r="F126" s="5" t="str">
        <f t="shared" si="43"/>
        <v>N/A</v>
      </c>
      <c r="G126" s="9">
        <v>0</v>
      </c>
      <c r="H126" s="5" t="str">
        <f t="shared" si="43"/>
        <v>N/A</v>
      </c>
      <c r="I126" s="8" t="s">
        <v>1749</v>
      </c>
      <c r="J126" s="8" t="s">
        <v>1749</v>
      </c>
      <c r="K126" s="3" t="s">
        <v>734</v>
      </c>
      <c r="L126" s="85" t="str">
        <f t="shared" ref="L126:L129" si="45">IF(J126="Div by 0", "N/A", IF(OR(J126="N/A",K126="N/A"),"N/A", IF(J126&gt;VALUE(MID(K126,1,2)), "No", IF(J126&lt;-1*VALUE(MID(K126,1,2)), "No", "Yes"))))</f>
        <v>N/A</v>
      </c>
    </row>
    <row r="127" spans="1:12" ht="25" x14ac:dyDescent="0.25">
      <c r="A127" s="108" t="s">
        <v>1609</v>
      </c>
      <c r="B127" s="3" t="s">
        <v>213</v>
      </c>
      <c r="C127" s="9">
        <v>0</v>
      </c>
      <c r="D127" s="5" t="str">
        <f t="shared" si="43"/>
        <v>N/A</v>
      </c>
      <c r="E127" s="9">
        <v>0</v>
      </c>
      <c r="F127" s="5" t="str">
        <f t="shared" si="43"/>
        <v>N/A</v>
      </c>
      <c r="G127" s="9">
        <v>0</v>
      </c>
      <c r="H127" s="5" t="str">
        <f t="shared" si="43"/>
        <v>N/A</v>
      </c>
      <c r="I127" s="8" t="s">
        <v>1749</v>
      </c>
      <c r="J127" s="8" t="s">
        <v>1749</v>
      </c>
      <c r="K127" s="3" t="s">
        <v>734</v>
      </c>
      <c r="L127" s="85" t="str">
        <f t="shared" si="45"/>
        <v>N/A</v>
      </c>
    </row>
    <row r="128" spans="1:12" ht="25" x14ac:dyDescent="0.25">
      <c r="A128" s="108" t="s">
        <v>1610</v>
      </c>
      <c r="B128" s="3" t="s">
        <v>213</v>
      </c>
      <c r="C128" s="9">
        <v>0</v>
      </c>
      <c r="D128" s="5" t="str">
        <f t="shared" si="43"/>
        <v>N/A</v>
      </c>
      <c r="E128" s="9">
        <v>0</v>
      </c>
      <c r="F128" s="5" t="str">
        <f t="shared" si="43"/>
        <v>N/A</v>
      </c>
      <c r="G128" s="9">
        <v>0</v>
      </c>
      <c r="H128" s="5" t="str">
        <f t="shared" si="43"/>
        <v>N/A</v>
      </c>
      <c r="I128" s="8" t="s">
        <v>1749</v>
      </c>
      <c r="J128" s="8" t="s">
        <v>1749</v>
      </c>
      <c r="K128" s="3" t="s">
        <v>734</v>
      </c>
      <c r="L128" s="85" t="str">
        <f t="shared" si="45"/>
        <v>N/A</v>
      </c>
    </row>
    <row r="129" spans="1:12" ht="25" x14ac:dyDescent="0.25">
      <c r="A129" s="108" t="s">
        <v>1611</v>
      </c>
      <c r="B129" s="3" t="s">
        <v>213</v>
      </c>
      <c r="C129" s="9">
        <v>0</v>
      </c>
      <c r="D129" s="5" t="str">
        <f t="shared" si="43"/>
        <v>N/A</v>
      </c>
      <c r="E129" s="9">
        <v>0</v>
      </c>
      <c r="F129" s="5" t="str">
        <f t="shared" si="43"/>
        <v>N/A</v>
      </c>
      <c r="G129" s="9">
        <v>0</v>
      </c>
      <c r="H129" s="5" t="str">
        <f t="shared" si="43"/>
        <v>N/A</v>
      </c>
      <c r="I129" s="8" t="s">
        <v>1749</v>
      </c>
      <c r="J129" s="8" t="s">
        <v>1749</v>
      </c>
      <c r="K129" s="3" t="s">
        <v>734</v>
      </c>
      <c r="L129" s="85" t="str">
        <f t="shared" si="45"/>
        <v>N/A</v>
      </c>
    </row>
    <row r="130" spans="1:12" ht="25" x14ac:dyDescent="0.25">
      <c r="A130" s="108" t="s">
        <v>1612</v>
      </c>
      <c r="B130" s="3" t="s">
        <v>213</v>
      </c>
      <c r="C130" s="9" t="s">
        <v>1749</v>
      </c>
      <c r="D130" s="5" t="str">
        <f t="shared" si="43"/>
        <v>N/A</v>
      </c>
      <c r="E130" s="9" t="s">
        <v>1749</v>
      </c>
      <c r="F130" s="5" t="str">
        <f t="shared" si="43"/>
        <v>N/A</v>
      </c>
      <c r="G130" s="9" t="s">
        <v>1749</v>
      </c>
      <c r="H130" s="5" t="str">
        <f t="shared" si="43"/>
        <v>N/A</v>
      </c>
      <c r="I130" s="8" t="s">
        <v>1749</v>
      </c>
      <c r="J130" s="8" t="s">
        <v>1749</v>
      </c>
      <c r="K130" s="25" t="s">
        <v>734</v>
      </c>
      <c r="L130" s="85" t="str">
        <f>IF(J130="Div by 0", "N/A", IF(OR(J130="N/A",K130="N/A"),"N/A", IF(J130&gt;VALUE(MID(K130,1,2)), "No", IF(J130&lt;-1*VALUE(MID(K130,1,2)), "No", "Yes"))))</f>
        <v>N/A</v>
      </c>
    </row>
    <row r="131" spans="1:12" ht="25" x14ac:dyDescent="0.25">
      <c r="A131" s="108" t="s">
        <v>1613</v>
      </c>
      <c r="B131" s="3" t="s">
        <v>213</v>
      </c>
      <c r="C131" s="9" t="s">
        <v>1749</v>
      </c>
      <c r="D131" s="5" t="str">
        <f t="shared" si="43"/>
        <v>N/A</v>
      </c>
      <c r="E131" s="9" t="s">
        <v>1749</v>
      </c>
      <c r="F131" s="5" t="str">
        <f t="shared" si="43"/>
        <v>N/A</v>
      </c>
      <c r="G131" s="9" t="s">
        <v>1749</v>
      </c>
      <c r="H131" s="5" t="str">
        <f t="shared" si="43"/>
        <v>N/A</v>
      </c>
      <c r="I131" s="8" t="s">
        <v>1749</v>
      </c>
      <c r="J131" s="8" t="s">
        <v>1749</v>
      </c>
      <c r="K131" s="3" t="s">
        <v>734</v>
      </c>
      <c r="L131" s="85" t="str">
        <f t="shared" si="44"/>
        <v>N/A</v>
      </c>
    </row>
    <row r="132" spans="1:12" ht="25" x14ac:dyDescent="0.25">
      <c r="A132" s="108" t="s">
        <v>493</v>
      </c>
      <c r="B132" s="3" t="s">
        <v>213</v>
      </c>
      <c r="C132" s="9" t="s">
        <v>1749</v>
      </c>
      <c r="D132" s="5" t="str">
        <f t="shared" si="43"/>
        <v>N/A</v>
      </c>
      <c r="E132" s="9" t="s">
        <v>1749</v>
      </c>
      <c r="F132" s="5" t="str">
        <f t="shared" si="43"/>
        <v>N/A</v>
      </c>
      <c r="G132" s="9" t="s">
        <v>1749</v>
      </c>
      <c r="H132" s="5" t="str">
        <f t="shared" si="43"/>
        <v>N/A</v>
      </c>
      <c r="I132" s="8" t="s">
        <v>1749</v>
      </c>
      <c r="J132" s="8" t="s">
        <v>1749</v>
      </c>
      <c r="K132" s="3" t="s">
        <v>734</v>
      </c>
      <c r="L132" s="85" t="str">
        <f t="shared" si="44"/>
        <v>N/A</v>
      </c>
    </row>
    <row r="133" spans="1:12" ht="25" x14ac:dyDescent="0.25">
      <c r="A133" s="108" t="s">
        <v>494</v>
      </c>
      <c r="B133" s="3" t="s">
        <v>213</v>
      </c>
      <c r="C133" s="9" t="s">
        <v>1749</v>
      </c>
      <c r="D133" s="5" t="str">
        <f t="shared" si="43"/>
        <v>N/A</v>
      </c>
      <c r="E133" s="9" t="s">
        <v>1749</v>
      </c>
      <c r="F133" s="5" t="str">
        <f t="shared" si="43"/>
        <v>N/A</v>
      </c>
      <c r="G133" s="9" t="s">
        <v>1749</v>
      </c>
      <c r="H133" s="5" t="str">
        <f t="shared" si="43"/>
        <v>N/A</v>
      </c>
      <c r="I133" s="8" t="s">
        <v>1749</v>
      </c>
      <c r="J133" s="8" t="s">
        <v>1749</v>
      </c>
      <c r="K133" s="3" t="s">
        <v>734</v>
      </c>
      <c r="L133" s="85" t="str">
        <f t="shared" si="44"/>
        <v>N/A</v>
      </c>
    </row>
    <row r="134" spans="1:12" ht="25" x14ac:dyDescent="0.25">
      <c r="A134" s="108" t="s">
        <v>495</v>
      </c>
      <c r="B134" s="3" t="s">
        <v>213</v>
      </c>
      <c r="C134" s="9" t="s">
        <v>1749</v>
      </c>
      <c r="D134" s="5" t="str">
        <f t="shared" si="43"/>
        <v>N/A</v>
      </c>
      <c r="E134" s="9" t="s">
        <v>1749</v>
      </c>
      <c r="F134" s="5" t="str">
        <f t="shared" si="43"/>
        <v>N/A</v>
      </c>
      <c r="G134" s="9" t="s">
        <v>1749</v>
      </c>
      <c r="H134" s="5" t="str">
        <f t="shared" si="43"/>
        <v>N/A</v>
      </c>
      <c r="I134" s="8" t="s">
        <v>1749</v>
      </c>
      <c r="J134" s="8" t="s">
        <v>1749</v>
      </c>
      <c r="K134" s="3" t="s">
        <v>734</v>
      </c>
      <c r="L134" s="85" t="str">
        <f t="shared" si="44"/>
        <v>N/A</v>
      </c>
    </row>
    <row r="135" spans="1:12" ht="25" x14ac:dyDescent="0.25">
      <c r="A135" s="108" t="s">
        <v>496</v>
      </c>
      <c r="B135" s="21" t="s">
        <v>213</v>
      </c>
      <c r="C135" s="9" t="s">
        <v>1749</v>
      </c>
      <c r="D135" s="7" t="str">
        <f t="shared" ref="D135:D141" si="46">IF($B135="N/A","N/A",IF(C135&gt;10,"No",IF(C135&lt;-10,"No","Yes")))</f>
        <v>N/A</v>
      </c>
      <c r="E135" s="9" t="s">
        <v>1749</v>
      </c>
      <c r="F135" s="7" t="str">
        <f t="shared" ref="F135:F141" si="47">IF($B135="N/A","N/A",IF(E135&gt;10,"No",IF(E135&lt;-10,"No","Yes")))</f>
        <v>N/A</v>
      </c>
      <c r="G135" s="9" t="s">
        <v>1749</v>
      </c>
      <c r="H135" s="7" t="str">
        <f t="shared" ref="H135:H141" si="48">IF($B135="N/A","N/A",IF(G135&gt;10,"No",IF(G135&lt;-10,"No","Yes")))</f>
        <v>N/A</v>
      </c>
      <c r="I135" s="8" t="s">
        <v>1749</v>
      </c>
      <c r="J135" s="8" t="s">
        <v>1749</v>
      </c>
      <c r="K135" s="3" t="s">
        <v>734</v>
      </c>
      <c r="L135" s="85" t="str">
        <f t="shared" si="44"/>
        <v>N/A</v>
      </c>
    </row>
    <row r="136" spans="1:12" ht="25" x14ac:dyDescent="0.25">
      <c r="A136" s="108" t="s">
        <v>497</v>
      </c>
      <c r="B136" s="21" t="s">
        <v>213</v>
      </c>
      <c r="C136" s="9" t="s">
        <v>1749</v>
      </c>
      <c r="D136" s="7" t="str">
        <f t="shared" si="46"/>
        <v>N/A</v>
      </c>
      <c r="E136" s="9" t="s">
        <v>1749</v>
      </c>
      <c r="F136" s="7" t="str">
        <f t="shared" si="47"/>
        <v>N/A</v>
      </c>
      <c r="G136" s="9" t="s">
        <v>1749</v>
      </c>
      <c r="H136" s="7" t="str">
        <f t="shared" si="48"/>
        <v>N/A</v>
      </c>
      <c r="I136" s="8" t="s">
        <v>1749</v>
      </c>
      <c r="J136" s="8" t="s">
        <v>1749</v>
      </c>
      <c r="K136" s="3" t="s">
        <v>734</v>
      </c>
      <c r="L136" s="85" t="str">
        <f t="shared" si="44"/>
        <v>N/A</v>
      </c>
    </row>
    <row r="137" spans="1:12" ht="25" x14ac:dyDescent="0.25">
      <c r="A137" s="108" t="s">
        <v>498</v>
      </c>
      <c r="B137" s="21" t="s">
        <v>213</v>
      </c>
      <c r="C137" s="9" t="s">
        <v>1749</v>
      </c>
      <c r="D137" s="7" t="str">
        <f t="shared" si="46"/>
        <v>N/A</v>
      </c>
      <c r="E137" s="9" t="s">
        <v>1749</v>
      </c>
      <c r="F137" s="7" t="str">
        <f t="shared" si="47"/>
        <v>N/A</v>
      </c>
      <c r="G137" s="9" t="s">
        <v>1749</v>
      </c>
      <c r="H137" s="7" t="str">
        <f t="shared" si="48"/>
        <v>N/A</v>
      </c>
      <c r="I137" s="8" t="s">
        <v>1749</v>
      </c>
      <c r="J137" s="8" t="s">
        <v>1749</v>
      </c>
      <c r="K137" s="3" t="s">
        <v>734</v>
      </c>
      <c r="L137" s="85" t="str">
        <f t="shared" si="44"/>
        <v>N/A</v>
      </c>
    </row>
    <row r="138" spans="1:12" ht="25" x14ac:dyDescent="0.25">
      <c r="A138" s="108" t="s">
        <v>499</v>
      </c>
      <c r="B138" s="21" t="s">
        <v>213</v>
      </c>
      <c r="C138" s="9" t="s">
        <v>1749</v>
      </c>
      <c r="D138" s="7" t="str">
        <f t="shared" si="46"/>
        <v>N/A</v>
      </c>
      <c r="E138" s="9" t="s">
        <v>1749</v>
      </c>
      <c r="F138" s="7" t="str">
        <f t="shared" si="47"/>
        <v>N/A</v>
      </c>
      <c r="G138" s="9" t="s">
        <v>1749</v>
      </c>
      <c r="H138" s="7" t="str">
        <f t="shared" si="48"/>
        <v>N/A</v>
      </c>
      <c r="I138" s="8" t="s">
        <v>1749</v>
      </c>
      <c r="J138" s="8" t="s">
        <v>1749</v>
      </c>
      <c r="K138" s="3" t="s">
        <v>734</v>
      </c>
      <c r="L138" s="85" t="str">
        <f t="shared" si="44"/>
        <v>N/A</v>
      </c>
    </row>
    <row r="139" spans="1:12" ht="25" x14ac:dyDescent="0.25">
      <c r="A139" s="108" t="s">
        <v>500</v>
      </c>
      <c r="B139" s="21" t="s">
        <v>213</v>
      </c>
      <c r="C139" s="9" t="s">
        <v>1749</v>
      </c>
      <c r="D139" s="7" t="str">
        <f t="shared" si="46"/>
        <v>N/A</v>
      </c>
      <c r="E139" s="9" t="s">
        <v>1749</v>
      </c>
      <c r="F139" s="7" t="str">
        <f t="shared" si="47"/>
        <v>N/A</v>
      </c>
      <c r="G139" s="9" t="s">
        <v>1749</v>
      </c>
      <c r="H139" s="7" t="str">
        <f t="shared" si="48"/>
        <v>N/A</v>
      </c>
      <c r="I139" s="8" t="s">
        <v>1749</v>
      </c>
      <c r="J139" s="8" t="s">
        <v>1749</v>
      </c>
      <c r="K139" s="3" t="s">
        <v>734</v>
      </c>
      <c r="L139" s="85" t="str">
        <f t="shared" si="44"/>
        <v>N/A</v>
      </c>
    </row>
    <row r="140" spans="1:12" ht="25" x14ac:dyDescent="0.25">
      <c r="A140" s="108" t="s">
        <v>501</v>
      </c>
      <c r="B140" s="21" t="s">
        <v>213</v>
      </c>
      <c r="C140" s="9" t="s">
        <v>1749</v>
      </c>
      <c r="D140" s="7" t="str">
        <f t="shared" si="46"/>
        <v>N/A</v>
      </c>
      <c r="E140" s="9" t="s">
        <v>1749</v>
      </c>
      <c r="F140" s="7" t="str">
        <f t="shared" si="47"/>
        <v>N/A</v>
      </c>
      <c r="G140" s="9" t="s">
        <v>1749</v>
      </c>
      <c r="H140" s="7" t="str">
        <f t="shared" si="48"/>
        <v>N/A</v>
      </c>
      <c r="I140" s="8" t="s">
        <v>1749</v>
      </c>
      <c r="J140" s="8" t="s">
        <v>1749</v>
      </c>
      <c r="K140" s="3" t="s">
        <v>734</v>
      </c>
      <c r="L140" s="85" t="str">
        <f t="shared" si="44"/>
        <v>N/A</v>
      </c>
    </row>
    <row r="141" spans="1:12" ht="25" x14ac:dyDescent="0.25">
      <c r="A141" s="108" t="s">
        <v>502</v>
      </c>
      <c r="B141" s="21" t="s">
        <v>213</v>
      </c>
      <c r="C141" s="9" t="s">
        <v>1749</v>
      </c>
      <c r="D141" s="7" t="str">
        <f t="shared" si="46"/>
        <v>N/A</v>
      </c>
      <c r="E141" s="9" t="s">
        <v>1749</v>
      </c>
      <c r="F141" s="7" t="str">
        <f t="shared" si="47"/>
        <v>N/A</v>
      </c>
      <c r="G141" s="9" t="s">
        <v>1749</v>
      </c>
      <c r="H141" s="7" t="str">
        <f t="shared" si="48"/>
        <v>N/A</v>
      </c>
      <c r="I141" s="8" t="s">
        <v>1749</v>
      </c>
      <c r="J141" s="8" t="s">
        <v>1749</v>
      </c>
      <c r="K141" s="3" t="s">
        <v>734</v>
      </c>
      <c r="L141" s="85" t="str">
        <f t="shared" si="44"/>
        <v>N/A</v>
      </c>
    </row>
    <row r="142" spans="1:12" ht="25" x14ac:dyDescent="0.25">
      <c r="A142" s="108" t="s">
        <v>503</v>
      </c>
      <c r="B142" s="21" t="s">
        <v>213</v>
      </c>
      <c r="C142" s="9" t="s">
        <v>1749</v>
      </c>
      <c r="D142" s="5" t="str">
        <f t="shared" ref="D142" si="49">IF($B142="N/A","N/A",IF(C142&lt;0,"No","Yes"))</f>
        <v>N/A</v>
      </c>
      <c r="E142" s="9" t="s">
        <v>1749</v>
      </c>
      <c r="F142" s="5" t="str">
        <f t="shared" ref="F142" si="50">IF($B142="N/A","N/A",IF(E142&lt;0,"No","Yes"))</f>
        <v>N/A</v>
      </c>
      <c r="G142" s="9" t="s">
        <v>1749</v>
      </c>
      <c r="H142" s="5" t="str">
        <f t="shared" ref="H142" si="51">IF($B142="N/A","N/A",IF(G142&lt;0,"No","Yes"))</f>
        <v>N/A</v>
      </c>
      <c r="I142" s="8" t="s">
        <v>1749</v>
      </c>
      <c r="J142" s="8" t="s">
        <v>1749</v>
      </c>
      <c r="K142" s="3" t="s">
        <v>734</v>
      </c>
      <c r="L142" s="85" t="str">
        <f t="shared" si="44"/>
        <v>N/A</v>
      </c>
    </row>
    <row r="143" spans="1:12" x14ac:dyDescent="0.25">
      <c r="A143" s="84" t="s">
        <v>731</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1749</v>
      </c>
      <c r="J143" s="8" t="s">
        <v>1749</v>
      </c>
      <c r="K143" s="25" t="s">
        <v>734</v>
      </c>
      <c r="L143" s="85" t="str">
        <f>IF(J143="Div by 0", "N/A", IF(K143="N/A","N/A", IF(J143&gt;VALUE(MID(K143,1,2)), "No", IF(J143&lt;-1*VALUE(MID(K143,1,2)), "No", "Yes"))))</f>
        <v>N/A</v>
      </c>
    </row>
    <row r="144" spans="1:12" x14ac:dyDescent="0.25">
      <c r="A144" s="84" t="s">
        <v>732</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1749</v>
      </c>
      <c r="J144" s="8" t="s">
        <v>1749</v>
      </c>
      <c r="K144" s="25" t="s">
        <v>734</v>
      </c>
      <c r="L144" s="85" t="str">
        <f>IF(J144="Div by 0", "N/A", IF(K144="N/A","N/A", IF(J144&gt;VALUE(MID(K144,1,2)), "No", IF(J144&lt;-1*VALUE(MID(K144,1,2)), "No", "Yes"))))</f>
        <v>N/A</v>
      </c>
    </row>
    <row r="145" spans="1:12" x14ac:dyDescent="0.25">
      <c r="A145" s="108" t="s">
        <v>504</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1749</v>
      </c>
      <c r="J145" s="8" t="s">
        <v>1749</v>
      </c>
      <c r="K145" s="25" t="s">
        <v>734</v>
      </c>
      <c r="L145" s="85" t="str">
        <f>IF(J145="Div by 0", "N/A", IF(OR(J145="N/A",K145="N/A"),"N/A", IF(J145&gt;VALUE(MID(K145,1,2)), "No", IF(J145&lt;-1*VALUE(MID(K145,1,2)), "No", "Yes"))))</f>
        <v>N/A</v>
      </c>
    </row>
    <row r="146" spans="1:12" x14ac:dyDescent="0.25">
      <c r="A146" s="108" t="s">
        <v>505</v>
      </c>
      <c r="B146" s="3" t="s">
        <v>213</v>
      </c>
      <c r="C146" s="9">
        <v>0</v>
      </c>
      <c r="D146" s="5" t="str">
        <f t="shared" si="52"/>
        <v>N/A</v>
      </c>
      <c r="E146" s="9">
        <v>0</v>
      </c>
      <c r="F146" s="5" t="str">
        <f t="shared" si="53"/>
        <v>N/A</v>
      </c>
      <c r="G146" s="9">
        <v>0</v>
      </c>
      <c r="H146" s="5" t="str">
        <f t="shared" si="54"/>
        <v>N/A</v>
      </c>
      <c r="I146" s="8" t="s">
        <v>1749</v>
      </c>
      <c r="J146" s="8" t="s">
        <v>1749</v>
      </c>
      <c r="K146" s="3" t="s">
        <v>734</v>
      </c>
      <c r="L146" s="85" t="str">
        <f t="shared" ref="L146:L149" si="55">IF(J146="Div by 0", "N/A", IF(OR(J146="N/A",K146="N/A"),"N/A", IF(J146&gt;VALUE(MID(K146,1,2)), "No", IF(J146&lt;-1*VALUE(MID(K146,1,2)), "No", "Yes"))))</f>
        <v>N/A</v>
      </c>
    </row>
    <row r="147" spans="1:12" x14ac:dyDescent="0.25">
      <c r="A147" s="108" t="s">
        <v>506</v>
      </c>
      <c r="B147" s="3" t="s">
        <v>213</v>
      </c>
      <c r="C147" s="9">
        <v>0</v>
      </c>
      <c r="D147" s="5" t="str">
        <f t="shared" si="52"/>
        <v>N/A</v>
      </c>
      <c r="E147" s="9">
        <v>0</v>
      </c>
      <c r="F147" s="5" t="str">
        <f t="shared" si="53"/>
        <v>N/A</v>
      </c>
      <c r="G147" s="9">
        <v>0</v>
      </c>
      <c r="H147" s="5" t="str">
        <f t="shared" si="54"/>
        <v>N/A</v>
      </c>
      <c r="I147" s="8" t="s">
        <v>1749</v>
      </c>
      <c r="J147" s="8" t="s">
        <v>1749</v>
      </c>
      <c r="K147" s="3" t="s">
        <v>734</v>
      </c>
      <c r="L147" s="85" t="str">
        <f t="shared" si="55"/>
        <v>N/A</v>
      </c>
    </row>
    <row r="148" spans="1:12" x14ac:dyDescent="0.25">
      <c r="A148" s="108" t="s">
        <v>507</v>
      </c>
      <c r="B148" s="3" t="s">
        <v>213</v>
      </c>
      <c r="C148" s="9">
        <v>0</v>
      </c>
      <c r="D148" s="5" t="str">
        <f t="shared" si="52"/>
        <v>N/A</v>
      </c>
      <c r="E148" s="9">
        <v>0</v>
      </c>
      <c r="F148" s="5" t="str">
        <f t="shared" si="53"/>
        <v>N/A</v>
      </c>
      <c r="G148" s="9">
        <v>0</v>
      </c>
      <c r="H148" s="5" t="str">
        <f t="shared" si="54"/>
        <v>N/A</v>
      </c>
      <c r="I148" s="8" t="s">
        <v>1749</v>
      </c>
      <c r="J148" s="8" t="s">
        <v>1749</v>
      </c>
      <c r="K148" s="3" t="s">
        <v>734</v>
      </c>
      <c r="L148" s="85" t="str">
        <f t="shared" si="55"/>
        <v>N/A</v>
      </c>
    </row>
    <row r="149" spans="1:12" x14ac:dyDescent="0.25">
      <c r="A149" s="108" t="s">
        <v>508</v>
      </c>
      <c r="B149" s="3" t="s">
        <v>213</v>
      </c>
      <c r="C149" s="9">
        <v>0</v>
      </c>
      <c r="D149" s="5" t="str">
        <f t="shared" si="52"/>
        <v>N/A</v>
      </c>
      <c r="E149" s="9">
        <v>0</v>
      </c>
      <c r="F149" s="5" t="str">
        <f t="shared" si="53"/>
        <v>N/A</v>
      </c>
      <c r="G149" s="9">
        <v>0</v>
      </c>
      <c r="H149" s="5" t="str">
        <f t="shared" si="54"/>
        <v>N/A</v>
      </c>
      <c r="I149" s="8" t="s">
        <v>1749</v>
      </c>
      <c r="J149" s="8" t="s">
        <v>1749</v>
      </c>
      <c r="K149" s="3" t="s">
        <v>734</v>
      </c>
      <c r="L149" s="85" t="str">
        <f t="shared" si="55"/>
        <v>N/A</v>
      </c>
    </row>
    <row r="150" spans="1:12" x14ac:dyDescent="0.25">
      <c r="A150" s="116" t="s">
        <v>733</v>
      </c>
      <c r="B150" s="25" t="s">
        <v>213</v>
      </c>
      <c r="C150" s="1">
        <v>883494</v>
      </c>
      <c r="D150" s="7" t="str">
        <f t="shared" ref="D150:D172" si="56">IF($B150="N/A","N/A",IF(C150&gt;10,"No",IF(C150&lt;-10,"No","Yes")))</f>
        <v>N/A</v>
      </c>
      <c r="E150" s="1">
        <v>1017527</v>
      </c>
      <c r="F150" s="7" t="str">
        <f t="shared" ref="F150:F172" si="57">IF($B150="N/A","N/A",IF(E150&gt;10,"No",IF(E150&lt;-10,"No","Yes")))</f>
        <v>N/A</v>
      </c>
      <c r="G150" s="1">
        <v>1047626</v>
      </c>
      <c r="H150" s="7" t="str">
        <f t="shared" ref="H150:H172" si="58">IF($B150="N/A","N/A",IF(G150&gt;10,"No",IF(G150&lt;-10,"No","Yes")))</f>
        <v>N/A</v>
      </c>
      <c r="I150" s="8">
        <v>15.17</v>
      </c>
      <c r="J150" s="8">
        <v>2.9580000000000002</v>
      </c>
      <c r="K150" s="25" t="s">
        <v>734</v>
      </c>
      <c r="L150" s="85" t="str">
        <f t="shared" ref="L150:L172" si="59">IF(J150="Div by 0", "N/A", IF(K150="N/A","N/A", IF(J150&gt;VALUE(MID(K150,1,2)), "No", IF(J150&lt;-1*VALUE(MID(K150,1,2)), "No", "Yes"))))</f>
        <v>Yes</v>
      </c>
    </row>
    <row r="151" spans="1:12" x14ac:dyDescent="0.25">
      <c r="A151" s="116" t="s">
        <v>531</v>
      </c>
      <c r="B151" s="25" t="s">
        <v>213</v>
      </c>
      <c r="C151" s="1">
        <v>58306</v>
      </c>
      <c r="D151" s="7" t="str">
        <f t="shared" si="56"/>
        <v>N/A</v>
      </c>
      <c r="E151" s="1">
        <v>58178</v>
      </c>
      <c r="F151" s="7" t="str">
        <f t="shared" si="57"/>
        <v>N/A</v>
      </c>
      <c r="G151" s="1">
        <v>41716</v>
      </c>
      <c r="H151" s="7" t="str">
        <f t="shared" si="58"/>
        <v>N/A</v>
      </c>
      <c r="I151" s="8">
        <v>-0.22</v>
      </c>
      <c r="J151" s="8">
        <v>-28.3</v>
      </c>
      <c r="K151" s="25" t="s">
        <v>734</v>
      </c>
      <c r="L151" s="85" t="str">
        <f t="shared" si="59"/>
        <v>Yes</v>
      </c>
    </row>
    <row r="152" spans="1:12" x14ac:dyDescent="0.25">
      <c r="A152" s="116" t="s">
        <v>532</v>
      </c>
      <c r="B152" s="25" t="s">
        <v>213</v>
      </c>
      <c r="C152" s="1">
        <v>58501</v>
      </c>
      <c r="D152" s="7" t="str">
        <f t="shared" si="56"/>
        <v>N/A</v>
      </c>
      <c r="E152" s="1">
        <v>60297</v>
      </c>
      <c r="F152" s="7" t="str">
        <f t="shared" si="57"/>
        <v>N/A</v>
      </c>
      <c r="G152" s="1">
        <v>49152</v>
      </c>
      <c r="H152" s="7" t="str">
        <f t="shared" si="58"/>
        <v>N/A</v>
      </c>
      <c r="I152" s="8">
        <v>3.07</v>
      </c>
      <c r="J152" s="8">
        <v>-18.5</v>
      </c>
      <c r="K152" s="25" t="s">
        <v>734</v>
      </c>
      <c r="L152" s="85" t="str">
        <f t="shared" si="59"/>
        <v>Yes</v>
      </c>
    </row>
    <row r="153" spans="1:12" x14ac:dyDescent="0.25">
      <c r="A153" s="116" t="s">
        <v>533</v>
      </c>
      <c r="B153" s="25" t="s">
        <v>213</v>
      </c>
      <c r="C153" s="1">
        <v>410843</v>
      </c>
      <c r="D153" s="7" t="str">
        <f t="shared" si="56"/>
        <v>N/A</v>
      </c>
      <c r="E153" s="1">
        <v>441676</v>
      </c>
      <c r="F153" s="7" t="str">
        <f t="shared" si="57"/>
        <v>N/A</v>
      </c>
      <c r="G153" s="1">
        <v>492776</v>
      </c>
      <c r="H153" s="7" t="str">
        <f t="shared" si="58"/>
        <v>N/A</v>
      </c>
      <c r="I153" s="8">
        <v>7.5049999999999999</v>
      </c>
      <c r="J153" s="8">
        <v>11.57</v>
      </c>
      <c r="K153" s="25" t="s">
        <v>734</v>
      </c>
      <c r="L153" s="85" t="str">
        <f t="shared" si="59"/>
        <v>Yes</v>
      </c>
    </row>
    <row r="154" spans="1:12" x14ac:dyDescent="0.25">
      <c r="A154" s="116" t="s">
        <v>534</v>
      </c>
      <c r="B154" s="25" t="s">
        <v>213</v>
      </c>
      <c r="C154" s="1">
        <v>355844</v>
      </c>
      <c r="D154" s="7" t="str">
        <f t="shared" si="56"/>
        <v>N/A</v>
      </c>
      <c r="E154" s="1">
        <v>457376</v>
      </c>
      <c r="F154" s="7" t="str">
        <f t="shared" si="57"/>
        <v>N/A</v>
      </c>
      <c r="G154" s="1">
        <v>430736</v>
      </c>
      <c r="H154" s="7" t="str">
        <f t="shared" si="58"/>
        <v>N/A</v>
      </c>
      <c r="I154" s="8">
        <v>28.53</v>
      </c>
      <c r="J154" s="8">
        <v>-5.82</v>
      </c>
      <c r="K154" s="25" t="s">
        <v>734</v>
      </c>
      <c r="L154" s="85" t="str">
        <f t="shared" si="59"/>
        <v>Yes</v>
      </c>
    </row>
    <row r="155" spans="1:12" x14ac:dyDescent="0.25">
      <c r="A155" s="108" t="s">
        <v>535</v>
      </c>
      <c r="B155" s="3" t="s">
        <v>213</v>
      </c>
      <c r="C155" s="9">
        <v>79.754137133</v>
      </c>
      <c r="D155" s="5" t="str">
        <f t="shared" ref="D155:D159" si="60">IF($B155="N/A","N/A",IF(C155&lt;0,"No","Yes"))</f>
        <v>N/A</v>
      </c>
      <c r="E155" s="9">
        <v>78.839009204000007</v>
      </c>
      <c r="F155" s="5" t="str">
        <f t="shared" ref="F155:F159" si="61">IF($B155="N/A","N/A",IF(E155&lt;0,"No","Yes"))</f>
        <v>N/A</v>
      </c>
      <c r="G155" s="9">
        <v>78.124375452999999</v>
      </c>
      <c r="H155" s="5" t="str">
        <f t="shared" ref="H155:H159" si="62">IF($B155="N/A","N/A",IF(G155&lt;0,"No","Yes"))</f>
        <v>N/A</v>
      </c>
      <c r="I155" s="8">
        <v>-1.1499999999999999</v>
      </c>
      <c r="J155" s="8">
        <v>-0.90600000000000003</v>
      </c>
      <c r="K155" s="25" t="s">
        <v>734</v>
      </c>
      <c r="L155" s="85" t="str">
        <f>IF(J155="Div by 0", "N/A", IF(OR(J155="N/A",K155="N/A"),"N/A", IF(J155&gt;VALUE(MID(K155,1,2)), "No", IF(J155&lt;-1*VALUE(MID(K155,1,2)), "No", "Yes"))))</f>
        <v>Yes</v>
      </c>
    </row>
    <row r="156" spans="1:12" x14ac:dyDescent="0.25">
      <c r="A156" s="108" t="s">
        <v>536</v>
      </c>
      <c r="B156" s="3" t="s">
        <v>213</v>
      </c>
      <c r="C156" s="9">
        <v>61.253519351000001</v>
      </c>
      <c r="D156" s="5" t="str">
        <f t="shared" si="60"/>
        <v>N/A</v>
      </c>
      <c r="E156" s="9">
        <v>52.485430237000003</v>
      </c>
      <c r="F156" s="5" t="str">
        <f t="shared" si="61"/>
        <v>N/A</v>
      </c>
      <c r="G156" s="9">
        <v>48.597390494000003</v>
      </c>
      <c r="H156" s="5" t="str">
        <f t="shared" si="62"/>
        <v>N/A</v>
      </c>
      <c r="I156" s="8">
        <v>-14.3</v>
      </c>
      <c r="J156" s="8">
        <v>-7.41</v>
      </c>
      <c r="K156" s="3" t="s">
        <v>734</v>
      </c>
      <c r="L156" s="85" t="str">
        <f t="shared" ref="L156:L159" si="63">IF(J156="Div by 0", "N/A", IF(OR(J156="N/A",K156="N/A"),"N/A", IF(J156&gt;VALUE(MID(K156,1,2)), "No", IF(J156&lt;-1*VALUE(MID(K156,1,2)), "No", "Yes"))))</f>
        <v>Yes</v>
      </c>
    </row>
    <row r="157" spans="1:12" ht="25" x14ac:dyDescent="0.25">
      <c r="A157" s="108" t="s">
        <v>537</v>
      </c>
      <c r="B157" s="3" t="s">
        <v>213</v>
      </c>
      <c r="C157" s="9">
        <v>42.009378343999998</v>
      </c>
      <c r="D157" s="5" t="str">
        <f t="shared" si="60"/>
        <v>N/A</v>
      </c>
      <c r="E157" s="9">
        <v>45.236094647999998</v>
      </c>
      <c r="F157" s="5" t="str">
        <f t="shared" si="61"/>
        <v>N/A</v>
      </c>
      <c r="G157" s="9">
        <v>45.790518069000001</v>
      </c>
      <c r="H157" s="5" t="str">
        <f t="shared" si="62"/>
        <v>N/A</v>
      </c>
      <c r="I157" s="8">
        <v>7.681</v>
      </c>
      <c r="J157" s="8">
        <v>1.226</v>
      </c>
      <c r="K157" s="3" t="s">
        <v>734</v>
      </c>
      <c r="L157" s="85" t="str">
        <f t="shared" si="63"/>
        <v>Yes</v>
      </c>
    </row>
    <row r="158" spans="1:12" x14ac:dyDescent="0.25">
      <c r="A158" s="108" t="s">
        <v>538</v>
      </c>
      <c r="B158" s="3" t="s">
        <v>213</v>
      </c>
      <c r="C158" s="9">
        <v>87.582232985000005</v>
      </c>
      <c r="D158" s="5" t="str">
        <f t="shared" si="60"/>
        <v>N/A</v>
      </c>
      <c r="E158" s="9">
        <v>84.963998469000003</v>
      </c>
      <c r="F158" s="5" t="str">
        <f t="shared" si="61"/>
        <v>N/A</v>
      </c>
      <c r="G158" s="9">
        <v>83.679211800999994</v>
      </c>
      <c r="H158" s="5" t="str">
        <f t="shared" si="62"/>
        <v>N/A</v>
      </c>
      <c r="I158" s="8">
        <v>-2.99</v>
      </c>
      <c r="J158" s="8">
        <v>-1.51</v>
      </c>
      <c r="K158" s="3" t="s">
        <v>734</v>
      </c>
      <c r="L158" s="85" t="str">
        <f t="shared" si="63"/>
        <v>Yes</v>
      </c>
    </row>
    <row r="159" spans="1:12" x14ac:dyDescent="0.25">
      <c r="A159" s="108" t="s">
        <v>539</v>
      </c>
      <c r="B159" s="3" t="s">
        <v>213</v>
      </c>
      <c r="C159" s="9">
        <v>88.029428572</v>
      </c>
      <c r="D159" s="5" t="str">
        <f t="shared" si="60"/>
        <v>N/A</v>
      </c>
      <c r="E159" s="9">
        <v>86.844643602999994</v>
      </c>
      <c r="F159" s="5" t="str">
        <f t="shared" si="61"/>
        <v>N/A</v>
      </c>
      <c r="G159" s="9">
        <v>84.235393509000005</v>
      </c>
      <c r="H159" s="5" t="str">
        <f t="shared" si="62"/>
        <v>N/A</v>
      </c>
      <c r="I159" s="8">
        <v>-1.35</v>
      </c>
      <c r="J159" s="8">
        <v>-3</v>
      </c>
      <c r="K159" s="3" t="s">
        <v>734</v>
      </c>
      <c r="L159" s="85" t="str">
        <f t="shared" si="63"/>
        <v>Yes</v>
      </c>
    </row>
    <row r="160" spans="1:12" ht="25" x14ac:dyDescent="0.25">
      <c r="A160" s="116" t="s">
        <v>540</v>
      </c>
      <c r="B160" s="25" t="s">
        <v>213</v>
      </c>
      <c r="C160" s="1">
        <v>630851.76</v>
      </c>
      <c r="D160" s="7" t="str">
        <f t="shared" si="56"/>
        <v>N/A</v>
      </c>
      <c r="E160" s="1">
        <v>768578.63</v>
      </c>
      <c r="F160" s="7" t="str">
        <f t="shared" si="57"/>
        <v>N/A</v>
      </c>
      <c r="G160" s="1">
        <v>794647.54</v>
      </c>
      <c r="H160" s="7" t="str">
        <f t="shared" si="58"/>
        <v>N/A</v>
      </c>
      <c r="I160" s="8">
        <v>21.83</v>
      </c>
      <c r="J160" s="8">
        <v>3.3919999999999999</v>
      </c>
      <c r="K160" s="25" t="s">
        <v>734</v>
      </c>
      <c r="L160" s="85" t="str">
        <f t="shared" si="59"/>
        <v>Yes</v>
      </c>
    </row>
    <row r="161" spans="1:12" x14ac:dyDescent="0.25">
      <c r="A161" s="116" t="s">
        <v>541</v>
      </c>
      <c r="B161" s="25" t="s">
        <v>213</v>
      </c>
      <c r="C161" s="10">
        <v>3897849216</v>
      </c>
      <c r="D161" s="7" t="str">
        <f t="shared" si="56"/>
        <v>N/A</v>
      </c>
      <c r="E161" s="10">
        <v>4723758255</v>
      </c>
      <c r="F161" s="7" t="str">
        <f t="shared" si="57"/>
        <v>N/A</v>
      </c>
      <c r="G161" s="10">
        <v>3735707753</v>
      </c>
      <c r="H161" s="7" t="str">
        <f t="shared" si="58"/>
        <v>N/A</v>
      </c>
      <c r="I161" s="8">
        <v>21.19</v>
      </c>
      <c r="J161" s="8">
        <v>-20.9</v>
      </c>
      <c r="K161" s="25" t="s">
        <v>734</v>
      </c>
      <c r="L161" s="85" t="str">
        <f t="shared" si="59"/>
        <v>Yes</v>
      </c>
    </row>
    <row r="162" spans="1:12" x14ac:dyDescent="0.25">
      <c r="A162" s="116" t="s">
        <v>1262</v>
      </c>
      <c r="B162" s="25" t="s">
        <v>213</v>
      </c>
      <c r="C162" s="10">
        <v>4411.8570313</v>
      </c>
      <c r="D162" s="7" t="str">
        <f t="shared" si="56"/>
        <v>N/A</v>
      </c>
      <c r="E162" s="10">
        <v>4642.3910667999999</v>
      </c>
      <c r="F162" s="7" t="str">
        <f t="shared" si="57"/>
        <v>N/A</v>
      </c>
      <c r="G162" s="10">
        <v>3565.8791907</v>
      </c>
      <c r="H162" s="7" t="str">
        <f t="shared" si="58"/>
        <v>N/A</v>
      </c>
      <c r="I162" s="8">
        <v>5.2249999999999996</v>
      </c>
      <c r="J162" s="8">
        <v>-23.2</v>
      </c>
      <c r="K162" s="25" t="s">
        <v>734</v>
      </c>
      <c r="L162" s="85" t="str">
        <f t="shared" si="59"/>
        <v>Yes</v>
      </c>
    </row>
    <row r="163" spans="1:12" ht="25" x14ac:dyDescent="0.25">
      <c r="A163" s="116" t="s">
        <v>1263</v>
      </c>
      <c r="B163" s="25" t="s">
        <v>213</v>
      </c>
      <c r="C163" s="10">
        <v>12185.771000999999</v>
      </c>
      <c r="D163" s="7" t="str">
        <f t="shared" si="56"/>
        <v>N/A</v>
      </c>
      <c r="E163" s="10">
        <v>13459.909535999999</v>
      </c>
      <c r="F163" s="7" t="str">
        <f t="shared" si="57"/>
        <v>N/A</v>
      </c>
      <c r="G163" s="10">
        <v>10996.568343000001</v>
      </c>
      <c r="H163" s="7" t="str">
        <f t="shared" si="58"/>
        <v>N/A</v>
      </c>
      <c r="I163" s="8">
        <v>10.46</v>
      </c>
      <c r="J163" s="8">
        <v>-18.3</v>
      </c>
      <c r="K163" s="25" t="s">
        <v>734</v>
      </c>
      <c r="L163" s="85" t="str">
        <f t="shared" si="59"/>
        <v>Yes</v>
      </c>
    </row>
    <row r="164" spans="1:12" ht="25" x14ac:dyDescent="0.25">
      <c r="A164" s="116" t="s">
        <v>1264</v>
      </c>
      <c r="B164" s="25" t="s">
        <v>213</v>
      </c>
      <c r="C164" s="10">
        <v>9934.1884924999995</v>
      </c>
      <c r="D164" s="7" t="str">
        <f t="shared" si="56"/>
        <v>N/A</v>
      </c>
      <c r="E164" s="10">
        <v>10157.961872</v>
      </c>
      <c r="F164" s="7" t="str">
        <f t="shared" si="57"/>
        <v>N/A</v>
      </c>
      <c r="G164" s="10">
        <v>9816.3045450999998</v>
      </c>
      <c r="H164" s="7" t="str">
        <f t="shared" si="58"/>
        <v>N/A</v>
      </c>
      <c r="I164" s="8">
        <v>2.2530000000000001</v>
      </c>
      <c r="J164" s="8">
        <v>-3.36</v>
      </c>
      <c r="K164" s="25" t="s">
        <v>734</v>
      </c>
      <c r="L164" s="85" t="str">
        <f t="shared" si="59"/>
        <v>Yes</v>
      </c>
    </row>
    <row r="165" spans="1:12" ht="25" x14ac:dyDescent="0.25">
      <c r="A165" s="116" t="s">
        <v>1265</v>
      </c>
      <c r="B165" s="25" t="s">
        <v>213</v>
      </c>
      <c r="C165" s="10">
        <v>2500.2258138000002</v>
      </c>
      <c r="D165" s="7" t="str">
        <f t="shared" si="56"/>
        <v>N/A</v>
      </c>
      <c r="E165" s="10">
        <v>3085.0333185</v>
      </c>
      <c r="F165" s="7" t="str">
        <f t="shared" si="57"/>
        <v>N/A</v>
      </c>
      <c r="G165" s="10">
        <v>1562.8573550999999</v>
      </c>
      <c r="H165" s="7" t="str">
        <f t="shared" si="58"/>
        <v>N/A</v>
      </c>
      <c r="I165" s="8">
        <v>23.39</v>
      </c>
      <c r="J165" s="8">
        <v>-49.3</v>
      </c>
      <c r="K165" s="25" t="s">
        <v>734</v>
      </c>
      <c r="L165" s="85" t="str">
        <f t="shared" si="59"/>
        <v>No</v>
      </c>
    </row>
    <row r="166" spans="1:12" ht="25" x14ac:dyDescent="0.25">
      <c r="A166" s="116" t="s">
        <v>1266</v>
      </c>
      <c r="B166" s="25" t="s">
        <v>213</v>
      </c>
      <c r="C166" s="10">
        <v>4437.2967282999998</v>
      </c>
      <c r="D166" s="7" t="str">
        <f t="shared" si="56"/>
        <v>N/A</v>
      </c>
      <c r="E166" s="10">
        <v>4297.5753756000004</v>
      </c>
      <c r="F166" s="7" t="str">
        <f t="shared" si="57"/>
        <v>N/A</v>
      </c>
      <c r="G166" s="10">
        <v>3999.9077161</v>
      </c>
      <c r="H166" s="7" t="str">
        <f t="shared" si="58"/>
        <v>N/A</v>
      </c>
      <c r="I166" s="8">
        <v>-3.15</v>
      </c>
      <c r="J166" s="8">
        <v>-6.93</v>
      </c>
      <c r="K166" s="25" t="s">
        <v>734</v>
      </c>
      <c r="L166" s="85" t="str">
        <f t="shared" si="59"/>
        <v>Yes</v>
      </c>
    </row>
    <row r="167" spans="1:12" x14ac:dyDescent="0.25">
      <c r="A167" s="142" t="s">
        <v>542</v>
      </c>
      <c r="B167" s="21" t="s">
        <v>213</v>
      </c>
      <c r="C167" s="26">
        <v>2130708070</v>
      </c>
      <c r="D167" s="7" t="str">
        <f t="shared" si="56"/>
        <v>N/A</v>
      </c>
      <c r="E167" s="26">
        <v>2304626704</v>
      </c>
      <c r="F167" s="7" t="str">
        <f t="shared" si="57"/>
        <v>N/A</v>
      </c>
      <c r="G167" s="26">
        <v>2377730862</v>
      </c>
      <c r="H167" s="7" t="str">
        <f t="shared" si="58"/>
        <v>N/A</v>
      </c>
      <c r="I167" s="8">
        <v>8.1620000000000008</v>
      </c>
      <c r="J167" s="8">
        <v>3.1720000000000002</v>
      </c>
      <c r="K167" s="25" t="s">
        <v>734</v>
      </c>
      <c r="L167" s="85" t="str">
        <f t="shared" si="59"/>
        <v>Yes</v>
      </c>
    </row>
    <row r="168" spans="1:12" x14ac:dyDescent="0.25">
      <c r="A168" s="142" t="s">
        <v>1267</v>
      </c>
      <c r="B168" s="21" t="s">
        <v>213</v>
      </c>
      <c r="C168" s="26">
        <v>2411.6836899999998</v>
      </c>
      <c r="D168" s="7" t="str">
        <f t="shared" si="56"/>
        <v>N/A</v>
      </c>
      <c r="E168" s="26">
        <v>2264.9292884000001</v>
      </c>
      <c r="F168" s="7" t="str">
        <f t="shared" si="57"/>
        <v>N/A</v>
      </c>
      <c r="G168" s="26">
        <v>2269.6371242999999</v>
      </c>
      <c r="H168" s="7" t="str">
        <f t="shared" si="58"/>
        <v>N/A</v>
      </c>
      <c r="I168" s="8">
        <v>-6.09</v>
      </c>
      <c r="J168" s="8">
        <v>0.2079</v>
      </c>
      <c r="K168" s="25" t="s">
        <v>734</v>
      </c>
      <c r="L168" s="85" t="str">
        <f t="shared" si="59"/>
        <v>Yes</v>
      </c>
    </row>
    <row r="169" spans="1:12" ht="25" x14ac:dyDescent="0.25">
      <c r="A169" s="142" t="s">
        <v>1268</v>
      </c>
      <c r="B169" s="25" t="s">
        <v>213</v>
      </c>
      <c r="C169" s="10">
        <v>12946.532089</v>
      </c>
      <c r="D169" s="7" t="str">
        <f t="shared" si="56"/>
        <v>N/A</v>
      </c>
      <c r="E169" s="10">
        <v>12557.865636</v>
      </c>
      <c r="F169" s="7" t="str">
        <f t="shared" si="57"/>
        <v>N/A</v>
      </c>
      <c r="G169" s="10">
        <v>13470.033944000001</v>
      </c>
      <c r="H169" s="7" t="str">
        <f t="shared" si="58"/>
        <v>N/A</v>
      </c>
      <c r="I169" s="8">
        <v>-3</v>
      </c>
      <c r="J169" s="8">
        <v>7.2640000000000002</v>
      </c>
      <c r="K169" s="25" t="s">
        <v>734</v>
      </c>
      <c r="L169" s="85" t="str">
        <f t="shared" si="59"/>
        <v>Yes</v>
      </c>
    </row>
    <row r="170" spans="1:12" ht="25" x14ac:dyDescent="0.25">
      <c r="A170" s="142" t="s">
        <v>1269</v>
      </c>
      <c r="B170" s="25" t="s">
        <v>213</v>
      </c>
      <c r="C170" s="10">
        <v>15648.303226</v>
      </c>
      <c r="D170" s="7" t="str">
        <f t="shared" si="56"/>
        <v>N/A</v>
      </c>
      <c r="E170" s="10">
        <v>16584.851071000001</v>
      </c>
      <c r="F170" s="7" t="str">
        <f t="shared" si="57"/>
        <v>N/A</v>
      </c>
      <c r="G170" s="10">
        <v>16552.677714000001</v>
      </c>
      <c r="H170" s="7" t="str">
        <f t="shared" si="58"/>
        <v>N/A</v>
      </c>
      <c r="I170" s="8">
        <v>5.9850000000000003</v>
      </c>
      <c r="J170" s="8">
        <v>-0.19400000000000001</v>
      </c>
      <c r="K170" s="25" t="s">
        <v>734</v>
      </c>
      <c r="L170" s="85" t="str">
        <f t="shared" si="59"/>
        <v>Yes</v>
      </c>
    </row>
    <row r="171" spans="1:12" ht="25" x14ac:dyDescent="0.25">
      <c r="A171" s="142" t="s">
        <v>1270</v>
      </c>
      <c r="B171" s="25" t="s">
        <v>213</v>
      </c>
      <c r="C171" s="10">
        <v>469.22777557000001</v>
      </c>
      <c r="D171" s="7" t="str">
        <f t="shared" si="56"/>
        <v>N/A</v>
      </c>
      <c r="E171" s="10">
        <v>509.70156178000002</v>
      </c>
      <c r="F171" s="7" t="str">
        <f t="shared" si="57"/>
        <v>N/A</v>
      </c>
      <c r="G171" s="10">
        <v>529.20103048999999</v>
      </c>
      <c r="H171" s="7" t="str">
        <f t="shared" si="58"/>
        <v>N/A</v>
      </c>
      <c r="I171" s="8">
        <v>8.6259999999999994</v>
      </c>
      <c r="J171" s="8">
        <v>3.8260000000000001</v>
      </c>
      <c r="K171" s="25" t="s">
        <v>734</v>
      </c>
      <c r="L171" s="85" t="str">
        <f t="shared" si="59"/>
        <v>Yes</v>
      </c>
    </row>
    <row r="172" spans="1:12" ht="25" x14ac:dyDescent="0.25">
      <c r="A172" s="142" t="s">
        <v>1271</v>
      </c>
      <c r="B172" s="25" t="s">
        <v>213</v>
      </c>
      <c r="C172" s="10">
        <v>752.09146705000001</v>
      </c>
      <c r="D172" s="7" t="str">
        <f t="shared" si="56"/>
        <v>N/A</v>
      </c>
      <c r="E172" s="10">
        <v>762.81983532000004</v>
      </c>
      <c r="F172" s="7" t="str">
        <f t="shared" si="57"/>
        <v>N/A</v>
      </c>
      <c r="G172" s="10">
        <v>758.30696528999999</v>
      </c>
      <c r="H172" s="7" t="str">
        <f t="shared" si="58"/>
        <v>N/A</v>
      </c>
      <c r="I172" s="8">
        <v>1.4259999999999999</v>
      </c>
      <c r="J172" s="8">
        <v>-0.59199999999999997</v>
      </c>
      <c r="K172" s="25" t="s">
        <v>734</v>
      </c>
      <c r="L172" s="85" t="str">
        <f t="shared" si="59"/>
        <v>Yes</v>
      </c>
    </row>
    <row r="173" spans="1:12" ht="25" x14ac:dyDescent="0.25">
      <c r="A173" s="108" t="s">
        <v>543</v>
      </c>
      <c r="B173" s="76" t="s">
        <v>213</v>
      </c>
      <c r="C173" s="77">
        <v>162622367</v>
      </c>
      <c r="D173" s="72" t="str">
        <f>IF($B173="N/A","N/A",IF(C173&gt;10,"No",IF(C173&lt;-10,"No","Yes")))</f>
        <v>N/A</v>
      </c>
      <c r="E173" s="77">
        <v>180213240</v>
      </c>
      <c r="F173" s="72" t="str">
        <f>IF($B173="N/A","N/A",IF(E173&gt;10,"No",IF(E173&lt;-10,"No","Yes")))</f>
        <v>N/A</v>
      </c>
      <c r="G173" s="77">
        <v>143985405</v>
      </c>
      <c r="H173" s="72" t="str">
        <f>IF($B173="N/A","N/A",IF(G173&gt;10,"No",IF(G173&lt;-10,"No","Yes")))</f>
        <v>N/A</v>
      </c>
      <c r="I173" s="73">
        <v>10.82</v>
      </c>
      <c r="J173" s="73">
        <v>-20.100000000000001</v>
      </c>
      <c r="K173" s="74" t="s">
        <v>734</v>
      </c>
      <c r="L173" s="87" t="str">
        <f>IF(J173="Div by 0", "N/A", IF(K173="N/A","N/A", IF(J173&gt;VALUE(MID(K173,1,2)), "No", IF(J173&lt;-1*VALUE(MID(K173,1,2)), "No", "Yes"))))</f>
        <v>Yes</v>
      </c>
    </row>
    <row r="174" spans="1:12" ht="25" x14ac:dyDescent="0.25">
      <c r="A174" s="108" t="s">
        <v>1272</v>
      </c>
      <c r="B174" s="25" t="s">
        <v>213</v>
      </c>
      <c r="C174" s="10">
        <v>729980774</v>
      </c>
      <c r="D174" s="7" t="str">
        <f t="shared" ref="D174:D181" si="64">IF($B174="N/A","N/A",IF(C174&gt;10,"No",IF(C174&lt;-10,"No","Yes")))</f>
        <v>N/A</v>
      </c>
      <c r="E174" s="10">
        <v>707423689</v>
      </c>
      <c r="F174" s="7" t="str">
        <f t="shared" ref="F174:F181" si="65">IF($B174="N/A","N/A",IF(E174&gt;10,"No",IF(E174&lt;-10,"No","Yes")))</f>
        <v>N/A</v>
      </c>
      <c r="G174" s="10">
        <v>682440841</v>
      </c>
      <c r="H174" s="7" t="str">
        <f t="shared" ref="H174:H181" si="66">IF($B174="N/A","N/A",IF(G174&gt;10,"No",IF(G174&lt;-10,"No","Yes")))</f>
        <v>N/A</v>
      </c>
      <c r="I174" s="8">
        <v>-3.09</v>
      </c>
      <c r="J174" s="8">
        <v>-3.53</v>
      </c>
      <c r="K174" s="25" t="s">
        <v>734</v>
      </c>
      <c r="L174" s="85" t="str">
        <f t="shared" ref="L174:L181" si="67">IF(J174="Div by 0", "N/A", IF(K174="N/A","N/A", IF(J174&gt;VALUE(MID(K174,1,2)), "No", IF(J174&lt;-1*VALUE(MID(K174,1,2)), "No", "Yes"))))</f>
        <v>Yes</v>
      </c>
    </row>
    <row r="175" spans="1:12" ht="25" x14ac:dyDescent="0.25">
      <c r="A175" s="108" t="s">
        <v>544</v>
      </c>
      <c r="B175" s="25" t="s">
        <v>213</v>
      </c>
      <c r="C175" s="10">
        <v>60774605</v>
      </c>
      <c r="D175" s="7" t="str">
        <f t="shared" si="64"/>
        <v>N/A</v>
      </c>
      <c r="E175" s="10">
        <v>74126129</v>
      </c>
      <c r="F175" s="7" t="str">
        <f t="shared" si="65"/>
        <v>N/A</v>
      </c>
      <c r="G175" s="10">
        <v>79708692</v>
      </c>
      <c r="H175" s="7" t="str">
        <f t="shared" si="66"/>
        <v>N/A</v>
      </c>
      <c r="I175" s="8">
        <v>21.97</v>
      </c>
      <c r="J175" s="8">
        <v>7.5309999999999997</v>
      </c>
      <c r="K175" s="25" t="s">
        <v>734</v>
      </c>
      <c r="L175" s="85" t="str">
        <f t="shared" si="67"/>
        <v>Yes</v>
      </c>
    </row>
    <row r="176" spans="1:12" ht="25" x14ac:dyDescent="0.25">
      <c r="A176" s="108" t="s">
        <v>509</v>
      </c>
      <c r="B176" s="25" t="s">
        <v>213</v>
      </c>
      <c r="C176" s="10">
        <v>1177330324</v>
      </c>
      <c r="D176" s="7" t="str">
        <f t="shared" si="64"/>
        <v>N/A</v>
      </c>
      <c r="E176" s="10">
        <v>1342863646</v>
      </c>
      <c r="F176" s="7" t="str">
        <f t="shared" si="65"/>
        <v>N/A</v>
      </c>
      <c r="G176" s="10">
        <v>1471595924</v>
      </c>
      <c r="H176" s="7" t="str">
        <f t="shared" si="66"/>
        <v>N/A</v>
      </c>
      <c r="I176" s="8">
        <v>14.06</v>
      </c>
      <c r="J176" s="8">
        <v>9.5860000000000003</v>
      </c>
      <c r="K176" s="25" t="s">
        <v>734</v>
      </c>
      <c r="L176" s="85" t="str">
        <f t="shared" si="67"/>
        <v>Yes</v>
      </c>
    </row>
    <row r="177" spans="1:12" ht="25" x14ac:dyDescent="0.25">
      <c r="A177" s="108" t="s">
        <v>510</v>
      </c>
      <c r="B177" s="25" t="s">
        <v>213</v>
      </c>
      <c r="C177" s="10">
        <v>184.06731342</v>
      </c>
      <c r="D177" s="7" t="str">
        <f t="shared" si="64"/>
        <v>N/A</v>
      </c>
      <c r="E177" s="10">
        <v>177.10904969000001</v>
      </c>
      <c r="F177" s="7" t="str">
        <f t="shared" si="65"/>
        <v>N/A</v>
      </c>
      <c r="G177" s="10">
        <v>137.43970175999999</v>
      </c>
      <c r="H177" s="7" t="str">
        <f t="shared" si="66"/>
        <v>N/A</v>
      </c>
      <c r="I177" s="8">
        <v>-3.78</v>
      </c>
      <c r="J177" s="8">
        <v>-22.4</v>
      </c>
      <c r="K177" s="25" t="s">
        <v>734</v>
      </c>
      <c r="L177" s="85" t="str">
        <f t="shared" si="67"/>
        <v>Yes</v>
      </c>
    </row>
    <row r="178" spans="1:12" ht="25" x14ac:dyDescent="0.25">
      <c r="A178" s="108" t="s">
        <v>1273</v>
      </c>
      <c r="B178" s="21" t="s">
        <v>213</v>
      </c>
      <c r="C178" s="26">
        <v>826.24304635999999</v>
      </c>
      <c r="D178" s="7" t="str">
        <f t="shared" si="64"/>
        <v>N/A</v>
      </c>
      <c r="E178" s="26">
        <v>695.23824821999995</v>
      </c>
      <c r="F178" s="7" t="str">
        <f t="shared" si="65"/>
        <v>N/A</v>
      </c>
      <c r="G178" s="26">
        <v>651.41647974</v>
      </c>
      <c r="H178" s="7" t="str">
        <f t="shared" si="66"/>
        <v>N/A</v>
      </c>
      <c r="I178" s="8">
        <v>-15.9</v>
      </c>
      <c r="J178" s="8">
        <v>-6.3</v>
      </c>
      <c r="K178" s="25" t="s">
        <v>734</v>
      </c>
      <c r="L178" s="85" t="str">
        <f t="shared" si="67"/>
        <v>Yes</v>
      </c>
    </row>
    <row r="179" spans="1:12" ht="25" x14ac:dyDescent="0.25">
      <c r="A179" s="108" t="s">
        <v>511</v>
      </c>
      <c r="B179" s="21" t="s">
        <v>213</v>
      </c>
      <c r="C179" s="26">
        <v>68.788927825000002</v>
      </c>
      <c r="D179" s="7" t="str">
        <f t="shared" si="64"/>
        <v>N/A</v>
      </c>
      <c r="E179" s="26">
        <v>72.849299330999997</v>
      </c>
      <c r="F179" s="7" t="str">
        <f t="shared" si="65"/>
        <v>N/A</v>
      </c>
      <c r="G179" s="26">
        <v>76.085064708000004</v>
      </c>
      <c r="H179" s="7" t="str">
        <f t="shared" si="66"/>
        <v>N/A</v>
      </c>
      <c r="I179" s="8">
        <v>5.9029999999999996</v>
      </c>
      <c r="J179" s="8">
        <v>4.4420000000000002</v>
      </c>
      <c r="K179" s="25" t="s">
        <v>734</v>
      </c>
      <c r="L179" s="85" t="str">
        <f t="shared" si="67"/>
        <v>Yes</v>
      </c>
    </row>
    <row r="180" spans="1:12" ht="25" x14ac:dyDescent="0.25">
      <c r="A180" s="108" t="s">
        <v>512</v>
      </c>
      <c r="B180" s="21" t="s">
        <v>213</v>
      </c>
      <c r="C180" s="26">
        <v>1332.5844024</v>
      </c>
      <c r="D180" s="7" t="str">
        <f t="shared" si="64"/>
        <v>N/A</v>
      </c>
      <c r="E180" s="26">
        <v>1319.7326911</v>
      </c>
      <c r="F180" s="7" t="str">
        <f t="shared" si="65"/>
        <v>N/A</v>
      </c>
      <c r="G180" s="26">
        <v>1404.6958781000001</v>
      </c>
      <c r="H180" s="7" t="str">
        <f t="shared" si="66"/>
        <v>N/A</v>
      </c>
      <c r="I180" s="8">
        <v>-0.96399999999999997</v>
      </c>
      <c r="J180" s="8">
        <v>6.4379999999999997</v>
      </c>
      <c r="K180" s="25" t="s">
        <v>734</v>
      </c>
      <c r="L180" s="85" t="str">
        <f t="shared" si="67"/>
        <v>Yes</v>
      </c>
    </row>
    <row r="181" spans="1:12" ht="25" x14ac:dyDescent="0.25">
      <c r="A181" s="108" t="s">
        <v>1624</v>
      </c>
      <c r="B181" s="25" t="s">
        <v>213</v>
      </c>
      <c r="C181" s="9">
        <v>87.809990787000004</v>
      </c>
      <c r="D181" s="7" t="str">
        <f t="shared" si="64"/>
        <v>N/A</v>
      </c>
      <c r="E181" s="9">
        <v>87.143830089999994</v>
      </c>
      <c r="F181" s="7" t="str">
        <f t="shared" si="65"/>
        <v>N/A</v>
      </c>
      <c r="G181" s="9">
        <v>85.623018138000006</v>
      </c>
      <c r="H181" s="7" t="str">
        <f t="shared" si="66"/>
        <v>N/A</v>
      </c>
      <c r="I181" s="8">
        <v>-0.75900000000000001</v>
      </c>
      <c r="J181" s="8">
        <v>-1.75</v>
      </c>
      <c r="K181" s="25" t="s">
        <v>734</v>
      </c>
      <c r="L181" s="85" t="str">
        <f t="shared" si="67"/>
        <v>Yes</v>
      </c>
    </row>
    <row r="182" spans="1:12" ht="25" x14ac:dyDescent="0.25">
      <c r="A182" s="108" t="s">
        <v>1625</v>
      </c>
      <c r="B182" s="78" t="s">
        <v>213</v>
      </c>
      <c r="C182" s="79">
        <v>98.458134669000003</v>
      </c>
      <c r="D182" s="75" t="str">
        <f t="shared" ref="D182" si="68">IF($B182="N/A","N/A",IF(C182&lt;0,"No","Yes"))</f>
        <v>N/A</v>
      </c>
      <c r="E182" s="79">
        <v>98.327546495000007</v>
      </c>
      <c r="F182" s="75" t="str">
        <f t="shared" ref="F182" si="69">IF($B182="N/A","N/A",IF(E182&lt;0,"No","Yes"))</f>
        <v>N/A</v>
      </c>
      <c r="G182" s="79">
        <v>97.526129062999999</v>
      </c>
      <c r="H182" s="75" t="str">
        <f t="shared" ref="H182" si="70">IF($B182="N/A","N/A",IF(G182&lt;0,"No","Yes"))</f>
        <v>N/A</v>
      </c>
      <c r="I182" s="73">
        <v>-0.13300000000000001</v>
      </c>
      <c r="J182" s="73">
        <v>-0.81499999999999995</v>
      </c>
      <c r="K182" s="78" t="s">
        <v>734</v>
      </c>
      <c r="L182" s="87" t="str">
        <f t="shared" ref="L182" si="71">IF(J182="Div by 0", "N/A", IF(OR(J182="N/A",K182="N/A"),"N/A", IF(J182&gt;VALUE(MID(K182,1,2)), "No", IF(J182&lt;-1*VALUE(MID(K182,1,2)), "No", "Yes"))))</f>
        <v>Yes</v>
      </c>
    </row>
    <row r="183" spans="1:12" ht="25" x14ac:dyDescent="0.25">
      <c r="A183" s="108" t="s">
        <v>1626</v>
      </c>
      <c r="B183" s="3" t="s">
        <v>213</v>
      </c>
      <c r="C183" s="9">
        <v>95.747081245999993</v>
      </c>
      <c r="D183" s="5" t="str">
        <f t="shared" ref="D183:D185" si="72">IF($B183="N/A","N/A",IF(C183&lt;0,"No","Yes"))</f>
        <v>N/A</v>
      </c>
      <c r="E183" s="9">
        <v>95.540408311999997</v>
      </c>
      <c r="F183" s="5" t="str">
        <f t="shared" ref="F183:F185" si="73">IF($B183="N/A","N/A",IF(E183&lt;0,"No","Yes"))</f>
        <v>N/A</v>
      </c>
      <c r="G183" s="9">
        <v>94.905598957999999</v>
      </c>
      <c r="H183" s="5" t="str">
        <f t="shared" ref="H183:H185" si="74">IF($B183="N/A","N/A",IF(G183&lt;0,"No","Yes"))</f>
        <v>N/A</v>
      </c>
      <c r="I183" s="8">
        <v>-0.216</v>
      </c>
      <c r="J183" s="8">
        <v>-0.66400000000000003</v>
      </c>
      <c r="K183" s="3" t="s">
        <v>734</v>
      </c>
      <c r="L183" s="85" t="str">
        <f t="shared" ref="L183:L213" si="75">IF(J183="Div by 0", "N/A", IF(OR(J183="N/A",K183="N/A"),"N/A", IF(J183&gt;VALUE(MID(K183,1,2)), "No", IF(J183&lt;-1*VALUE(MID(K183,1,2)), "No", "Yes"))))</f>
        <v>Yes</v>
      </c>
    </row>
    <row r="184" spans="1:12" ht="25" x14ac:dyDescent="0.25">
      <c r="A184" s="108" t="s">
        <v>1627</v>
      </c>
      <c r="B184" s="3" t="s">
        <v>213</v>
      </c>
      <c r="C184" s="9">
        <v>86.797633159</v>
      </c>
      <c r="D184" s="5" t="str">
        <f t="shared" si="72"/>
        <v>N/A</v>
      </c>
      <c r="E184" s="9">
        <v>87.249476991999998</v>
      </c>
      <c r="F184" s="5" t="str">
        <f t="shared" si="73"/>
        <v>N/A</v>
      </c>
      <c r="G184" s="9">
        <v>85.427861746999994</v>
      </c>
      <c r="H184" s="5" t="str">
        <f t="shared" si="74"/>
        <v>N/A</v>
      </c>
      <c r="I184" s="8">
        <v>0.52059999999999995</v>
      </c>
      <c r="J184" s="8">
        <v>-2.09</v>
      </c>
      <c r="K184" s="3" t="s">
        <v>734</v>
      </c>
      <c r="L184" s="85" t="str">
        <f t="shared" si="75"/>
        <v>Yes</v>
      </c>
    </row>
    <row r="185" spans="1:12" ht="25" x14ac:dyDescent="0.25">
      <c r="A185" s="108" t="s">
        <v>1628</v>
      </c>
      <c r="B185" s="3" t="s">
        <v>213</v>
      </c>
      <c r="C185" s="9">
        <v>85.929227413999996</v>
      </c>
      <c r="D185" s="5" t="str">
        <f t="shared" si="72"/>
        <v>N/A</v>
      </c>
      <c r="E185" s="9">
        <v>84.512304974000003</v>
      </c>
      <c r="F185" s="5" t="str">
        <f t="shared" si="73"/>
        <v>N/A</v>
      </c>
      <c r="G185" s="9">
        <v>82.791083169000004</v>
      </c>
      <c r="H185" s="5" t="str">
        <f t="shared" si="74"/>
        <v>N/A</v>
      </c>
      <c r="I185" s="8">
        <v>-1.65</v>
      </c>
      <c r="J185" s="8">
        <v>-2.04</v>
      </c>
      <c r="K185" s="3" t="s">
        <v>734</v>
      </c>
      <c r="L185" s="85" t="str">
        <f t="shared" si="75"/>
        <v>Yes</v>
      </c>
    </row>
    <row r="186" spans="1:12" ht="25" x14ac:dyDescent="0.25">
      <c r="A186" s="108" t="s">
        <v>1630</v>
      </c>
      <c r="B186" s="74" t="s">
        <v>213</v>
      </c>
      <c r="C186" s="79">
        <v>6.4971578754000001</v>
      </c>
      <c r="D186" s="72" t="str">
        <f>IF($B186="N/A","N/A",IF(C186&gt;10,"No",IF(C186&lt;-10,"No","Yes")))</f>
        <v>N/A</v>
      </c>
      <c r="E186" s="79">
        <v>7.2878655800000001</v>
      </c>
      <c r="F186" s="72" t="str">
        <f>IF($B186="N/A","N/A",IF(E186&gt;10,"No",IF(E186&lt;-10,"No","Yes")))</f>
        <v>N/A</v>
      </c>
      <c r="G186" s="79">
        <v>7.1896841048000004</v>
      </c>
      <c r="H186" s="72" t="str">
        <f>IF($B186="N/A","N/A",IF(G186&gt;10,"No",IF(G186&lt;-10,"No","Yes")))</f>
        <v>N/A</v>
      </c>
      <c r="I186" s="73">
        <v>12.17</v>
      </c>
      <c r="J186" s="73">
        <v>-1.35</v>
      </c>
      <c r="K186" s="74" t="s">
        <v>734</v>
      </c>
      <c r="L186" s="85" t="str">
        <f t="shared" si="75"/>
        <v>Yes</v>
      </c>
    </row>
    <row r="187" spans="1:12" ht="25" x14ac:dyDescent="0.25">
      <c r="A187" s="108" t="s">
        <v>1631</v>
      </c>
      <c r="B187" s="21" t="s">
        <v>213</v>
      </c>
      <c r="C187" s="9">
        <v>2.0373652999999999E-3</v>
      </c>
      <c r="D187" s="7" t="str">
        <f t="shared" ref="D187:D213" si="76">IF($B187="N/A","N/A",IF(C187&gt;10,"No",IF(C187&lt;-10,"No","Yes")))</f>
        <v>N/A</v>
      </c>
      <c r="E187" s="9">
        <v>3.1448797E-3</v>
      </c>
      <c r="F187" s="7" t="str">
        <f t="shared" ref="F187:F213" si="77">IF($B187="N/A","N/A",IF(E187&gt;10,"No",IF(E187&lt;-10,"No","Yes")))</f>
        <v>N/A</v>
      </c>
      <c r="G187" s="9">
        <v>2.7681633999999998E-3</v>
      </c>
      <c r="H187" s="7" t="str">
        <f t="shared" ref="H187:H213" si="78">IF($B187="N/A","N/A",IF(G187&gt;10,"No",IF(G187&lt;-10,"No","Yes")))</f>
        <v>N/A</v>
      </c>
      <c r="I187" s="8">
        <v>54.36</v>
      </c>
      <c r="J187" s="8">
        <v>-12</v>
      </c>
      <c r="K187" s="25" t="s">
        <v>734</v>
      </c>
      <c r="L187" s="85" t="str">
        <f t="shared" si="75"/>
        <v>Yes</v>
      </c>
    </row>
    <row r="188" spans="1:12" ht="25" x14ac:dyDescent="0.25">
      <c r="A188" s="108" t="s">
        <v>1632</v>
      </c>
      <c r="B188" s="21" t="s">
        <v>213</v>
      </c>
      <c r="C188" s="9">
        <v>2.5127505099999999E-2</v>
      </c>
      <c r="D188" s="7" t="str">
        <f t="shared" si="76"/>
        <v>N/A</v>
      </c>
      <c r="E188" s="9">
        <v>4.19644884E-2</v>
      </c>
      <c r="F188" s="7" t="str">
        <f t="shared" si="77"/>
        <v>N/A</v>
      </c>
      <c r="G188" s="9">
        <v>4.6008785599999998E-2</v>
      </c>
      <c r="H188" s="7" t="str">
        <f t="shared" si="78"/>
        <v>N/A</v>
      </c>
      <c r="I188" s="8">
        <v>67.010000000000005</v>
      </c>
      <c r="J188" s="8">
        <v>9.6370000000000005</v>
      </c>
      <c r="K188" s="25" t="s">
        <v>734</v>
      </c>
      <c r="L188" s="85" t="str">
        <f t="shared" si="75"/>
        <v>Yes</v>
      </c>
    </row>
    <row r="189" spans="1:12" ht="25" x14ac:dyDescent="0.25">
      <c r="A189" s="108" t="s">
        <v>1633</v>
      </c>
      <c r="B189" s="21" t="s">
        <v>213</v>
      </c>
      <c r="C189" s="9">
        <v>2.6033000800000001E-2</v>
      </c>
      <c r="D189" s="7" t="str">
        <f t="shared" si="76"/>
        <v>N/A</v>
      </c>
      <c r="E189" s="9">
        <v>2.3783152700000001E-2</v>
      </c>
      <c r="F189" s="7" t="str">
        <f t="shared" si="77"/>
        <v>N/A</v>
      </c>
      <c r="G189" s="9">
        <v>2.2336215400000001E-2</v>
      </c>
      <c r="H189" s="7" t="str">
        <f t="shared" si="78"/>
        <v>N/A</v>
      </c>
      <c r="I189" s="8">
        <v>-8.64</v>
      </c>
      <c r="J189" s="8">
        <v>-6.08</v>
      </c>
      <c r="K189" s="25" t="s">
        <v>734</v>
      </c>
      <c r="L189" s="85" t="str">
        <f t="shared" si="75"/>
        <v>Yes</v>
      </c>
    </row>
    <row r="190" spans="1:12" ht="25" x14ac:dyDescent="0.25">
      <c r="A190" s="108" t="s">
        <v>1634</v>
      </c>
      <c r="B190" s="21" t="s">
        <v>213</v>
      </c>
      <c r="C190" s="9">
        <v>0.83780987760000003</v>
      </c>
      <c r="D190" s="7" t="str">
        <f t="shared" si="76"/>
        <v>N/A</v>
      </c>
      <c r="E190" s="9">
        <v>0.79722700229999999</v>
      </c>
      <c r="F190" s="7" t="str">
        <f t="shared" si="77"/>
        <v>N/A</v>
      </c>
      <c r="G190" s="9">
        <v>0.74874048559999995</v>
      </c>
      <c r="H190" s="7" t="str">
        <f t="shared" si="78"/>
        <v>N/A</v>
      </c>
      <c r="I190" s="8">
        <v>-4.84</v>
      </c>
      <c r="J190" s="8">
        <v>-6.08</v>
      </c>
      <c r="K190" s="25" t="s">
        <v>734</v>
      </c>
      <c r="L190" s="85" t="str">
        <f t="shared" si="75"/>
        <v>Yes</v>
      </c>
    </row>
    <row r="191" spans="1:12" ht="25" x14ac:dyDescent="0.25">
      <c r="A191" s="108" t="s">
        <v>1635</v>
      </c>
      <c r="B191" s="21" t="s">
        <v>213</v>
      </c>
      <c r="C191" s="9">
        <v>75.826887335999999</v>
      </c>
      <c r="D191" s="7" t="str">
        <f t="shared" si="76"/>
        <v>N/A</v>
      </c>
      <c r="E191" s="9">
        <v>75.677500449999997</v>
      </c>
      <c r="F191" s="7" t="str">
        <f t="shared" si="77"/>
        <v>N/A</v>
      </c>
      <c r="G191" s="9">
        <v>72.134807651000003</v>
      </c>
      <c r="H191" s="7" t="str">
        <f t="shared" si="78"/>
        <v>N/A</v>
      </c>
      <c r="I191" s="8">
        <v>-0.19700000000000001</v>
      </c>
      <c r="J191" s="8">
        <v>-4.68</v>
      </c>
      <c r="K191" s="25" t="s">
        <v>734</v>
      </c>
      <c r="L191" s="85" t="str">
        <f t="shared" si="75"/>
        <v>Yes</v>
      </c>
    </row>
    <row r="192" spans="1:12" ht="25" x14ac:dyDescent="0.25">
      <c r="A192" s="108" t="s">
        <v>1636</v>
      </c>
      <c r="B192" s="21" t="s">
        <v>213</v>
      </c>
      <c r="C192" s="9">
        <v>35.536630696000003</v>
      </c>
      <c r="D192" s="7" t="str">
        <f t="shared" si="76"/>
        <v>N/A</v>
      </c>
      <c r="E192" s="9">
        <v>34.162729833999997</v>
      </c>
      <c r="F192" s="7" t="str">
        <f t="shared" si="77"/>
        <v>N/A</v>
      </c>
      <c r="G192" s="9">
        <v>33.008249126999999</v>
      </c>
      <c r="H192" s="7" t="str">
        <f t="shared" si="78"/>
        <v>N/A</v>
      </c>
      <c r="I192" s="8">
        <v>-3.87</v>
      </c>
      <c r="J192" s="8">
        <v>-3.38</v>
      </c>
      <c r="K192" s="25" t="s">
        <v>734</v>
      </c>
      <c r="L192" s="85" t="str">
        <f t="shared" si="75"/>
        <v>Yes</v>
      </c>
    </row>
    <row r="193" spans="1:12" ht="25" x14ac:dyDescent="0.25">
      <c r="A193" s="108" t="s">
        <v>1637</v>
      </c>
      <c r="B193" s="21" t="s">
        <v>213</v>
      </c>
      <c r="C193" s="9">
        <v>28.637659113000002</v>
      </c>
      <c r="D193" s="7" t="str">
        <f t="shared" si="76"/>
        <v>N/A</v>
      </c>
      <c r="E193" s="9">
        <v>28.017536634999999</v>
      </c>
      <c r="F193" s="7" t="str">
        <f t="shared" si="77"/>
        <v>N/A</v>
      </c>
      <c r="G193" s="9">
        <v>27.962937154999999</v>
      </c>
      <c r="H193" s="7" t="str">
        <f t="shared" si="78"/>
        <v>N/A</v>
      </c>
      <c r="I193" s="8">
        <v>-2.17</v>
      </c>
      <c r="J193" s="8">
        <v>-0.19500000000000001</v>
      </c>
      <c r="K193" s="25" t="s">
        <v>734</v>
      </c>
      <c r="L193" s="85" t="str">
        <f t="shared" si="75"/>
        <v>Yes</v>
      </c>
    </row>
    <row r="194" spans="1:12" ht="25" x14ac:dyDescent="0.25">
      <c r="A194" s="108" t="s">
        <v>1638</v>
      </c>
      <c r="B194" s="21" t="s">
        <v>213</v>
      </c>
      <c r="C194" s="9">
        <v>41.865705935999998</v>
      </c>
      <c r="D194" s="7" t="str">
        <f t="shared" si="76"/>
        <v>N/A</v>
      </c>
      <c r="E194" s="9">
        <v>42.739209869</v>
      </c>
      <c r="F194" s="7" t="str">
        <f t="shared" si="77"/>
        <v>N/A</v>
      </c>
      <c r="G194" s="9">
        <v>40.953928214999998</v>
      </c>
      <c r="H194" s="7" t="str">
        <f t="shared" si="78"/>
        <v>N/A</v>
      </c>
      <c r="I194" s="8">
        <v>2.0859999999999999</v>
      </c>
      <c r="J194" s="8">
        <v>-4.18</v>
      </c>
      <c r="K194" s="25" t="s">
        <v>734</v>
      </c>
      <c r="L194" s="85" t="str">
        <f t="shared" si="75"/>
        <v>Yes</v>
      </c>
    </row>
    <row r="195" spans="1:12" ht="25" x14ac:dyDescent="0.25">
      <c r="A195" s="108" t="s">
        <v>1639</v>
      </c>
      <c r="B195" s="21" t="s">
        <v>213</v>
      </c>
      <c r="C195" s="9">
        <v>2.3109381614000002</v>
      </c>
      <c r="D195" s="7" t="str">
        <f t="shared" si="76"/>
        <v>N/A</v>
      </c>
      <c r="E195" s="9">
        <v>2.5489249916999999</v>
      </c>
      <c r="F195" s="7" t="str">
        <f t="shared" si="77"/>
        <v>N/A</v>
      </c>
      <c r="G195" s="9">
        <v>10.396362824000001</v>
      </c>
      <c r="H195" s="7" t="str">
        <f t="shared" si="78"/>
        <v>N/A</v>
      </c>
      <c r="I195" s="8">
        <v>10.3</v>
      </c>
      <c r="J195" s="8">
        <v>307.89999999999998</v>
      </c>
      <c r="K195" s="25" t="s">
        <v>734</v>
      </c>
      <c r="L195" s="85" t="str">
        <f t="shared" si="75"/>
        <v>No</v>
      </c>
    </row>
    <row r="196" spans="1:12" ht="25" x14ac:dyDescent="0.25">
      <c r="A196" s="108" t="s">
        <v>1640</v>
      </c>
      <c r="B196" s="21" t="s">
        <v>213</v>
      </c>
      <c r="C196" s="9">
        <v>13.187639078</v>
      </c>
      <c r="D196" s="7" t="str">
        <f t="shared" si="76"/>
        <v>N/A</v>
      </c>
      <c r="E196" s="9">
        <v>13.492418383</v>
      </c>
      <c r="F196" s="7" t="str">
        <f t="shared" si="77"/>
        <v>N/A</v>
      </c>
      <c r="G196" s="9">
        <v>9.6331133438999998</v>
      </c>
      <c r="H196" s="7" t="str">
        <f t="shared" si="78"/>
        <v>N/A</v>
      </c>
      <c r="I196" s="8">
        <v>2.3109999999999999</v>
      </c>
      <c r="J196" s="8">
        <v>-28.6</v>
      </c>
      <c r="K196" s="25" t="s">
        <v>734</v>
      </c>
      <c r="L196" s="85" t="str">
        <f t="shared" si="75"/>
        <v>Yes</v>
      </c>
    </row>
    <row r="197" spans="1:12" ht="25" x14ac:dyDescent="0.25">
      <c r="A197" s="108" t="s">
        <v>1641</v>
      </c>
      <c r="B197" s="21" t="s">
        <v>213</v>
      </c>
      <c r="C197" s="9">
        <v>60.133968086000003</v>
      </c>
      <c r="D197" s="7" t="str">
        <f t="shared" si="76"/>
        <v>N/A</v>
      </c>
      <c r="E197" s="9">
        <v>60.774406968999998</v>
      </c>
      <c r="F197" s="7" t="str">
        <f t="shared" si="77"/>
        <v>N/A</v>
      </c>
      <c r="G197" s="9">
        <v>57.648912875000001</v>
      </c>
      <c r="H197" s="7" t="str">
        <f t="shared" si="78"/>
        <v>N/A</v>
      </c>
      <c r="I197" s="8">
        <v>1.0649999999999999</v>
      </c>
      <c r="J197" s="8">
        <v>-5.14</v>
      </c>
      <c r="K197" s="25" t="s">
        <v>734</v>
      </c>
      <c r="L197" s="85" t="str">
        <f t="shared" si="75"/>
        <v>Yes</v>
      </c>
    </row>
    <row r="198" spans="1:12" ht="25" x14ac:dyDescent="0.25">
      <c r="A198" s="108" t="s">
        <v>1642</v>
      </c>
      <c r="B198" s="21" t="s">
        <v>213</v>
      </c>
      <c r="C198" s="9">
        <v>66.227274887999997</v>
      </c>
      <c r="D198" s="7" t="str">
        <f t="shared" si="76"/>
        <v>N/A</v>
      </c>
      <c r="E198" s="9">
        <v>66.364234069000005</v>
      </c>
      <c r="F198" s="7" t="str">
        <f t="shared" si="77"/>
        <v>N/A</v>
      </c>
      <c r="G198" s="9">
        <v>64.092051935000001</v>
      </c>
      <c r="H198" s="7" t="str">
        <f t="shared" si="78"/>
        <v>N/A</v>
      </c>
      <c r="I198" s="8">
        <v>0.20680000000000001</v>
      </c>
      <c r="J198" s="8">
        <v>-3.42</v>
      </c>
      <c r="K198" s="25" t="s">
        <v>734</v>
      </c>
      <c r="L198" s="85" t="str">
        <f t="shared" si="75"/>
        <v>Yes</v>
      </c>
    </row>
    <row r="199" spans="1:12" ht="25" x14ac:dyDescent="0.25">
      <c r="A199" s="108" t="s">
        <v>1643</v>
      </c>
      <c r="B199" s="21" t="s">
        <v>213</v>
      </c>
      <c r="C199" s="9">
        <v>17.089080401</v>
      </c>
      <c r="D199" s="7" t="str">
        <f t="shared" si="76"/>
        <v>N/A</v>
      </c>
      <c r="E199" s="9">
        <v>18.576902627999999</v>
      </c>
      <c r="F199" s="7" t="str">
        <f t="shared" si="77"/>
        <v>N/A</v>
      </c>
      <c r="G199" s="9">
        <v>24.845316936</v>
      </c>
      <c r="H199" s="7" t="str">
        <f t="shared" si="78"/>
        <v>N/A</v>
      </c>
      <c r="I199" s="8">
        <v>8.7059999999999995</v>
      </c>
      <c r="J199" s="8">
        <v>33.74</v>
      </c>
      <c r="K199" s="25" t="s">
        <v>734</v>
      </c>
      <c r="L199" s="85" t="str">
        <f t="shared" si="75"/>
        <v>No</v>
      </c>
    </row>
    <row r="200" spans="1:12" ht="25" x14ac:dyDescent="0.25">
      <c r="A200" s="108" t="s">
        <v>1644</v>
      </c>
      <c r="B200" s="21" t="s">
        <v>213</v>
      </c>
      <c r="C200" s="9">
        <v>6.3137950002999998</v>
      </c>
      <c r="D200" s="7" t="str">
        <f t="shared" si="76"/>
        <v>N/A</v>
      </c>
      <c r="E200" s="9">
        <v>6.1281911930000001</v>
      </c>
      <c r="F200" s="7" t="str">
        <f t="shared" si="77"/>
        <v>N/A</v>
      </c>
      <c r="G200" s="9">
        <v>5.9662513149</v>
      </c>
      <c r="H200" s="7" t="str">
        <f t="shared" si="78"/>
        <v>N/A</v>
      </c>
      <c r="I200" s="8">
        <v>-2.94</v>
      </c>
      <c r="J200" s="8">
        <v>-2.64</v>
      </c>
      <c r="K200" s="25" t="s">
        <v>734</v>
      </c>
      <c r="L200" s="85" t="str">
        <f t="shared" si="75"/>
        <v>Yes</v>
      </c>
    </row>
    <row r="201" spans="1:12" ht="25" x14ac:dyDescent="0.25">
      <c r="A201" s="108" t="s">
        <v>1645</v>
      </c>
      <c r="B201" s="21" t="s">
        <v>213</v>
      </c>
      <c r="C201" s="9">
        <v>2.3480634842999999</v>
      </c>
      <c r="D201" s="7" t="str">
        <f t="shared" si="76"/>
        <v>N/A</v>
      </c>
      <c r="E201" s="9">
        <v>2.1491321605999998</v>
      </c>
      <c r="F201" s="7" t="str">
        <f t="shared" si="77"/>
        <v>N/A</v>
      </c>
      <c r="G201" s="9">
        <v>2.0644772085</v>
      </c>
      <c r="H201" s="7" t="str">
        <f t="shared" si="78"/>
        <v>N/A</v>
      </c>
      <c r="I201" s="8">
        <v>-8.4700000000000006</v>
      </c>
      <c r="J201" s="8">
        <v>-3.94</v>
      </c>
      <c r="K201" s="25" t="s">
        <v>734</v>
      </c>
      <c r="L201" s="85" t="str">
        <f t="shared" si="75"/>
        <v>Yes</v>
      </c>
    </row>
    <row r="202" spans="1:12" ht="25" x14ac:dyDescent="0.25">
      <c r="A202" s="108" t="s">
        <v>1646</v>
      </c>
      <c r="B202" s="21" t="s">
        <v>213</v>
      </c>
      <c r="C202" s="9">
        <v>4.2930682041999999</v>
      </c>
      <c r="D202" s="7" t="str">
        <f t="shared" si="76"/>
        <v>N/A</v>
      </c>
      <c r="E202" s="9">
        <v>3.7358222434999999</v>
      </c>
      <c r="F202" s="7" t="str">
        <f t="shared" si="77"/>
        <v>N/A</v>
      </c>
      <c r="G202" s="9">
        <v>2.2752394461000001</v>
      </c>
      <c r="H202" s="7" t="str">
        <f t="shared" si="78"/>
        <v>N/A</v>
      </c>
      <c r="I202" s="8">
        <v>-13</v>
      </c>
      <c r="J202" s="8">
        <v>-39.1</v>
      </c>
      <c r="K202" s="25" t="s">
        <v>734</v>
      </c>
      <c r="L202" s="85" t="str">
        <f t="shared" si="75"/>
        <v>No</v>
      </c>
    </row>
    <row r="203" spans="1:12" ht="25" x14ac:dyDescent="0.25">
      <c r="A203" s="108" t="s">
        <v>1647</v>
      </c>
      <c r="B203" s="21" t="s">
        <v>213</v>
      </c>
      <c r="C203" s="9">
        <v>1.2450566E-3</v>
      </c>
      <c r="D203" s="7" t="str">
        <f t="shared" si="76"/>
        <v>N/A</v>
      </c>
      <c r="E203" s="9">
        <v>5.8966490000000003E-4</v>
      </c>
      <c r="F203" s="7" t="str">
        <f t="shared" si="77"/>
        <v>N/A</v>
      </c>
      <c r="G203" s="9">
        <v>1.9957503917999999</v>
      </c>
      <c r="H203" s="7" t="str">
        <f t="shared" si="78"/>
        <v>N/A</v>
      </c>
      <c r="I203" s="8">
        <v>-52.6</v>
      </c>
      <c r="J203" s="8">
        <v>338000</v>
      </c>
      <c r="K203" s="25" t="s">
        <v>734</v>
      </c>
      <c r="L203" s="85" t="str">
        <f t="shared" si="75"/>
        <v>No</v>
      </c>
    </row>
    <row r="204" spans="1:12" ht="25" x14ac:dyDescent="0.25">
      <c r="A204" s="108" t="s">
        <v>1648</v>
      </c>
      <c r="B204" s="21" t="s">
        <v>213</v>
      </c>
      <c r="C204" s="9">
        <v>8.5734594688999994</v>
      </c>
      <c r="D204" s="7" t="str">
        <f t="shared" si="76"/>
        <v>N/A</v>
      </c>
      <c r="E204" s="9">
        <v>7.8423471810000001</v>
      </c>
      <c r="F204" s="7" t="str">
        <f t="shared" si="77"/>
        <v>N/A</v>
      </c>
      <c r="G204" s="9">
        <v>10.114201059999999</v>
      </c>
      <c r="H204" s="7" t="str">
        <f t="shared" si="78"/>
        <v>N/A</v>
      </c>
      <c r="I204" s="8">
        <v>-8.5299999999999994</v>
      </c>
      <c r="J204" s="8">
        <v>28.97</v>
      </c>
      <c r="K204" s="25" t="s">
        <v>734</v>
      </c>
      <c r="L204" s="85" t="str">
        <f t="shared" si="75"/>
        <v>Yes</v>
      </c>
    </row>
    <row r="205" spans="1:12" ht="25" x14ac:dyDescent="0.25">
      <c r="A205" s="108" t="s">
        <v>1649</v>
      </c>
      <c r="B205" s="21" t="s">
        <v>213</v>
      </c>
      <c r="C205" s="9">
        <v>5.2858310300000003E-2</v>
      </c>
      <c r="D205" s="7" t="str">
        <f t="shared" si="76"/>
        <v>N/A</v>
      </c>
      <c r="E205" s="9">
        <v>5.62147245E-2</v>
      </c>
      <c r="F205" s="7" t="str">
        <f t="shared" si="77"/>
        <v>N/A</v>
      </c>
      <c r="G205" s="9">
        <v>4.0472458699999998E-2</v>
      </c>
      <c r="H205" s="7" t="str">
        <f t="shared" si="78"/>
        <v>N/A</v>
      </c>
      <c r="I205" s="8">
        <v>6.35</v>
      </c>
      <c r="J205" s="8">
        <v>-28</v>
      </c>
      <c r="K205" s="25" t="s">
        <v>734</v>
      </c>
      <c r="L205" s="85" t="str">
        <f t="shared" si="75"/>
        <v>Yes</v>
      </c>
    </row>
    <row r="206" spans="1:12" ht="25" x14ac:dyDescent="0.25">
      <c r="A206" s="108" t="s">
        <v>1650</v>
      </c>
      <c r="B206" s="21" t="s">
        <v>213</v>
      </c>
      <c r="C206" s="9">
        <v>26.903295324999998</v>
      </c>
      <c r="D206" s="7" t="str">
        <f t="shared" si="76"/>
        <v>N/A</v>
      </c>
      <c r="E206" s="9">
        <v>26.986114372999999</v>
      </c>
      <c r="F206" s="7" t="str">
        <f t="shared" si="77"/>
        <v>N/A</v>
      </c>
      <c r="G206" s="9">
        <v>27.805915469999999</v>
      </c>
      <c r="H206" s="7" t="str">
        <f t="shared" si="78"/>
        <v>N/A</v>
      </c>
      <c r="I206" s="8">
        <v>0.30780000000000002</v>
      </c>
      <c r="J206" s="8">
        <v>3.0379999999999998</v>
      </c>
      <c r="K206" s="25" t="s">
        <v>734</v>
      </c>
      <c r="L206" s="85" t="str">
        <f t="shared" si="75"/>
        <v>Yes</v>
      </c>
    </row>
    <row r="207" spans="1:12" ht="25" x14ac:dyDescent="0.25">
      <c r="A207" s="108" t="s">
        <v>1651</v>
      </c>
      <c r="B207" s="21" t="s">
        <v>213</v>
      </c>
      <c r="C207" s="9">
        <v>5.7951723500000003E-2</v>
      </c>
      <c r="D207" s="7" t="str">
        <f t="shared" si="76"/>
        <v>N/A</v>
      </c>
      <c r="E207" s="9">
        <v>4.6976640399999998E-2</v>
      </c>
      <c r="F207" s="7" t="str">
        <f t="shared" si="77"/>
        <v>N/A</v>
      </c>
      <c r="G207" s="9">
        <v>5.1163296800000001E-2</v>
      </c>
      <c r="H207" s="7" t="str">
        <f t="shared" si="78"/>
        <v>N/A</v>
      </c>
      <c r="I207" s="8">
        <v>-18.899999999999999</v>
      </c>
      <c r="J207" s="8">
        <v>8.9120000000000008</v>
      </c>
      <c r="K207" s="25" t="s">
        <v>734</v>
      </c>
      <c r="L207" s="85" t="str">
        <f t="shared" si="75"/>
        <v>Yes</v>
      </c>
    </row>
    <row r="208" spans="1:12" ht="25" x14ac:dyDescent="0.25">
      <c r="A208" s="108" t="s">
        <v>1652</v>
      </c>
      <c r="B208" s="21" t="s">
        <v>213</v>
      </c>
      <c r="C208" s="9">
        <v>28.648977809000002</v>
      </c>
      <c r="D208" s="7" t="str">
        <f t="shared" si="76"/>
        <v>N/A</v>
      </c>
      <c r="E208" s="9">
        <v>29.410128674999999</v>
      </c>
      <c r="F208" s="7" t="str">
        <f t="shared" si="77"/>
        <v>N/A</v>
      </c>
      <c r="G208" s="9">
        <v>29.884710765000001</v>
      </c>
      <c r="H208" s="7" t="str">
        <f t="shared" si="78"/>
        <v>N/A</v>
      </c>
      <c r="I208" s="8">
        <v>2.657</v>
      </c>
      <c r="J208" s="8">
        <v>1.6140000000000001</v>
      </c>
      <c r="K208" s="25" t="s">
        <v>734</v>
      </c>
      <c r="L208" s="85" t="str">
        <f t="shared" si="75"/>
        <v>Yes</v>
      </c>
    </row>
    <row r="209" spans="1:12" ht="25" x14ac:dyDescent="0.25">
      <c r="A209" s="108" t="s">
        <v>1653</v>
      </c>
      <c r="B209" s="21" t="s">
        <v>213</v>
      </c>
      <c r="C209" s="9">
        <v>1.0551288406999999</v>
      </c>
      <c r="D209" s="7" t="str">
        <f t="shared" si="76"/>
        <v>N/A</v>
      </c>
      <c r="E209" s="9">
        <v>0.9321619967</v>
      </c>
      <c r="F209" s="7" t="str">
        <f t="shared" si="77"/>
        <v>N/A</v>
      </c>
      <c r="G209" s="9">
        <v>0.8921122614</v>
      </c>
      <c r="H209" s="7" t="str">
        <f t="shared" si="78"/>
        <v>N/A</v>
      </c>
      <c r="I209" s="8">
        <v>-11.7</v>
      </c>
      <c r="J209" s="8">
        <v>-4.3</v>
      </c>
      <c r="K209" s="25" t="s">
        <v>734</v>
      </c>
      <c r="L209" s="85" t="str">
        <f t="shared" si="75"/>
        <v>Yes</v>
      </c>
    </row>
    <row r="210" spans="1:12" ht="25" x14ac:dyDescent="0.25">
      <c r="A210" s="108" t="s">
        <v>1654</v>
      </c>
      <c r="B210" s="21" t="s">
        <v>213</v>
      </c>
      <c r="C210" s="9">
        <v>22.268062941</v>
      </c>
      <c r="D210" s="7" t="str">
        <f t="shared" si="76"/>
        <v>N/A</v>
      </c>
      <c r="E210" s="9">
        <v>21.985853938000002</v>
      </c>
      <c r="F210" s="7" t="str">
        <f t="shared" si="77"/>
        <v>N/A</v>
      </c>
      <c r="G210" s="9">
        <v>22.104453307</v>
      </c>
      <c r="H210" s="7" t="str">
        <f t="shared" si="78"/>
        <v>N/A</v>
      </c>
      <c r="I210" s="8">
        <v>-1.27</v>
      </c>
      <c r="J210" s="8">
        <v>0.53939999999999999</v>
      </c>
      <c r="K210" s="25" t="s">
        <v>734</v>
      </c>
      <c r="L210" s="85" t="str">
        <f t="shared" si="75"/>
        <v>Yes</v>
      </c>
    </row>
    <row r="211" spans="1:12" ht="25" x14ac:dyDescent="0.25">
      <c r="A211" s="108" t="s">
        <v>1655</v>
      </c>
      <c r="B211" s="21" t="s">
        <v>213</v>
      </c>
      <c r="C211" s="9">
        <v>0.4310159435</v>
      </c>
      <c r="D211" s="7" t="str">
        <f t="shared" si="76"/>
        <v>N/A</v>
      </c>
      <c r="E211" s="9">
        <v>0.39084957939999998</v>
      </c>
      <c r="F211" s="7" t="str">
        <f t="shared" si="77"/>
        <v>N/A</v>
      </c>
      <c r="G211" s="9">
        <v>0.38639743570000001</v>
      </c>
      <c r="H211" s="7" t="str">
        <f t="shared" si="78"/>
        <v>N/A</v>
      </c>
      <c r="I211" s="8">
        <v>-9.32</v>
      </c>
      <c r="J211" s="8">
        <v>-1.1399999999999999</v>
      </c>
      <c r="K211" s="25" t="s">
        <v>734</v>
      </c>
      <c r="L211" s="85" t="str">
        <f t="shared" si="75"/>
        <v>Yes</v>
      </c>
    </row>
    <row r="212" spans="1:12" ht="25" x14ac:dyDescent="0.25">
      <c r="A212" s="108" t="s">
        <v>1656</v>
      </c>
      <c r="B212" s="21" t="s">
        <v>213</v>
      </c>
      <c r="C212" s="9">
        <v>0</v>
      </c>
      <c r="D212" s="7" t="str">
        <f t="shared" si="76"/>
        <v>N/A</v>
      </c>
      <c r="E212" s="9">
        <v>0</v>
      </c>
      <c r="F212" s="7" t="str">
        <f t="shared" si="77"/>
        <v>N/A</v>
      </c>
      <c r="G212" s="9">
        <v>2.2380124205</v>
      </c>
      <c r="H212" s="7" t="str">
        <f t="shared" si="78"/>
        <v>N/A</v>
      </c>
      <c r="I212" s="8" t="s">
        <v>1749</v>
      </c>
      <c r="J212" s="8" t="s">
        <v>1749</v>
      </c>
      <c r="K212" s="25" t="s">
        <v>734</v>
      </c>
      <c r="L212" s="85" t="str">
        <f t="shared" si="75"/>
        <v>N/A</v>
      </c>
    </row>
    <row r="213" spans="1:12" ht="25" x14ac:dyDescent="0.25">
      <c r="A213" s="109" t="s">
        <v>1629</v>
      </c>
      <c r="B213" s="93" t="s">
        <v>213</v>
      </c>
      <c r="C213" s="143">
        <v>1.8159715855</v>
      </c>
      <c r="D213" s="124" t="str">
        <f t="shared" si="76"/>
        <v>N/A</v>
      </c>
      <c r="E213" s="143">
        <v>1.7650637280000001</v>
      </c>
      <c r="F213" s="124" t="str">
        <f t="shared" si="77"/>
        <v>N/A</v>
      </c>
      <c r="G213" s="143">
        <v>1.5977075787999999</v>
      </c>
      <c r="H213" s="124" t="str">
        <f t="shared" si="78"/>
        <v>N/A</v>
      </c>
      <c r="I213" s="125">
        <v>-2.8</v>
      </c>
      <c r="J213" s="125">
        <v>-9.48</v>
      </c>
      <c r="K213" s="138" t="s">
        <v>734</v>
      </c>
      <c r="L213" s="96" t="str">
        <f t="shared" si="75"/>
        <v>Yes</v>
      </c>
    </row>
    <row r="214" spans="1:12" x14ac:dyDescent="0.25">
      <c r="A214" s="172" t="s">
        <v>1619</v>
      </c>
      <c r="B214" s="173"/>
      <c r="C214" s="173"/>
      <c r="D214" s="173"/>
      <c r="E214" s="173"/>
      <c r="F214" s="173"/>
      <c r="G214" s="173"/>
      <c r="H214" s="173"/>
      <c r="I214" s="173"/>
      <c r="J214" s="173"/>
      <c r="K214" s="173"/>
      <c r="L214" s="174"/>
    </row>
    <row r="215" spans="1:12" x14ac:dyDescent="0.25">
      <c r="A215" s="167" t="s">
        <v>1617</v>
      </c>
      <c r="B215" s="168"/>
      <c r="C215" s="168"/>
      <c r="D215" s="168"/>
      <c r="E215" s="168"/>
      <c r="F215" s="168"/>
      <c r="G215" s="168"/>
      <c r="H215" s="168"/>
      <c r="I215" s="168"/>
      <c r="J215" s="168"/>
      <c r="K215" s="168"/>
      <c r="L215" s="169"/>
    </row>
    <row r="216" spans="1:12" s="13" customFormat="1" x14ac:dyDescent="0.25">
      <c r="A216" s="170" t="s">
        <v>1705</v>
      </c>
      <c r="B216" s="170"/>
      <c r="C216" s="170"/>
      <c r="D216" s="170"/>
      <c r="E216" s="170"/>
      <c r="F216" s="170"/>
      <c r="G216" s="170"/>
      <c r="H216" s="170"/>
      <c r="I216" s="170"/>
      <c r="J216" s="170"/>
      <c r="K216" s="170"/>
      <c r="L216" s="171"/>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7265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3" t="s">
        <v>1580</v>
      </c>
      <c r="B2" s="184"/>
      <c r="C2" s="184"/>
      <c r="D2" s="184"/>
      <c r="E2" s="184"/>
      <c r="F2" s="184"/>
      <c r="G2" s="184"/>
      <c r="H2" s="184"/>
      <c r="I2" s="184"/>
      <c r="J2" s="184"/>
      <c r="K2" s="184"/>
      <c r="L2" s="185"/>
    </row>
    <row r="3" spans="1:12" s="13" customFormat="1" ht="13" x14ac:dyDescent="0.3">
      <c r="A3" s="164" t="s">
        <v>1748</v>
      </c>
      <c r="B3" s="165"/>
      <c r="C3" s="165"/>
      <c r="D3" s="165"/>
      <c r="E3" s="165"/>
      <c r="F3" s="165"/>
      <c r="G3" s="165"/>
      <c r="H3" s="165"/>
      <c r="I3" s="165"/>
      <c r="J3" s="165"/>
      <c r="K3" s="165"/>
      <c r="L3" s="166"/>
    </row>
    <row r="4" spans="1:12" s="13" customFormat="1" ht="13" x14ac:dyDescent="0.3">
      <c r="A4" s="180" t="s">
        <v>647</v>
      </c>
      <c r="B4" s="181"/>
      <c r="C4" s="181"/>
      <c r="D4" s="181"/>
      <c r="E4" s="181"/>
      <c r="F4" s="181"/>
      <c r="G4" s="181"/>
      <c r="H4" s="181"/>
      <c r="I4" s="181"/>
      <c r="J4" s="181"/>
      <c r="K4" s="181"/>
      <c r="L4" s="18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17" t="s">
        <v>3</v>
      </c>
      <c r="B6" s="25" t="s">
        <v>213</v>
      </c>
      <c r="C6" s="1">
        <v>149186</v>
      </c>
      <c r="D6" s="7" t="str">
        <f t="shared" ref="D6:D39" si="0">IF($B6="N/A","N/A",IF(C6&gt;10,"No",IF(C6&lt;-10,"No","Yes")))</f>
        <v>N/A</v>
      </c>
      <c r="E6" s="1">
        <v>184367</v>
      </c>
      <c r="F6" s="7" t="str">
        <f t="shared" ref="F6:F39" si="1">IF($B6="N/A","N/A",IF(E6&gt;10,"No",IF(E6&lt;-10,"No","Yes")))</f>
        <v>N/A</v>
      </c>
      <c r="G6" s="1">
        <v>217311</v>
      </c>
      <c r="H6" s="7" t="str">
        <f t="shared" ref="H6:H39" si="2">IF($B6="N/A","N/A",IF(G6&gt;10,"No",IF(G6&lt;-10,"No","Yes")))</f>
        <v>N/A</v>
      </c>
      <c r="I6" s="8">
        <v>23.58</v>
      </c>
      <c r="J6" s="8">
        <v>17.87</v>
      </c>
      <c r="K6" s="25" t="s">
        <v>734</v>
      </c>
      <c r="L6" s="85" t="str">
        <f t="shared" ref="L6:L39" si="3">IF(J6="Div by 0", "N/A", IF(K6="N/A","N/A", IF(J6&gt;VALUE(MID(K6,1,2)), "No", IF(J6&lt;-1*VALUE(MID(K6,1,2)), "No", "Yes"))))</f>
        <v>Yes</v>
      </c>
    </row>
    <row r="7" spans="1:12" x14ac:dyDescent="0.25">
      <c r="A7" s="117" t="s">
        <v>4</v>
      </c>
      <c r="B7" s="21" t="s">
        <v>213</v>
      </c>
      <c r="C7" s="22">
        <v>108773</v>
      </c>
      <c r="D7" s="7" t="str">
        <f t="shared" si="0"/>
        <v>N/A</v>
      </c>
      <c r="E7" s="22">
        <v>116566</v>
      </c>
      <c r="F7" s="7" t="str">
        <f t="shared" si="1"/>
        <v>N/A</v>
      </c>
      <c r="G7" s="22">
        <v>135013</v>
      </c>
      <c r="H7" s="7" t="str">
        <f t="shared" si="2"/>
        <v>N/A</v>
      </c>
      <c r="I7" s="8">
        <v>7.1639999999999997</v>
      </c>
      <c r="J7" s="8">
        <v>15.83</v>
      </c>
      <c r="K7" s="25" t="s">
        <v>734</v>
      </c>
      <c r="L7" s="85" t="str">
        <f t="shared" si="3"/>
        <v>Yes</v>
      </c>
    </row>
    <row r="8" spans="1:12" x14ac:dyDescent="0.25">
      <c r="A8" s="117" t="s">
        <v>359</v>
      </c>
      <c r="B8" s="21" t="s">
        <v>213</v>
      </c>
      <c r="C8" s="4">
        <v>72.910997010000003</v>
      </c>
      <c r="D8" s="7" t="str">
        <f>IF($B8="N/A","N/A",IF(C8&gt;10,"No",IF(C8&lt;-10,"No","Yes")))</f>
        <v>N/A</v>
      </c>
      <c r="E8" s="4">
        <v>63.224980608999999</v>
      </c>
      <c r="F8" s="7" t="str">
        <f t="shared" si="1"/>
        <v>N/A</v>
      </c>
      <c r="G8" s="4">
        <v>62.128930427</v>
      </c>
      <c r="H8" s="7" t="str">
        <f t="shared" si="2"/>
        <v>N/A</v>
      </c>
      <c r="I8" s="8">
        <v>-13.3</v>
      </c>
      <c r="J8" s="8">
        <v>-1.73</v>
      </c>
      <c r="K8" s="25" t="s">
        <v>734</v>
      </c>
      <c r="L8" s="85" t="str">
        <f t="shared" si="3"/>
        <v>Yes</v>
      </c>
    </row>
    <row r="9" spans="1:12" x14ac:dyDescent="0.25">
      <c r="A9" s="117" t="s">
        <v>83</v>
      </c>
      <c r="B9" s="21" t="s">
        <v>213</v>
      </c>
      <c r="C9" s="22">
        <v>92574.96</v>
      </c>
      <c r="D9" s="7" t="str">
        <f t="shared" si="0"/>
        <v>N/A</v>
      </c>
      <c r="E9" s="22">
        <v>110429.66</v>
      </c>
      <c r="F9" s="7" t="str">
        <f t="shared" si="1"/>
        <v>N/A</v>
      </c>
      <c r="G9" s="22">
        <v>122355.52</v>
      </c>
      <c r="H9" s="7" t="str">
        <f t="shared" si="2"/>
        <v>N/A</v>
      </c>
      <c r="I9" s="8">
        <v>19.29</v>
      </c>
      <c r="J9" s="8">
        <v>10.8</v>
      </c>
      <c r="K9" s="25" t="s">
        <v>734</v>
      </c>
      <c r="L9" s="85" t="str">
        <f t="shared" si="3"/>
        <v>Yes</v>
      </c>
    </row>
    <row r="10" spans="1:12" x14ac:dyDescent="0.25">
      <c r="A10" s="117" t="s">
        <v>100</v>
      </c>
      <c r="B10" s="21" t="s">
        <v>213</v>
      </c>
      <c r="C10" s="22">
        <v>2063</v>
      </c>
      <c r="D10" s="7" t="str">
        <f t="shared" si="0"/>
        <v>N/A</v>
      </c>
      <c r="E10" s="22">
        <v>3484</v>
      </c>
      <c r="F10" s="7" t="str">
        <f t="shared" si="1"/>
        <v>N/A</v>
      </c>
      <c r="G10" s="22">
        <v>7813</v>
      </c>
      <c r="H10" s="7" t="str">
        <f t="shared" si="2"/>
        <v>N/A</v>
      </c>
      <c r="I10" s="8">
        <v>68.88</v>
      </c>
      <c r="J10" s="8">
        <v>124.3</v>
      </c>
      <c r="K10" s="25" t="s">
        <v>734</v>
      </c>
      <c r="L10" s="85" t="str">
        <f t="shared" si="3"/>
        <v>No</v>
      </c>
    </row>
    <row r="11" spans="1:12" x14ac:dyDescent="0.25">
      <c r="A11" s="117" t="s">
        <v>974</v>
      </c>
      <c r="B11" s="21" t="s">
        <v>213</v>
      </c>
      <c r="C11" s="22">
        <v>88</v>
      </c>
      <c r="D11" s="7" t="str">
        <f t="shared" si="0"/>
        <v>N/A</v>
      </c>
      <c r="E11" s="22">
        <v>132</v>
      </c>
      <c r="F11" s="7" t="str">
        <f t="shared" si="1"/>
        <v>N/A</v>
      </c>
      <c r="G11" s="22">
        <v>196</v>
      </c>
      <c r="H11" s="7" t="str">
        <f t="shared" si="2"/>
        <v>N/A</v>
      </c>
      <c r="I11" s="8">
        <v>50</v>
      </c>
      <c r="J11" s="8">
        <v>48.48</v>
      </c>
      <c r="K11" s="25" t="s">
        <v>734</v>
      </c>
      <c r="L11" s="85" t="str">
        <f t="shared" si="3"/>
        <v>No</v>
      </c>
    </row>
    <row r="12" spans="1:12" x14ac:dyDescent="0.25">
      <c r="A12" s="117" t="s">
        <v>975</v>
      </c>
      <c r="B12" s="21" t="s">
        <v>213</v>
      </c>
      <c r="C12" s="22">
        <v>57</v>
      </c>
      <c r="D12" s="7" t="str">
        <f t="shared" si="0"/>
        <v>N/A</v>
      </c>
      <c r="E12" s="22">
        <v>58</v>
      </c>
      <c r="F12" s="7" t="str">
        <f t="shared" si="1"/>
        <v>N/A</v>
      </c>
      <c r="G12" s="22">
        <v>62</v>
      </c>
      <c r="H12" s="7" t="str">
        <f t="shared" si="2"/>
        <v>N/A</v>
      </c>
      <c r="I12" s="8">
        <v>1.754</v>
      </c>
      <c r="J12" s="8">
        <v>6.8970000000000002</v>
      </c>
      <c r="K12" s="25" t="s">
        <v>734</v>
      </c>
      <c r="L12" s="85" t="str">
        <f t="shared" si="3"/>
        <v>Yes</v>
      </c>
    </row>
    <row r="13" spans="1:12" x14ac:dyDescent="0.25">
      <c r="A13" s="117" t="s">
        <v>976</v>
      </c>
      <c r="B13" s="21" t="s">
        <v>213</v>
      </c>
      <c r="C13" s="22">
        <v>16</v>
      </c>
      <c r="D13" s="7" t="str">
        <f t="shared" si="0"/>
        <v>N/A</v>
      </c>
      <c r="E13" s="22">
        <v>14</v>
      </c>
      <c r="F13" s="7" t="str">
        <f t="shared" si="1"/>
        <v>N/A</v>
      </c>
      <c r="G13" s="22">
        <v>19</v>
      </c>
      <c r="H13" s="7" t="str">
        <f t="shared" si="2"/>
        <v>N/A</v>
      </c>
      <c r="I13" s="8">
        <v>-12.5</v>
      </c>
      <c r="J13" s="8">
        <v>35.71</v>
      </c>
      <c r="K13" s="25" t="s">
        <v>734</v>
      </c>
      <c r="L13" s="85" t="str">
        <f t="shared" si="3"/>
        <v>No</v>
      </c>
    </row>
    <row r="14" spans="1:12" x14ac:dyDescent="0.25">
      <c r="A14" s="117" t="s">
        <v>977</v>
      </c>
      <c r="B14" s="21" t="s">
        <v>213</v>
      </c>
      <c r="C14" s="22">
        <v>1878</v>
      </c>
      <c r="D14" s="7" t="str">
        <f t="shared" si="0"/>
        <v>N/A</v>
      </c>
      <c r="E14" s="22">
        <v>3244</v>
      </c>
      <c r="F14" s="7" t="str">
        <f t="shared" si="1"/>
        <v>N/A</v>
      </c>
      <c r="G14" s="22">
        <v>7460</v>
      </c>
      <c r="H14" s="7" t="str">
        <f t="shared" si="2"/>
        <v>N/A</v>
      </c>
      <c r="I14" s="8">
        <v>72.739999999999995</v>
      </c>
      <c r="J14" s="8">
        <v>130</v>
      </c>
      <c r="K14" s="25" t="s">
        <v>734</v>
      </c>
      <c r="L14" s="85" t="str">
        <f t="shared" si="3"/>
        <v>No</v>
      </c>
    </row>
    <row r="15" spans="1:12" x14ac:dyDescent="0.25">
      <c r="A15" s="116" t="s">
        <v>978</v>
      </c>
      <c r="B15" s="21" t="s">
        <v>213</v>
      </c>
      <c r="C15" s="22">
        <v>24</v>
      </c>
      <c r="D15" s="7" t="str">
        <f t="shared" si="0"/>
        <v>N/A</v>
      </c>
      <c r="E15" s="22">
        <v>36</v>
      </c>
      <c r="F15" s="7" t="str">
        <f t="shared" si="1"/>
        <v>N/A</v>
      </c>
      <c r="G15" s="22">
        <v>76</v>
      </c>
      <c r="H15" s="7" t="str">
        <f t="shared" si="2"/>
        <v>N/A</v>
      </c>
      <c r="I15" s="8">
        <v>50</v>
      </c>
      <c r="J15" s="8">
        <v>111.1</v>
      </c>
      <c r="K15" s="25" t="s">
        <v>734</v>
      </c>
      <c r="L15" s="85" t="str">
        <f t="shared" si="3"/>
        <v>No</v>
      </c>
    </row>
    <row r="16" spans="1:12" x14ac:dyDescent="0.25">
      <c r="A16" s="116" t="s">
        <v>102</v>
      </c>
      <c r="B16" s="21" t="s">
        <v>213</v>
      </c>
      <c r="C16" s="22">
        <v>42527</v>
      </c>
      <c r="D16" s="7" t="str">
        <f t="shared" si="0"/>
        <v>N/A</v>
      </c>
      <c r="E16" s="22">
        <v>36950</v>
      </c>
      <c r="F16" s="7" t="str">
        <f t="shared" si="1"/>
        <v>N/A</v>
      </c>
      <c r="G16" s="22">
        <v>33929</v>
      </c>
      <c r="H16" s="7" t="str">
        <f t="shared" si="2"/>
        <v>N/A</v>
      </c>
      <c r="I16" s="8">
        <v>-13.1</v>
      </c>
      <c r="J16" s="8">
        <v>-8.18</v>
      </c>
      <c r="K16" s="25" t="s">
        <v>734</v>
      </c>
      <c r="L16" s="85" t="str">
        <f t="shared" si="3"/>
        <v>Yes</v>
      </c>
    </row>
    <row r="17" spans="1:12" x14ac:dyDescent="0.25">
      <c r="A17" s="116" t="s">
        <v>979</v>
      </c>
      <c r="B17" s="21" t="s">
        <v>213</v>
      </c>
      <c r="C17" s="22">
        <v>29425</v>
      </c>
      <c r="D17" s="7" t="str">
        <f t="shared" si="0"/>
        <v>N/A</v>
      </c>
      <c r="E17" s="22">
        <v>26156</v>
      </c>
      <c r="F17" s="7" t="str">
        <f t="shared" si="1"/>
        <v>N/A</v>
      </c>
      <c r="G17" s="22">
        <v>23358</v>
      </c>
      <c r="H17" s="7" t="str">
        <f t="shared" si="2"/>
        <v>N/A</v>
      </c>
      <c r="I17" s="8">
        <v>-11.1</v>
      </c>
      <c r="J17" s="8">
        <v>-10.7</v>
      </c>
      <c r="K17" s="25" t="s">
        <v>734</v>
      </c>
      <c r="L17" s="85" t="str">
        <f t="shared" si="3"/>
        <v>Yes</v>
      </c>
    </row>
    <row r="18" spans="1:12" x14ac:dyDescent="0.25">
      <c r="A18" s="116" t="s">
        <v>980</v>
      </c>
      <c r="B18" s="21" t="s">
        <v>213</v>
      </c>
      <c r="C18" s="22">
        <v>1121</v>
      </c>
      <c r="D18" s="7" t="str">
        <f t="shared" si="0"/>
        <v>N/A</v>
      </c>
      <c r="E18" s="22">
        <v>703</v>
      </c>
      <c r="F18" s="7" t="str">
        <f t="shared" si="1"/>
        <v>N/A</v>
      </c>
      <c r="G18" s="22">
        <v>512</v>
      </c>
      <c r="H18" s="7" t="str">
        <f t="shared" si="2"/>
        <v>N/A</v>
      </c>
      <c r="I18" s="8">
        <v>-37.299999999999997</v>
      </c>
      <c r="J18" s="8">
        <v>-27.2</v>
      </c>
      <c r="K18" s="25" t="s">
        <v>734</v>
      </c>
      <c r="L18" s="85" t="str">
        <f t="shared" si="3"/>
        <v>Yes</v>
      </c>
    </row>
    <row r="19" spans="1:12" x14ac:dyDescent="0.25">
      <c r="A19" s="116" t="s">
        <v>981</v>
      </c>
      <c r="B19" s="21" t="s">
        <v>213</v>
      </c>
      <c r="C19" s="22">
        <v>1573</v>
      </c>
      <c r="D19" s="7" t="str">
        <f t="shared" si="0"/>
        <v>N/A</v>
      </c>
      <c r="E19" s="22">
        <v>1242</v>
      </c>
      <c r="F19" s="7" t="str">
        <f t="shared" si="1"/>
        <v>N/A</v>
      </c>
      <c r="G19" s="22">
        <v>1039</v>
      </c>
      <c r="H19" s="7" t="str">
        <f t="shared" si="2"/>
        <v>N/A</v>
      </c>
      <c r="I19" s="8">
        <v>-21</v>
      </c>
      <c r="J19" s="8">
        <v>-16.3</v>
      </c>
      <c r="K19" s="25" t="s">
        <v>734</v>
      </c>
      <c r="L19" s="85" t="str">
        <f t="shared" si="3"/>
        <v>Yes</v>
      </c>
    </row>
    <row r="20" spans="1:12" x14ac:dyDescent="0.25">
      <c r="A20" s="116" t="s">
        <v>982</v>
      </c>
      <c r="B20" s="21" t="s">
        <v>213</v>
      </c>
      <c r="C20" s="22">
        <v>10408</v>
      </c>
      <c r="D20" s="7" t="str">
        <f t="shared" si="0"/>
        <v>N/A</v>
      </c>
      <c r="E20" s="22">
        <v>8849</v>
      </c>
      <c r="F20" s="7" t="str">
        <f t="shared" si="1"/>
        <v>N/A</v>
      </c>
      <c r="G20" s="22">
        <v>9020</v>
      </c>
      <c r="H20" s="7" t="str">
        <f t="shared" si="2"/>
        <v>N/A</v>
      </c>
      <c r="I20" s="8">
        <v>-15</v>
      </c>
      <c r="J20" s="8">
        <v>1.9319999999999999</v>
      </c>
      <c r="K20" s="25" t="s">
        <v>734</v>
      </c>
      <c r="L20" s="85" t="str">
        <f t="shared" si="3"/>
        <v>Yes</v>
      </c>
    </row>
    <row r="21" spans="1:12" x14ac:dyDescent="0.25">
      <c r="A21" s="108" t="s">
        <v>983</v>
      </c>
      <c r="B21" s="21" t="s">
        <v>213</v>
      </c>
      <c r="C21" s="22">
        <v>0</v>
      </c>
      <c r="D21" s="7" t="str">
        <f t="shared" si="0"/>
        <v>N/A</v>
      </c>
      <c r="E21" s="22">
        <v>0</v>
      </c>
      <c r="F21" s="7" t="str">
        <f t="shared" si="1"/>
        <v>N/A</v>
      </c>
      <c r="G21" s="22">
        <v>0</v>
      </c>
      <c r="H21" s="7" t="str">
        <f t="shared" si="2"/>
        <v>N/A</v>
      </c>
      <c r="I21" s="8" t="s">
        <v>1749</v>
      </c>
      <c r="J21" s="8" t="s">
        <v>1749</v>
      </c>
      <c r="K21" s="25" t="s">
        <v>734</v>
      </c>
      <c r="L21" s="85" t="str">
        <f t="shared" si="3"/>
        <v>N/A</v>
      </c>
    </row>
    <row r="22" spans="1:12" x14ac:dyDescent="0.25">
      <c r="A22" s="116" t="s">
        <v>1688</v>
      </c>
      <c r="B22" s="21" t="s">
        <v>213</v>
      </c>
      <c r="C22" s="22">
        <v>58228</v>
      </c>
      <c r="D22" s="7" t="str">
        <f t="shared" si="0"/>
        <v>N/A</v>
      </c>
      <c r="E22" s="22">
        <v>78140</v>
      </c>
      <c r="F22" s="7" t="str">
        <f t="shared" si="1"/>
        <v>N/A</v>
      </c>
      <c r="G22" s="22">
        <v>96086</v>
      </c>
      <c r="H22" s="7" t="str">
        <f t="shared" si="2"/>
        <v>N/A</v>
      </c>
      <c r="I22" s="8">
        <v>34.200000000000003</v>
      </c>
      <c r="J22" s="8">
        <v>22.97</v>
      </c>
      <c r="K22" s="25" t="s">
        <v>734</v>
      </c>
      <c r="L22" s="85" t="str">
        <f t="shared" si="3"/>
        <v>Yes</v>
      </c>
    </row>
    <row r="23" spans="1:12" x14ac:dyDescent="0.25">
      <c r="A23" s="116" t="s">
        <v>984</v>
      </c>
      <c r="B23" s="21" t="s">
        <v>213</v>
      </c>
      <c r="C23" s="22">
        <v>30350</v>
      </c>
      <c r="D23" s="7" t="str">
        <f t="shared" si="0"/>
        <v>N/A</v>
      </c>
      <c r="E23" s="22">
        <v>53349</v>
      </c>
      <c r="F23" s="7" t="str">
        <f t="shared" si="1"/>
        <v>N/A</v>
      </c>
      <c r="G23" s="22">
        <v>66015</v>
      </c>
      <c r="H23" s="7" t="str">
        <f t="shared" si="2"/>
        <v>N/A</v>
      </c>
      <c r="I23" s="8">
        <v>75.78</v>
      </c>
      <c r="J23" s="8">
        <v>23.74</v>
      </c>
      <c r="K23" s="25" t="s">
        <v>734</v>
      </c>
      <c r="L23" s="85" t="str">
        <f t="shared" si="3"/>
        <v>Yes</v>
      </c>
    </row>
    <row r="24" spans="1:12" x14ac:dyDescent="0.25">
      <c r="A24" s="116" t="s">
        <v>985</v>
      </c>
      <c r="B24" s="21" t="s">
        <v>213</v>
      </c>
      <c r="C24" s="22">
        <v>0</v>
      </c>
      <c r="D24" s="7" t="str">
        <f t="shared" si="0"/>
        <v>N/A</v>
      </c>
      <c r="E24" s="22">
        <v>0</v>
      </c>
      <c r="F24" s="7" t="str">
        <f t="shared" si="1"/>
        <v>N/A</v>
      </c>
      <c r="G24" s="22">
        <v>0</v>
      </c>
      <c r="H24" s="7" t="str">
        <f t="shared" si="2"/>
        <v>N/A</v>
      </c>
      <c r="I24" s="8" t="s">
        <v>1749</v>
      </c>
      <c r="J24" s="8" t="s">
        <v>1749</v>
      </c>
      <c r="K24" s="25" t="s">
        <v>734</v>
      </c>
      <c r="L24" s="85" t="str">
        <f t="shared" si="3"/>
        <v>N/A</v>
      </c>
    </row>
    <row r="25" spans="1:12" x14ac:dyDescent="0.25">
      <c r="A25" s="116" t="s">
        <v>986</v>
      </c>
      <c r="B25" s="21" t="s">
        <v>213</v>
      </c>
      <c r="C25" s="22">
        <v>2409</v>
      </c>
      <c r="D25" s="7" t="str">
        <f t="shared" si="0"/>
        <v>N/A</v>
      </c>
      <c r="E25" s="22">
        <v>334</v>
      </c>
      <c r="F25" s="7" t="str">
        <f t="shared" si="1"/>
        <v>N/A</v>
      </c>
      <c r="G25" s="22">
        <v>179</v>
      </c>
      <c r="H25" s="7" t="str">
        <f t="shared" si="2"/>
        <v>N/A</v>
      </c>
      <c r="I25" s="8">
        <v>-86.1</v>
      </c>
      <c r="J25" s="8">
        <v>-46.4</v>
      </c>
      <c r="K25" s="25" t="s">
        <v>734</v>
      </c>
      <c r="L25" s="85" t="str">
        <f t="shared" si="3"/>
        <v>No</v>
      </c>
    </row>
    <row r="26" spans="1:12" x14ac:dyDescent="0.25">
      <c r="A26" s="116" t="s">
        <v>987</v>
      </c>
      <c r="B26" s="21" t="s">
        <v>213</v>
      </c>
      <c r="C26" s="22">
        <v>12073</v>
      </c>
      <c r="D26" s="7" t="str">
        <f t="shared" si="0"/>
        <v>N/A</v>
      </c>
      <c r="E26" s="22">
        <v>11556</v>
      </c>
      <c r="F26" s="7" t="str">
        <f t="shared" si="1"/>
        <v>N/A</v>
      </c>
      <c r="G26" s="22">
        <v>13359</v>
      </c>
      <c r="H26" s="7" t="str">
        <f t="shared" si="2"/>
        <v>N/A</v>
      </c>
      <c r="I26" s="8">
        <v>-4.28</v>
      </c>
      <c r="J26" s="8">
        <v>15.6</v>
      </c>
      <c r="K26" s="25" t="s">
        <v>734</v>
      </c>
      <c r="L26" s="85" t="str">
        <f t="shared" si="3"/>
        <v>Yes</v>
      </c>
    </row>
    <row r="27" spans="1:12" x14ac:dyDescent="0.25">
      <c r="A27" s="116" t="s">
        <v>988</v>
      </c>
      <c r="B27" s="21" t="s">
        <v>213</v>
      </c>
      <c r="C27" s="22">
        <v>6026</v>
      </c>
      <c r="D27" s="7" t="str">
        <f t="shared" si="0"/>
        <v>N/A</v>
      </c>
      <c r="E27" s="22">
        <v>5249</v>
      </c>
      <c r="F27" s="7" t="str">
        <f t="shared" si="1"/>
        <v>N/A</v>
      </c>
      <c r="G27" s="22">
        <v>7297</v>
      </c>
      <c r="H27" s="7" t="str">
        <f t="shared" si="2"/>
        <v>N/A</v>
      </c>
      <c r="I27" s="8">
        <v>-12.9</v>
      </c>
      <c r="J27" s="8">
        <v>39.020000000000003</v>
      </c>
      <c r="K27" s="25" t="s">
        <v>734</v>
      </c>
      <c r="L27" s="85" t="str">
        <f t="shared" si="3"/>
        <v>No</v>
      </c>
    </row>
    <row r="28" spans="1:12" x14ac:dyDescent="0.25">
      <c r="A28" s="134" t="s">
        <v>989</v>
      </c>
      <c r="B28" s="21" t="s">
        <v>213</v>
      </c>
      <c r="C28" s="22">
        <v>7283</v>
      </c>
      <c r="D28" s="7" t="str">
        <f t="shared" si="0"/>
        <v>N/A</v>
      </c>
      <c r="E28" s="22">
        <v>7531</v>
      </c>
      <c r="F28" s="7" t="str">
        <f t="shared" si="1"/>
        <v>N/A</v>
      </c>
      <c r="G28" s="22">
        <v>9207</v>
      </c>
      <c r="H28" s="7" t="str">
        <f t="shared" si="2"/>
        <v>N/A</v>
      </c>
      <c r="I28" s="8">
        <v>3.4049999999999998</v>
      </c>
      <c r="J28" s="8">
        <v>22.25</v>
      </c>
      <c r="K28" s="25" t="s">
        <v>734</v>
      </c>
      <c r="L28" s="85" t="str">
        <f t="shared" si="3"/>
        <v>Yes</v>
      </c>
    </row>
    <row r="29" spans="1:12" x14ac:dyDescent="0.25">
      <c r="A29" s="134" t="s">
        <v>990</v>
      </c>
      <c r="B29" s="21" t="s">
        <v>213</v>
      </c>
      <c r="C29" s="22">
        <v>87</v>
      </c>
      <c r="D29" s="7" t="str">
        <f t="shared" si="0"/>
        <v>N/A</v>
      </c>
      <c r="E29" s="22">
        <v>121</v>
      </c>
      <c r="F29" s="7" t="str">
        <f t="shared" si="1"/>
        <v>N/A</v>
      </c>
      <c r="G29" s="22">
        <v>29</v>
      </c>
      <c r="H29" s="7" t="str">
        <f t="shared" si="2"/>
        <v>N/A</v>
      </c>
      <c r="I29" s="8">
        <v>39.08</v>
      </c>
      <c r="J29" s="8">
        <v>-76</v>
      </c>
      <c r="K29" s="25" t="s">
        <v>734</v>
      </c>
      <c r="L29" s="85" t="str">
        <f t="shared" si="3"/>
        <v>No</v>
      </c>
    </row>
    <row r="30" spans="1:12" x14ac:dyDescent="0.25">
      <c r="A30" s="134" t="s">
        <v>106</v>
      </c>
      <c r="B30" s="21" t="s">
        <v>213</v>
      </c>
      <c r="C30" s="22">
        <v>46368</v>
      </c>
      <c r="D30" s="7" t="str">
        <f t="shared" si="0"/>
        <v>N/A</v>
      </c>
      <c r="E30" s="22">
        <v>65793</v>
      </c>
      <c r="F30" s="7" t="str">
        <f t="shared" si="1"/>
        <v>N/A</v>
      </c>
      <c r="G30" s="22">
        <v>77637</v>
      </c>
      <c r="H30" s="7" t="str">
        <f t="shared" si="2"/>
        <v>N/A</v>
      </c>
      <c r="I30" s="8">
        <v>41.89</v>
      </c>
      <c r="J30" s="8">
        <v>18</v>
      </c>
      <c r="K30" s="25" t="s">
        <v>734</v>
      </c>
      <c r="L30" s="85" t="str">
        <f t="shared" si="3"/>
        <v>Yes</v>
      </c>
    </row>
    <row r="31" spans="1:12" x14ac:dyDescent="0.25">
      <c r="A31" s="142" t="s">
        <v>991</v>
      </c>
      <c r="B31" s="21" t="s">
        <v>213</v>
      </c>
      <c r="C31" s="22">
        <v>22053</v>
      </c>
      <c r="D31" s="7" t="str">
        <f t="shared" si="0"/>
        <v>N/A</v>
      </c>
      <c r="E31" s="22">
        <v>27361</v>
      </c>
      <c r="F31" s="7" t="str">
        <f t="shared" si="1"/>
        <v>N/A</v>
      </c>
      <c r="G31" s="22">
        <v>31905</v>
      </c>
      <c r="H31" s="7" t="str">
        <f t="shared" si="2"/>
        <v>N/A</v>
      </c>
      <c r="I31" s="8">
        <v>24.07</v>
      </c>
      <c r="J31" s="8">
        <v>16.61</v>
      </c>
      <c r="K31" s="25" t="s">
        <v>734</v>
      </c>
      <c r="L31" s="85" t="str">
        <f t="shared" si="3"/>
        <v>Yes</v>
      </c>
    </row>
    <row r="32" spans="1:12" x14ac:dyDescent="0.25">
      <c r="A32" s="142" t="s">
        <v>992</v>
      </c>
      <c r="B32" s="21" t="s">
        <v>213</v>
      </c>
      <c r="C32" s="22">
        <v>0</v>
      </c>
      <c r="D32" s="7" t="str">
        <f t="shared" si="0"/>
        <v>N/A</v>
      </c>
      <c r="E32" s="22">
        <v>0</v>
      </c>
      <c r="F32" s="7" t="str">
        <f t="shared" si="1"/>
        <v>N/A</v>
      </c>
      <c r="G32" s="22">
        <v>0</v>
      </c>
      <c r="H32" s="7" t="str">
        <f t="shared" si="2"/>
        <v>N/A</v>
      </c>
      <c r="I32" s="8" t="s">
        <v>1749</v>
      </c>
      <c r="J32" s="8" t="s">
        <v>1749</v>
      </c>
      <c r="K32" s="25" t="s">
        <v>734</v>
      </c>
      <c r="L32" s="85" t="str">
        <f t="shared" si="3"/>
        <v>N/A</v>
      </c>
    </row>
    <row r="33" spans="1:12" x14ac:dyDescent="0.25">
      <c r="A33" s="142" t="s">
        <v>993</v>
      </c>
      <c r="B33" s="21" t="s">
        <v>213</v>
      </c>
      <c r="C33" s="22">
        <v>2837</v>
      </c>
      <c r="D33" s="7" t="str">
        <f t="shared" si="0"/>
        <v>N/A</v>
      </c>
      <c r="E33" s="22">
        <v>1941</v>
      </c>
      <c r="F33" s="7" t="str">
        <f t="shared" si="1"/>
        <v>N/A</v>
      </c>
      <c r="G33" s="22">
        <v>1180</v>
      </c>
      <c r="H33" s="7" t="str">
        <f t="shared" si="2"/>
        <v>N/A</v>
      </c>
      <c r="I33" s="8">
        <v>-31.6</v>
      </c>
      <c r="J33" s="8">
        <v>-39.200000000000003</v>
      </c>
      <c r="K33" s="25" t="s">
        <v>734</v>
      </c>
      <c r="L33" s="85" t="str">
        <f t="shared" si="3"/>
        <v>No</v>
      </c>
    </row>
    <row r="34" spans="1:12" x14ac:dyDescent="0.25">
      <c r="A34" s="142" t="s">
        <v>994</v>
      </c>
      <c r="B34" s="21" t="s">
        <v>213</v>
      </c>
      <c r="C34" s="22">
        <v>2293</v>
      </c>
      <c r="D34" s="7" t="str">
        <f t="shared" si="0"/>
        <v>N/A</v>
      </c>
      <c r="E34" s="22">
        <v>460</v>
      </c>
      <c r="F34" s="7" t="str">
        <f t="shared" si="1"/>
        <v>N/A</v>
      </c>
      <c r="G34" s="22">
        <v>482</v>
      </c>
      <c r="H34" s="7" t="str">
        <f t="shared" si="2"/>
        <v>N/A</v>
      </c>
      <c r="I34" s="8">
        <v>-79.900000000000006</v>
      </c>
      <c r="J34" s="8">
        <v>4.7830000000000004</v>
      </c>
      <c r="K34" s="25" t="s">
        <v>734</v>
      </c>
      <c r="L34" s="85" t="str">
        <f t="shared" si="3"/>
        <v>Yes</v>
      </c>
    </row>
    <row r="35" spans="1:12" x14ac:dyDescent="0.25">
      <c r="A35" s="142" t="s">
        <v>995</v>
      </c>
      <c r="B35" s="21" t="s">
        <v>213</v>
      </c>
      <c r="C35" s="22">
        <v>18824</v>
      </c>
      <c r="D35" s="7" t="str">
        <f t="shared" si="0"/>
        <v>N/A</v>
      </c>
      <c r="E35" s="22">
        <v>33616</v>
      </c>
      <c r="F35" s="7" t="str">
        <f t="shared" si="1"/>
        <v>N/A</v>
      </c>
      <c r="G35" s="22">
        <v>43663</v>
      </c>
      <c r="H35" s="7" t="str">
        <f t="shared" si="2"/>
        <v>N/A</v>
      </c>
      <c r="I35" s="8">
        <v>78.58</v>
      </c>
      <c r="J35" s="8">
        <v>29.89</v>
      </c>
      <c r="K35" s="25" t="s">
        <v>734</v>
      </c>
      <c r="L35" s="85" t="str">
        <f t="shared" si="3"/>
        <v>Yes</v>
      </c>
    </row>
    <row r="36" spans="1:12" x14ac:dyDescent="0.25">
      <c r="A36" s="142" t="s">
        <v>996</v>
      </c>
      <c r="B36" s="21" t="s">
        <v>213</v>
      </c>
      <c r="C36" s="22">
        <v>361</v>
      </c>
      <c r="D36" s="7" t="str">
        <f t="shared" si="0"/>
        <v>N/A</v>
      </c>
      <c r="E36" s="22">
        <v>2415</v>
      </c>
      <c r="F36" s="7" t="str">
        <f t="shared" si="1"/>
        <v>N/A</v>
      </c>
      <c r="G36" s="22">
        <v>407</v>
      </c>
      <c r="H36" s="7" t="str">
        <f t="shared" si="2"/>
        <v>N/A</v>
      </c>
      <c r="I36" s="8">
        <v>569</v>
      </c>
      <c r="J36" s="8">
        <v>-83.1</v>
      </c>
      <c r="K36" s="25" t="s">
        <v>734</v>
      </c>
      <c r="L36" s="85" t="str">
        <f t="shared" si="3"/>
        <v>No</v>
      </c>
    </row>
    <row r="37" spans="1:12" x14ac:dyDescent="0.25">
      <c r="A37" s="142" t="s">
        <v>122</v>
      </c>
      <c r="B37" s="21" t="s">
        <v>213</v>
      </c>
      <c r="C37" s="22">
        <v>210</v>
      </c>
      <c r="D37" s="7" t="str">
        <f t="shared" si="0"/>
        <v>N/A</v>
      </c>
      <c r="E37" s="22">
        <v>235</v>
      </c>
      <c r="F37" s="7" t="str">
        <f t="shared" si="1"/>
        <v>N/A</v>
      </c>
      <c r="G37" s="22">
        <v>195</v>
      </c>
      <c r="H37" s="7" t="str">
        <f t="shared" si="2"/>
        <v>N/A</v>
      </c>
      <c r="I37" s="8">
        <v>11.9</v>
      </c>
      <c r="J37" s="8">
        <v>-17</v>
      </c>
      <c r="K37" s="25" t="s">
        <v>734</v>
      </c>
      <c r="L37" s="85" t="str">
        <f t="shared" si="3"/>
        <v>Yes</v>
      </c>
    </row>
    <row r="38" spans="1:12" x14ac:dyDescent="0.25">
      <c r="A38" s="142" t="s">
        <v>84</v>
      </c>
      <c r="B38" s="21" t="s">
        <v>213</v>
      </c>
      <c r="C38" s="26">
        <v>1566228688</v>
      </c>
      <c r="D38" s="7" t="str">
        <f t="shared" si="0"/>
        <v>N/A</v>
      </c>
      <c r="E38" s="26">
        <v>1640404986</v>
      </c>
      <c r="F38" s="7" t="str">
        <f t="shared" si="1"/>
        <v>N/A</v>
      </c>
      <c r="G38" s="26">
        <v>1709207813</v>
      </c>
      <c r="H38" s="7" t="str">
        <f t="shared" si="2"/>
        <v>N/A</v>
      </c>
      <c r="I38" s="8">
        <v>4.7359999999999998</v>
      </c>
      <c r="J38" s="8">
        <v>4.194</v>
      </c>
      <c r="K38" s="25" t="s">
        <v>734</v>
      </c>
      <c r="L38" s="85" t="str">
        <f t="shared" si="3"/>
        <v>Yes</v>
      </c>
    </row>
    <row r="39" spans="1:12" x14ac:dyDescent="0.25">
      <c r="A39" s="142" t="s">
        <v>1274</v>
      </c>
      <c r="B39" s="21" t="s">
        <v>213</v>
      </c>
      <c r="C39" s="26">
        <v>10498.496427</v>
      </c>
      <c r="D39" s="7" t="str">
        <f t="shared" si="0"/>
        <v>N/A</v>
      </c>
      <c r="E39" s="26">
        <v>8897.4978494000006</v>
      </c>
      <c r="F39" s="7" t="str">
        <f t="shared" si="1"/>
        <v>N/A</v>
      </c>
      <c r="G39" s="26">
        <v>7865.2613672999996</v>
      </c>
      <c r="H39" s="7" t="str">
        <f t="shared" si="2"/>
        <v>N/A</v>
      </c>
      <c r="I39" s="8">
        <v>-15.2</v>
      </c>
      <c r="J39" s="8">
        <v>-11.6</v>
      </c>
      <c r="K39" s="25" t="s">
        <v>734</v>
      </c>
      <c r="L39" s="85" t="str">
        <f t="shared" si="3"/>
        <v>Yes</v>
      </c>
    </row>
    <row r="40" spans="1:12" x14ac:dyDescent="0.25">
      <c r="A40" s="142" t="s">
        <v>1275</v>
      </c>
      <c r="B40" s="21" t="s">
        <v>213</v>
      </c>
      <c r="C40" s="26">
        <v>14399.057559999999</v>
      </c>
      <c r="D40" s="7" t="str">
        <f>IF($B40="N/A","N/A",IF(C40&gt;10,"No",IF(C40&lt;-10,"No","Yes")))</f>
        <v>N/A</v>
      </c>
      <c r="E40" s="26">
        <v>14072.756944999999</v>
      </c>
      <c r="F40" s="7" t="str">
        <f>IF($B40="N/A","N/A",IF(E40&gt;10,"No",IF(E40&lt;-10,"No","Yes")))</f>
        <v>N/A</v>
      </c>
      <c r="G40" s="26">
        <v>12659.579544</v>
      </c>
      <c r="H40" s="7" t="str">
        <f>IF($B40="N/A","N/A",IF(G40&gt;10,"No",IF(G40&lt;-10,"No","Yes")))</f>
        <v>N/A</v>
      </c>
      <c r="I40" s="8">
        <v>-2.27</v>
      </c>
      <c r="J40" s="8">
        <v>-10</v>
      </c>
      <c r="K40" s="25" t="s">
        <v>734</v>
      </c>
      <c r="L40" s="85" t="str">
        <f>IF(J40="Div by 0", "N/A", IF(K40="N/A","N/A", IF(J40&gt;VALUE(MID(K40,1,2)), "No", IF(J40&lt;-1*VALUE(MID(K40,1,2)), "No", "Yes"))))</f>
        <v>Yes</v>
      </c>
    </row>
    <row r="41" spans="1:12" x14ac:dyDescent="0.25">
      <c r="A41" s="142" t="s">
        <v>107</v>
      </c>
      <c r="B41" s="21" t="s">
        <v>213</v>
      </c>
      <c r="C41" s="26">
        <v>151189</v>
      </c>
      <c r="D41" s="7" t="str">
        <f t="shared" ref="D41:D44" si="4">IF($B41="N/A","N/A",IF(C41&gt;10,"No",IF(C41&lt;-10,"No","Yes")))</f>
        <v>N/A</v>
      </c>
      <c r="E41" s="26">
        <v>729841</v>
      </c>
      <c r="F41" s="7" t="str">
        <f t="shared" ref="F41:F44" si="5">IF($B41="N/A","N/A",IF(E41&gt;10,"No",IF(E41&lt;-10,"No","Yes")))</f>
        <v>N/A</v>
      </c>
      <c r="G41" s="26">
        <v>819174</v>
      </c>
      <c r="H41" s="7" t="str">
        <f t="shared" ref="H41:H44" si="6">IF($B41="N/A","N/A",IF(G41&gt;10,"No",IF(G41&lt;-10,"No","Yes")))</f>
        <v>N/A</v>
      </c>
      <c r="I41" s="8">
        <v>382.7</v>
      </c>
      <c r="J41" s="8">
        <v>12.24</v>
      </c>
      <c r="K41" s="25" t="s">
        <v>734</v>
      </c>
      <c r="L41" s="85" t="str">
        <f t="shared" ref="L41:L43" si="7">IF(J41="Div by 0", "N/A", IF(K41="N/A","N/A", IF(J41&gt;VALUE(MID(K41,1,2)), "No", IF(J41&lt;-1*VALUE(MID(K41,1,2)), "No", "Yes"))))</f>
        <v>Yes</v>
      </c>
    </row>
    <row r="42" spans="1:12" x14ac:dyDescent="0.25">
      <c r="A42" s="142" t="s">
        <v>158</v>
      </c>
      <c r="B42" s="25" t="s">
        <v>217</v>
      </c>
      <c r="C42" s="1">
        <v>98</v>
      </c>
      <c r="D42" s="7" t="str">
        <f>IF($B42="N/A","N/A",IF(C42&gt;0,"No",IF(C42&lt;0,"No","Yes")))</f>
        <v>No</v>
      </c>
      <c r="E42" s="1">
        <v>350</v>
      </c>
      <c r="F42" s="7" t="str">
        <f>IF($B42="N/A","N/A",IF(E42&gt;0,"No",IF(E42&lt;0,"No","Yes")))</f>
        <v>No</v>
      </c>
      <c r="G42" s="1">
        <v>444</v>
      </c>
      <c r="H42" s="7" t="str">
        <f>IF($B42="N/A","N/A",IF(G42&gt;0,"No",IF(G42&lt;0,"No","Yes")))</f>
        <v>No</v>
      </c>
      <c r="I42" s="8">
        <v>257.10000000000002</v>
      </c>
      <c r="J42" s="8">
        <v>26.86</v>
      </c>
      <c r="K42" s="25" t="s">
        <v>734</v>
      </c>
      <c r="L42" s="85" t="str">
        <f t="shared" si="7"/>
        <v>Yes</v>
      </c>
    </row>
    <row r="43" spans="1:12" x14ac:dyDescent="0.25">
      <c r="A43" s="142" t="s">
        <v>156</v>
      </c>
      <c r="B43" s="21" t="s">
        <v>213</v>
      </c>
      <c r="C43" s="26">
        <v>151189</v>
      </c>
      <c r="D43" s="7" t="str">
        <f t="shared" si="4"/>
        <v>N/A</v>
      </c>
      <c r="E43" s="26">
        <v>729841</v>
      </c>
      <c r="F43" s="7" t="str">
        <f t="shared" si="5"/>
        <v>N/A</v>
      </c>
      <c r="G43" s="26">
        <v>819174</v>
      </c>
      <c r="H43" s="7" t="str">
        <f t="shared" si="6"/>
        <v>N/A</v>
      </c>
      <c r="I43" s="8">
        <v>382.7</v>
      </c>
      <c r="J43" s="8">
        <v>12.24</v>
      </c>
      <c r="K43" s="25" t="s">
        <v>734</v>
      </c>
      <c r="L43" s="85" t="str">
        <f t="shared" si="7"/>
        <v>Yes</v>
      </c>
    </row>
    <row r="44" spans="1:12" x14ac:dyDescent="0.25">
      <c r="A44" s="142" t="s">
        <v>1276</v>
      </c>
      <c r="B44" s="21" t="s">
        <v>213</v>
      </c>
      <c r="C44" s="26">
        <v>1542.7448979999999</v>
      </c>
      <c r="D44" s="7" t="str">
        <f t="shared" si="4"/>
        <v>N/A</v>
      </c>
      <c r="E44" s="26">
        <v>2085.2600000000002</v>
      </c>
      <c r="F44" s="7" t="str">
        <f t="shared" si="5"/>
        <v>N/A</v>
      </c>
      <c r="G44" s="26">
        <v>1844.9864865</v>
      </c>
      <c r="H44" s="7" t="str">
        <f t="shared" si="6"/>
        <v>N/A</v>
      </c>
      <c r="I44" s="8">
        <v>35.17</v>
      </c>
      <c r="J44" s="8">
        <v>-11.5</v>
      </c>
      <c r="K44" s="25" t="s">
        <v>734</v>
      </c>
      <c r="L44" s="85" t="str">
        <f>IF(J44="Div by 0", "N/A", IF(OR(J44="N/A",K44="N/A"),"N/A", IF(J44&gt;VALUE(MID(K44,1,2)), "No", IF(J44&lt;-1*VALUE(MID(K44,1,2)), "No", "Yes"))))</f>
        <v>Yes</v>
      </c>
    </row>
    <row r="45" spans="1:12" x14ac:dyDescent="0.25">
      <c r="A45" s="142" t="s">
        <v>1277</v>
      </c>
      <c r="B45" s="21" t="s">
        <v>213</v>
      </c>
      <c r="C45" s="26">
        <v>2168.0353854</v>
      </c>
      <c r="D45" s="7" t="str">
        <f t="shared" ref="D45:D71" si="8">IF($B45="N/A","N/A",IF(C45&gt;10,"No",IF(C45&lt;-10,"No","Yes")))</f>
        <v>N/A</v>
      </c>
      <c r="E45" s="26">
        <v>1789.6679104</v>
      </c>
      <c r="F45" s="7" t="str">
        <f t="shared" ref="F45:F71" si="9">IF($B45="N/A","N/A",IF(E45&gt;10,"No",IF(E45&lt;-10,"No","Yes")))</f>
        <v>N/A</v>
      </c>
      <c r="G45" s="26">
        <v>966.63727120999999</v>
      </c>
      <c r="H45" s="7" t="str">
        <f t="shared" ref="H45:H71" si="10">IF($B45="N/A","N/A",IF(G45&gt;10,"No",IF(G45&lt;-10,"No","Yes")))</f>
        <v>N/A</v>
      </c>
      <c r="I45" s="8">
        <v>-17.5</v>
      </c>
      <c r="J45" s="8">
        <v>-46</v>
      </c>
      <c r="K45" s="25" t="s">
        <v>734</v>
      </c>
      <c r="L45" s="85" t="str">
        <f t="shared" ref="L45:L71" si="11">IF(J45="Div by 0", "N/A", IF(K45="N/A","N/A", IF(J45&gt;VALUE(MID(K45,1,2)), "No", IF(J45&lt;-1*VALUE(MID(K45,1,2)), "No", "Yes"))))</f>
        <v>No</v>
      </c>
    </row>
    <row r="46" spans="1:12" x14ac:dyDescent="0.25">
      <c r="A46" s="142" t="s">
        <v>1278</v>
      </c>
      <c r="B46" s="21" t="s">
        <v>213</v>
      </c>
      <c r="C46" s="26">
        <v>12949.477273</v>
      </c>
      <c r="D46" s="7" t="str">
        <f t="shared" si="8"/>
        <v>N/A</v>
      </c>
      <c r="E46" s="26">
        <v>23868.424242000001</v>
      </c>
      <c r="F46" s="7" t="str">
        <f t="shared" si="9"/>
        <v>N/A</v>
      </c>
      <c r="G46" s="26">
        <v>22560.918366999998</v>
      </c>
      <c r="H46" s="7" t="str">
        <f t="shared" si="10"/>
        <v>N/A</v>
      </c>
      <c r="I46" s="8">
        <v>84.32</v>
      </c>
      <c r="J46" s="8">
        <v>-5.48</v>
      </c>
      <c r="K46" s="25" t="s">
        <v>734</v>
      </c>
      <c r="L46" s="85" t="str">
        <f t="shared" si="11"/>
        <v>Yes</v>
      </c>
    </row>
    <row r="47" spans="1:12" x14ac:dyDescent="0.25">
      <c r="A47" s="142" t="s">
        <v>1279</v>
      </c>
      <c r="B47" s="21" t="s">
        <v>213</v>
      </c>
      <c r="C47" s="26">
        <v>14054.719298</v>
      </c>
      <c r="D47" s="7" t="str">
        <f t="shared" si="8"/>
        <v>N/A</v>
      </c>
      <c r="E47" s="26">
        <v>14548.706897</v>
      </c>
      <c r="F47" s="7" t="str">
        <f t="shared" si="9"/>
        <v>N/A</v>
      </c>
      <c r="G47" s="26">
        <v>13285.080645</v>
      </c>
      <c r="H47" s="7" t="str">
        <f t="shared" si="10"/>
        <v>N/A</v>
      </c>
      <c r="I47" s="8">
        <v>3.5150000000000001</v>
      </c>
      <c r="J47" s="8">
        <v>-8.69</v>
      </c>
      <c r="K47" s="25" t="s">
        <v>734</v>
      </c>
      <c r="L47" s="85" t="str">
        <f t="shared" si="11"/>
        <v>Yes</v>
      </c>
    </row>
    <row r="48" spans="1:12" x14ac:dyDescent="0.25">
      <c r="A48" s="142" t="s">
        <v>1280</v>
      </c>
      <c r="B48" s="21" t="s">
        <v>213</v>
      </c>
      <c r="C48" s="26">
        <v>643.75</v>
      </c>
      <c r="D48" s="7" t="str">
        <f t="shared" si="8"/>
        <v>N/A</v>
      </c>
      <c r="E48" s="26">
        <v>7673.2857143000001</v>
      </c>
      <c r="F48" s="7" t="str">
        <f t="shared" si="9"/>
        <v>N/A</v>
      </c>
      <c r="G48" s="26">
        <v>9710.4210526000006</v>
      </c>
      <c r="H48" s="7" t="str">
        <f t="shared" si="10"/>
        <v>N/A</v>
      </c>
      <c r="I48" s="8">
        <v>1092</v>
      </c>
      <c r="J48" s="8">
        <v>26.55</v>
      </c>
      <c r="K48" s="25" t="s">
        <v>734</v>
      </c>
      <c r="L48" s="85" t="str">
        <f t="shared" si="11"/>
        <v>Yes</v>
      </c>
    </row>
    <row r="49" spans="1:12" x14ac:dyDescent="0.25">
      <c r="A49" s="142" t="s">
        <v>1281</v>
      </c>
      <c r="B49" s="21" t="s">
        <v>213</v>
      </c>
      <c r="C49" s="26">
        <v>1323.1352503000001</v>
      </c>
      <c r="D49" s="7" t="str">
        <f t="shared" si="8"/>
        <v>N/A</v>
      </c>
      <c r="E49" s="26">
        <v>550.57614057000001</v>
      </c>
      <c r="F49" s="7" t="str">
        <f t="shared" si="9"/>
        <v>N/A</v>
      </c>
      <c r="G49" s="26">
        <v>219.96796247</v>
      </c>
      <c r="H49" s="7" t="str">
        <f t="shared" si="10"/>
        <v>N/A</v>
      </c>
      <c r="I49" s="8">
        <v>-58.4</v>
      </c>
      <c r="J49" s="8">
        <v>-60</v>
      </c>
      <c r="K49" s="25" t="s">
        <v>734</v>
      </c>
      <c r="L49" s="85" t="str">
        <f t="shared" si="11"/>
        <v>No</v>
      </c>
    </row>
    <row r="50" spans="1:12" x14ac:dyDescent="0.25">
      <c r="A50" s="142" t="s">
        <v>1282</v>
      </c>
      <c r="B50" s="21" t="s">
        <v>213</v>
      </c>
      <c r="C50" s="26">
        <v>1534.8333333</v>
      </c>
      <c r="D50" s="7" t="str">
        <f t="shared" si="8"/>
        <v>N/A</v>
      </c>
      <c r="E50" s="26">
        <v>9645.8611110999991</v>
      </c>
      <c r="F50" s="7" t="str">
        <f t="shared" si="9"/>
        <v>N/A</v>
      </c>
      <c r="G50" s="26">
        <v>6332.4078946999998</v>
      </c>
      <c r="H50" s="7" t="str">
        <f t="shared" si="10"/>
        <v>N/A</v>
      </c>
      <c r="I50" s="8">
        <v>528.5</v>
      </c>
      <c r="J50" s="8">
        <v>-34.4</v>
      </c>
      <c r="K50" s="25" t="s">
        <v>734</v>
      </c>
      <c r="L50" s="85" t="str">
        <f t="shared" si="11"/>
        <v>No</v>
      </c>
    </row>
    <row r="51" spans="1:12" x14ac:dyDescent="0.25">
      <c r="A51" s="142" t="s">
        <v>1283</v>
      </c>
      <c r="B51" s="21" t="s">
        <v>213</v>
      </c>
      <c r="C51" s="26">
        <v>30484.827709000001</v>
      </c>
      <c r="D51" s="7" t="str">
        <f t="shared" si="8"/>
        <v>N/A</v>
      </c>
      <c r="E51" s="26">
        <v>34857.369229000004</v>
      </c>
      <c r="F51" s="7" t="str">
        <f t="shared" si="9"/>
        <v>N/A</v>
      </c>
      <c r="G51" s="26">
        <v>37534.532819</v>
      </c>
      <c r="H51" s="7" t="str">
        <f t="shared" si="10"/>
        <v>N/A</v>
      </c>
      <c r="I51" s="8">
        <v>14.34</v>
      </c>
      <c r="J51" s="8">
        <v>7.68</v>
      </c>
      <c r="K51" s="25" t="s">
        <v>734</v>
      </c>
      <c r="L51" s="85" t="str">
        <f t="shared" si="11"/>
        <v>Yes</v>
      </c>
    </row>
    <row r="52" spans="1:12" x14ac:dyDescent="0.25">
      <c r="A52" s="142" t="s">
        <v>1284</v>
      </c>
      <c r="B52" s="21" t="s">
        <v>213</v>
      </c>
      <c r="C52" s="26">
        <v>31888.351606</v>
      </c>
      <c r="D52" s="7" t="str">
        <f t="shared" si="8"/>
        <v>N/A</v>
      </c>
      <c r="E52" s="26">
        <v>36670.160575000002</v>
      </c>
      <c r="F52" s="7" t="str">
        <f t="shared" si="9"/>
        <v>N/A</v>
      </c>
      <c r="G52" s="26">
        <v>39052.941305</v>
      </c>
      <c r="H52" s="7" t="str">
        <f t="shared" si="10"/>
        <v>N/A</v>
      </c>
      <c r="I52" s="8">
        <v>15</v>
      </c>
      <c r="J52" s="8">
        <v>6.4980000000000002</v>
      </c>
      <c r="K52" s="25" t="s">
        <v>734</v>
      </c>
      <c r="L52" s="85" t="str">
        <f t="shared" si="11"/>
        <v>Yes</v>
      </c>
    </row>
    <row r="53" spans="1:12" x14ac:dyDescent="0.25">
      <c r="A53" s="142" t="s">
        <v>1285</v>
      </c>
      <c r="B53" s="21" t="s">
        <v>213</v>
      </c>
      <c r="C53" s="26">
        <v>31331.768064</v>
      </c>
      <c r="D53" s="7" t="str">
        <f t="shared" si="8"/>
        <v>N/A</v>
      </c>
      <c r="E53" s="26">
        <v>33537.039829000001</v>
      </c>
      <c r="F53" s="7" t="str">
        <f t="shared" si="9"/>
        <v>N/A</v>
      </c>
      <c r="G53" s="26">
        <v>42087.101562999997</v>
      </c>
      <c r="H53" s="7" t="str">
        <f t="shared" si="10"/>
        <v>N/A</v>
      </c>
      <c r="I53" s="8">
        <v>7.0380000000000003</v>
      </c>
      <c r="J53" s="8">
        <v>25.49</v>
      </c>
      <c r="K53" s="25" t="s">
        <v>734</v>
      </c>
      <c r="L53" s="85" t="str">
        <f t="shared" si="11"/>
        <v>Yes</v>
      </c>
    </row>
    <row r="54" spans="1:12" x14ac:dyDescent="0.25">
      <c r="A54" s="142" t="s">
        <v>1286</v>
      </c>
      <c r="B54" s="21" t="s">
        <v>213</v>
      </c>
      <c r="C54" s="26">
        <v>19958.916084</v>
      </c>
      <c r="D54" s="7" t="str">
        <f t="shared" si="8"/>
        <v>N/A</v>
      </c>
      <c r="E54" s="26">
        <v>21547.826892000001</v>
      </c>
      <c r="F54" s="7" t="str">
        <f t="shared" si="9"/>
        <v>N/A</v>
      </c>
      <c r="G54" s="26">
        <v>30633.169394</v>
      </c>
      <c r="H54" s="7" t="str">
        <f t="shared" si="10"/>
        <v>N/A</v>
      </c>
      <c r="I54" s="8">
        <v>7.9610000000000003</v>
      </c>
      <c r="J54" s="8">
        <v>42.16</v>
      </c>
      <c r="K54" s="25" t="s">
        <v>734</v>
      </c>
      <c r="L54" s="85" t="str">
        <f t="shared" si="11"/>
        <v>No</v>
      </c>
    </row>
    <row r="55" spans="1:12" x14ac:dyDescent="0.25">
      <c r="A55" s="142" t="s">
        <v>1662</v>
      </c>
      <c r="B55" s="21" t="s">
        <v>213</v>
      </c>
      <c r="C55" s="26">
        <v>28016.452248000001</v>
      </c>
      <c r="D55" s="7" t="str">
        <f t="shared" si="8"/>
        <v>N/A</v>
      </c>
      <c r="E55" s="26">
        <v>31472.045768</v>
      </c>
      <c r="F55" s="7" t="str">
        <f t="shared" si="9"/>
        <v>N/A</v>
      </c>
      <c r="G55" s="26">
        <v>34139.035698</v>
      </c>
      <c r="H55" s="7" t="str">
        <f t="shared" si="10"/>
        <v>N/A</v>
      </c>
      <c r="I55" s="8">
        <v>12.33</v>
      </c>
      <c r="J55" s="8">
        <v>8.4740000000000002</v>
      </c>
      <c r="K55" s="25" t="s">
        <v>734</v>
      </c>
      <c r="L55" s="85" t="str">
        <f t="shared" si="11"/>
        <v>Yes</v>
      </c>
    </row>
    <row r="56" spans="1:12" x14ac:dyDescent="0.25">
      <c r="A56" s="142" t="s">
        <v>1287</v>
      </c>
      <c r="B56" s="21" t="s">
        <v>213</v>
      </c>
      <c r="C56" s="26" t="s">
        <v>1749</v>
      </c>
      <c r="D56" s="7" t="str">
        <f t="shared" si="8"/>
        <v>N/A</v>
      </c>
      <c r="E56" s="26" t="s">
        <v>1749</v>
      </c>
      <c r="F56" s="7" t="str">
        <f t="shared" si="9"/>
        <v>N/A</v>
      </c>
      <c r="G56" s="26" t="s">
        <v>1749</v>
      </c>
      <c r="H56" s="7" t="str">
        <f t="shared" si="10"/>
        <v>N/A</v>
      </c>
      <c r="I56" s="8" t="s">
        <v>1749</v>
      </c>
      <c r="J56" s="8" t="s">
        <v>1749</v>
      </c>
      <c r="K56" s="25" t="s">
        <v>734</v>
      </c>
      <c r="L56" s="85" t="str">
        <f t="shared" si="11"/>
        <v>N/A</v>
      </c>
    </row>
    <row r="57" spans="1:12" x14ac:dyDescent="0.25">
      <c r="A57" s="142" t="s">
        <v>1663</v>
      </c>
      <c r="B57" s="21" t="s">
        <v>213</v>
      </c>
      <c r="C57" s="26">
        <v>2903.8601874999999</v>
      </c>
      <c r="D57" s="7" t="str">
        <f t="shared" si="8"/>
        <v>N/A</v>
      </c>
      <c r="E57" s="26">
        <v>2676.5516124999999</v>
      </c>
      <c r="F57" s="7" t="str">
        <f t="shared" si="9"/>
        <v>N/A</v>
      </c>
      <c r="G57" s="26">
        <v>2611.1914222999999</v>
      </c>
      <c r="H57" s="7" t="str">
        <f t="shared" si="10"/>
        <v>N/A</v>
      </c>
      <c r="I57" s="8">
        <v>-7.83</v>
      </c>
      <c r="J57" s="8">
        <v>-2.44</v>
      </c>
      <c r="K57" s="25" t="s">
        <v>734</v>
      </c>
      <c r="L57" s="85" t="str">
        <f t="shared" si="11"/>
        <v>Yes</v>
      </c>
    </row>
    <row r="58" spans="1:12" x14ac:dyDescent="0.25">
      <c r="A58" s="142" t="s">
        <v>1288</v>
      </c>
      <c r="B58" s="21" t="s">
        <v>213</v>
      </c>
      <c r="C58" s="26">
        <v>1935.0117298</v>
      </c>
      <c r="D58" s="7" t="str">
        <f t="shared" si="8"/>
        <v>N/A</v>
      </c>
      <c r="E58" s="26">
        <v>1631.8125362999999</v>
      </c>
      <c r="F58" s="7" t="str">
        <f t="shared" si="9"/>
        <v>N/A</v>
      </c>
      <c r="G58" s="26">
        <v>1670.645626</v>
      </c>
      <c r="H58" s="7" t="str">
        <f t="shared" si="10"/>
        <v>N/A</v>
      </c>
      <c r="I58" s="8">
        <v>-15.7</v>
      </c>
      <c r="J58" s="8">
        <v>2.38</v>
      </c>
      <c r="K58" s="25" t="s">
        <v>734</v>
      </c>
      <c r="L58" s="85" t="str">
        <f t="shared" si="11"/>
        <v>Yes</v>
      </c>
    </row>
    <row r="59" spans="1:12" ht="12" customHeight="1" x14ac:dyDescent="0.25">
      <c r="A59" s="142" t="s">
        <v>1664</v>
      </c>
      <c r="B59" s="21" t="s">
        <v>213</v>
      </c>
      <c r="C59" s="26" t="s">
        <v>1749</v>
      </c>
      <c r="D59" s="7" t="str">
        <f t="shared" si="8"/>
        <v>N/A</v>
      </c>
      <c r="E59" s="26" t="s">
        <v>1749</v>
      </c>
      <c r="F59" s="7" t="str">
        <f t="shared" si="9"/>
        <v>N/A</v>
      </c>
      <c r="G59" s="26" t="s">
        <v>1749</v>
      </c>
      <c r="H59" s="7" t="str">
        <f t="shared" si="10"/>
        <v>N/A</v>
      </c>
      <c r="I59" s="8" t="s">
        <v>1749</v>
      </c>
      <c r="J59" s="8" t="s">
        <v>1749</v>
      </c>
      <c r="K59" s="25" t="s">
        <v>734</v>
      </c>
      <c r="L59" s="85" t="str">
        <f t="shared" si="11"/>
        <v>N/A</v>
      </c>
    </row>
    <row r="60" spans="1:12" x14ac:dyDescent="0.25">
      <c r="A60" s="142" t="s">
        <v>1665</v>
      </c>
      <c r="B60" s="21" t="s">
        <v>213</v>
      </c>
      <c r="C60" s="26">
        <v>977.74138646999995</v>
      </c>
      <c r="D60" s="7" t="str">
        <f t="shared" si="8"/>
        <v>N/A</v>
      </c>
      <c r="E60" s="26">
        <v>1308.9970060000001</v>
      </c>
      <c r="F60" s="7" t="str">
        <f t="shared" si="9"/>
        <v>N/A</v>
      </c>
      <c r="G60" s="26">
        <v>4377.3631285000001</v>
      </c>
      <c r="H60" s="7" t="str">
        <f t="shared" si="10"/>
        <v>N/A</v>
      </c>
      <c r="I60" s="8">
        <v>33.880000000000003</v>
      </c>
      <c r="J60" s="8">
        <v>234.4</v>
      </c>
      <c r="K60" s="25" t="s">
        <v>734</v>
      </c>
      <c r="L60" s="85" t="str">
        <f t="shared" si="11"/>
        <v>No</v>
      </c>
    </row>
    <row r="61" spans="1:12" x14ac:dyDescent="0.25">
      <c r="A61" s="84" t="s">
        <v>1666</v>
      </c>
      <c r="B61" s="21" t="s">
        <v>213</v>
      </c>
      <c r="C61" s="26">
        <v>1184.2272840000001</v>
      </c>
      <c r="D61" s="7" t="str">
        <f t="shared" si="8"/>
        <v>N/A</v>
      </c>
      <c r="E61" s="26">
        <v>1865.9859813</v>
      </c>
      <c r="F61" s="7" t="str">
        <f t="shared" si="9"/>
        <v>N/A</v>
      </c>
      <c r="G61" s="26">
        <v>1741.2517404</v>
      </c>
      <c r="H61" s="7" t="str">
        <f t="shared" si="10"/>
        <v>N/A</v>
      </c>
      <c r="I61" s="8">
        <v>57.57</v>
      </c>
      <c r="J61" s="8">
        <v>-6.68</v>
      </c>
      <c r="K61" s="25" t="s">
        <v>734</v>
      </c>
      <c r="L61" s="85" t="str">
        <f t="shared" si="11"/>
        <v>Yes</v>
      </c>
    </row>
    <row r="62" spans="1:12" x14ac:dyDescent="0.25">
      <c r="A62" s="84" t="s">
        <v>1667</v>
      </c>
      <c r="B62" s="21" t="s">
        <v>213</v>
      </c>
      <c r="C62" s="26">
        <v>2197.7948888000001</v>
      </c>
      <c r="D62" s="7" t="str">
        <f t="shared" si="8"/>
        <v>N/A</v>
      </c>
      <c r="E62" s="26">
        <v>2498.0556296</v>
      </c>
      <c r="F62" s="7" t="str">
        <f t="shared" si="9"/>
        <v>N/A</v>
      </c>
      <c r="G62" s="26">
        <v>2682.0246677</v>
      </c>
      <c r="H62" s="7" t="str">
        <f t="shared" si="10"/>
        <v>N/A</v>
      </c>
      <c r="I62" s="8">
        <v>13.66</v>
      </c>
      <c r="J62" s="8">
        <v>7.3639999999999999</v>
      </c>
      <c r="K62" s="25" t="s">
        <v>734</v>
      </c>
      <c r="L62" s="85" t="str">
        <f t="shared" si="11"/>
        <v>Yes</v>
      </c>
    </row>
    <row r="63" spans="1:12" x14ac:dyDescent="0.25">
      <c r="A63" s="84" t="s">
        <v>1668</v>
      </c>
      <c r="B63" s="21" t="s">
        <v>213</v>
      </c>
      <c r="C63" s="26">
        <v>11026.711657</v>
      </c>
      <c r="D63" s="7" t="str">
        <f t="shared" si="8"/>
        <v>N/A</v>
      </c>
      <c r="E63" s="26">
        <v>11528.950736999999</v>
      </c>
      <c r="F63" s="7" t="str">
        <f t="shared" si="9"/>
        <v>N/A</v>
      </c>
      <c r="G63" s="26">
        <v>10532.027262</v>
      </c>
      <c r="H63" s="7" t="str">
        <f t="shared" si="10"/>
        <v>N/A</v>
      </c>
      <c r="I63" s="8">
        <v>4.5549999999999997</v>
      </c>
      <c r="J63" s="8">
        <v>-8.65</v>
      </c>
      <c r="K63" s="25" t="s">
        <v>734</v>
      </c>
      <c r="L63" s="85" t="str">
        <f t="shared" si="11"/>
        <v>Yes</v>
      </c>
    </row>
    <row r="64" spans="1:12" x14ac:dyDescent="0.25">
      <c r="A64" s="84" t="s">
        <v>1669</v>
      </c>
      <c r="B64" s="21" t="s">
        <v>213</v>
      </c>
      <c r="C64" s="26">
        <v>1774.2183908</v>
      </c>
      <c r="D64" s="7" t="str">
        <f t="shared" si="8"/>
        <v>N/A</v>
      </c>
      <c r="E64" s="26">
        <v>1262.9338843</v>
      </c>
      <c r="F64" s="7" t="str">
        <f t="shared" si="9"/>
        <v>N/A</v>
      </c>
      <c r="G64" s="26">
        <v>938.93103447999999</v>
      </c>
      <c r="H64" s="7" t="str">
        <f t="shared" si="10"/>
        <v>N/A</v>
      </c>
      <c r="I64" s="8">
        <v>-28.8</v>
      </c>
      <c r="J64" s="8">
        <v>-25.7</v>
      </c>
      <c r="K64" s="25" t="s">
        <v>734</v>
      </c>
      <c r="L64" s="85" t="str">
        <f t="shared" si="11"/>
        <v>Yes</v>
      </c>
    </row>
    <row r="65" spans="1:12" x14ac:dyDescent="0.25">
      <c r="A65" s="84" t="s">
        <v>1670</v>
      </c>
      <c r="B65" s="21" t="s">
        <v>213</v>
      </c>
      <c r="C65" s="26">
        <v>2075.6080055000002</v>
      </c>
      <c r="D65" s="7" t="str">
        <f t="shared" si="8"/>
        <v>N/A</v>
      </c>
      <c r="E65" s="26">
        <v>2082.9609077</v>
      </c>
      <c r="F65" s="7" t="str">
        <f t="shared" si="9"/>
        <v>N/A</v>
      </c>
      <c r="G65" s="26">
        <v>2177.8234861999999</v>
      </c>
      <c r="H65" s="7" t="str">
        <f t="shared" si="10"/>
        <v>N/A</v>
      </c>
      <c r="I65" s="8">
        <v>0.3543</v>
      </c>
      <c r="J65" s="8">
        <v>4.5540000000000003</v>
      </c>
      <c r="K65" s="25" t="s">
        <v>734</v>
      </c>
      <c r="L65" s="85" t="str">
        <f t="shared" si="11"/>
        <v>Yes</v>
      </c>
    </row>
    <row r="66" spans="1:12" x14ac:dyDescent="0.25">
      <c r="A66" s="84" t="s">
        <v>1671</v>
      </c>
      <c r="B66" s="21" t="s">
        <v>213</v>
      </c>
      <c r="C66" s="26">
        <v>1906.5833673</v>
      </c>
      <c r="D66" s="7" t="str">
        <f t="shared" si="8"/>
        <v>N/A</v>
      </c>
      <c r="E66" s="26">
        <v>1788.2123094999999</v>
      </c>
      <c r="F66" s="7" t="str">
        <f t="shared" si="9"/>
        <v>N/A</v>
      </c>
      <c r="G66" s="26">
        <v>1877.8451026</v>
      </c>
      <c r="H66" s="7" t="str">
        <f t="shared" si="10"/>
        <v>N/A</v>
      </c>
      <c r="I66" s="8">
        <v>-6.21</v>
      </c>
      <c r="J66" s="8">
        <v>5.0119999999999996</v>
      </c>
      <c r="K66" s="25" t="s">
        <v>734</v>
      </c>
      <c r="L66" s="85" t="str">
        <f t="shared" si="11"/>
        <v>Yes</v>
      </c>
    </row>
    <row r="67" spans="1:12" x14ac:dyDescent="0.25">
      <c r="A67" s="84" t="s">
        <v>1672</v>
      </c>
      <c r="B67" s="21" t="s">
        <v>213</v>
      </c>
      <c r="C67" s="26" t="s">
        <v>1749</v>
      </c>
      <c r="D67" s="7" t="str">
        <f t="shared" si="8"/>
        <v>N/A</v>
      </c>
      <c r="E67" s="26" t="s">
        <v>1749</v>
      </c>
      <c r="F67" s="7" t="str">
        <f t="shared" si="9"/>
        <v>N/A</v>
      </c>
      <c r="G67" s="26" t="s">
        <v>1749</v>
      </c>
      <c r="H67" s="7" t="str">
        <f t="shared" si="10"/>
        <v>N/A</v>
      </c>
      <c r="I67" s="8" t="s">
        <v>1749</v>
      </c>
      <c r="J67" s="8" t="s">
        <v>1749</v>
      </c>
      <c r="K67" s="25" t="s">
        <v>734</v>
      </c>
      <c r="L67" s="85" t="str">
        <f t="shared" si="11"/>
        <v>N/A</v>
      </c>
    </row>
    <row r="68" spans="1:12" x14ac:dyDescent="0.25">
      <c r="A68" s="108" t="s">
        <v>1673</v>
      </c>
      <c r="B68" s="21" t="s">
        <v>213</v>
      </c>
      <c r="C68" s="26">
        <v>1519.5417695000001</v>
      </c>
      <c r="D68" s="7" t="str">
        <f t="shared" si="8"/>
        <v>N/A</v>
      </c>
      <c r="E68" s="26">
        <v>1709.5270479000001</v>
      </c>
      <c r="F68" s="7" t="str">
        <f t="shared" si="9"/>
        <v>N/A</v>
      </c>
      <c r="G68" s="26">
        <v>1784</v>
      </c>
      <c r="H68" s="7" t="str">
        <f t="shared" si="10"/>
        <v>N/A</v>
      </c>
      <c r="I68" s="8">
        <v>12.5</v>
      </c>
      <c r="J68" s="8">
        <v>4.3559999999999999</v>
      </c>
      <c r="K68" s="25" t="s">
        <v>734</v>
      </c>
      <c r="L68" s="85" t="str">
        <f t="shared" si="11"/>
        <v>Yes</v>
      </c>
    </row>
    <row r="69" spans="1:12" x14ac:dyDescent="0.25">
      <c r="A69" s="108" t="s">
        <v>1674</v>
      </c>
      <c r="B69" s="21" t="s">
        <v>213</v>
      </c>
      <c r="C69" s="26">
        <v>876.79982556000004</v>
      </c>
      <c r="D69" s="7" t="str">
        <f t="shared" si="8"/>
        <v>N/A</v>
      </c>
      <c r="E69" s="26">
        <v>1147.2521738999999</v>
      </c>
      <c r="F69" s="7" t="str">
        <f t="shared" si="9"/>
        <v>N/A</v>
      </c>
      <c r="G69" s="26">
        <v>1361.6618257</v>
      </c>
      <c r="H69" s="7" t="str">
        <f t="shared" si="10"/>
        <v>N/A</v>
      </c>
      <c r="I69" s="8">
        <v>30.85</v>
      </c>
      <c r="J69" s="8">
        <v>18.690000000000001</v>
      </c>
      <c r="K69" s="25" t="s">
        <v>734</v>
      </c>
      <c r="L69" s="85" t="str">
        <f t="shared" si="11"/>
        <v>Yes</v>
      </c>
    </row>
    <row r="70" spans="1:12" x14ac:dyDescent="0.25">
      <c r="A70" s="142" t="s">
        <v>1675</v>
      </c>
      <c r="B70" s="21" t="s">
        <v>213</v>
      </c>
      <c r="C70" s="26">
        <v>2513.7718338</v>
      </c>
      <c r="D70" s="7" t="str">
        <f t="shared" si="8"/>
        <v>N/A</v>
      </c>
      <c r="E70" s="26">
        <v>2481.5323953000002</v>
      </c>
      <c r="F70" s="7" t="str">
        <f t="shared" si="9"/>
        <v>N/A</v>
      </c>
      <c r="G70" s="26">
        <v>2428.3667865000002</v>
      </c>
      <c r="H70" s="7" t="str">
        <f t="shared" si="10"/>
        <v>N/A</v>
      </c>
      <c r="I70" s="8">
        <v>-1.28</v>
      </c>
      <c r="J70" s="8">
        <v>-2.14</v>
      </c>
      <c r="K70" s="25" t="s">
        <v>734</v>
      </c>
      <c r="L70" s="85" t="str">
        <f t="shared" si="11"/>
        <v>Yes</v>
      </c>
    </row>
    <row r="71" spans="1:12" x14ac:dyDescent="0.25">
      <c r="A71" s="142" t="s">
        <v>1676</v>
      </c>
      <c r="B71" s="21" t="s">
        <v>213</v>
      </c>
      <c r="C71" s="26">
        <v>1538.0221607000001</v>
      </c>
      <c r="D71" s="7" t="str">
        <f t="shared" si="8"/>
        <v>N/A</v>
      </c>
      <c r="E71" s="26">
        <v>352.73250517999998</v>
      </c>
      <c r="F71" s="7" t="str">
        <f t="shared" si="9"/>
        <v>N/A</v>
      </c>
      <c r="G71" s="26">
        <v>923.37592138000002</v>
      </c>
      <c r="H71" s="7" t="str">
        <f t="shared" si="10"/>
        <v>N/A</v>
      </c>
      <c r="I71" s="8">
        <v>-77.099999999999994</v>
      </c>
      <c r="J71" s="8">
        <v>161.80000000000001</v>
      </c>
      <c r="K71" s="25" t="s">
        <v>734</v>
      </c>
      <c r="L71" s="85" t="str">
        <f t="shared" si="11"/>
        <v>No</v>
      </c>
    </row>
    <row r="72" spans="1:12" x14ac:dyDescent="0.25">
      <c r="A72" s="142" t="s">
        <v>1595</v>
      </c>
      <c r="B72" s="21" t="s">
        <v>213</v>
      </c>
      <c r="C72" s="26">
        <v>156911731</v>
      </c>
      <c r="D72" s="7" t="str">
        <f t="shared" ref="D72:D135" si="12">IF($B72="N/A","N/A",IF(C72&gt;10,"No",IF(C72&lt;-10,"No","Yes")))</f>
        <v>N/A</v>
      </c>
      <c r="E72" s="26">
        <v>151627207</v>
      </c>
      <c r="F72" s="7" t="str">
        <f t="shared" ref="F72:F135" si="13">IF($B72="N/A","N/A",IF(E72&gt;10,"No",IF(E72&lt;-10,"No","Yes")))</f>
        <v>N/A</v>
      </c>
      <c r="G72" s="26">
        <v>162539819</v>
      </c>
      <c r="H72" s="7" t="str">
        <f t="shared" ref="H72:H135" si="14">IF($B72="N/A","N/A",IF(G72&gt;10,"No",IF(G72&lt;-10,"No","Yes")))</f>
        <v>N/A</v>
      </c>
      <c r="I72" s="8">
        <v>-3.37</v>
      </c>
      <c r="J72" s="8">
        <v>7.1970000000000001</v>
      </c>
      <c r="K72" s="25" t="s">
        <v>734</v>
      </c>
      <c r="L72" s="85" t="str">
        <f t="shared" ref="L72:L132" si="15">IF(J72="Div by 0", "N/A", IF(K72="N/A","N/A", IF(J72&gt;VALUE(MID(K72,1,2)), "No", IF(J72&lt;-1*VALUE(MID(K72,1,2)), "No", "Yes"))))</f>
        <v>Yes</v>
      </c>
    </row>
    <row r="73" spans="1:12" x14ac:dyDescent="0.25">
      <c r="A73" s="142" t="s">
        <v>1596</v>
      </c>
      <c r="B73" s="21" t="s">
        <v>213</v>
      </c>
      <c r="C73" s="22">
        <v>13558</v>
      </c>
      <c r="D73" s="7" t="str">
        <f t="shared" si="12"/>
        <v>N/A</v>
      </c>
      <c r="E73" s="22">
        <v>12769</v>
      </c>
      <c r="F73" s="7" t="str">
        <f t="shared" si="13"/>
        <v>N/A</v>
      </c>
      <c r="G73" s="22">
        <v>13559</v>
      </c>
      <c r="H73" s="7" t="str">
        <f t="shared" si="14"/>
        <v>N/A</v>
      </c>
      <c r="I73" s="8">
        <v>-5.82</v>
      </c>
      <c r="J73" s="8">
        <v>6.1870000000000003</v>
      </c>
      <c r="K73" s="25" t="s">
        <v>734</v>
      </c>
      <c r="L73" s="85" t="str">
        <f t="shared" si="15"/>
        <v>Yes</v>
      </c>
    </row>
    <row r="74" spans="1:12" x14ac:dyDescent="0.25">
      <c r="A74" s="142" t="s">
        <v>1289</v>
      </c>
      <c r="B74" s="21" t="s">
        <v>213</v>
      </c>
      <c r="C74" s="26">
        <v>11573.368565000001</v>
      </c>
      <c r="D74" s="7" t="str">
        <f t="shared" si="12"/>
        <v>N/A</v>
      </c>
      <c r="E74" s="26">
        <v>11874.634427000001</v>
      </c>
      <c r="F74" s="7" t="str">
        <f t="shared" si="13"/>
        <v>N/A</v>
      </c>
      <c r="G74" s="26">
        <v>11987.596357</v>
      </c>
      <c r="H74" s="7" t="str">
        <f t="shared" si="14"/>
        <v>N/A</v>
      </c>
      <c r="I74" s="8">
        <v>2.6030000000000002</v>
      </c>
      <c r="J74" s="8">
        <v>0.95130000000000003</v>
      </c>
      <c r="K74" s="25" t="s">
        <v>734</v>
      </c>
      <c r="L74" s="85" t="str">
        <f t="shared" si="15"/>
        <v>Yes</v>
      </c>
    </row>
    <row r="75" spans="1:12" x14ac:dyDescent="0.25">
      <c r="A75" s="142" t="s">
        <v>1290</v>
      </c>
      <c r="B75" s="21" t="s">
        <v>213</v>
      </c>
      <c r="C75" s="22">
        <v>7.9309632689000003</v>
      </c>
      <c r="D75" s="7" t="str">
        <f t="shared" si="12"/>
        <v>N/A</v>
      </c>
      <c r="E75" s="22">
        <v>7.3703500666000004</v>
      </c>
      <c r="F75" s="7" t="str">
        <f t="shared" si="13"/>
        <v>N/A</v>
      </c>
      <c r="G75" s="22">
        <v>7.1834943579999999</v>
      </c>
      <c r="H75" s="7" t="str">
        <f t="shared" si="14"/>
        <v>N/A</v>
      </c>
      <c r="I75" s="8">
        <v>-7.07</v>
      </c>
      <c r="J75" s="8">
        <v>-2.54</v>
      </c>
      <c r="K75" s="25" t="s">
        <v>734</v>
      </c>
      <c r="L75" s="85" t="str">
        <f t="shared" si="15"/>
        <v>Yes</v>
      </c>
    </row>
    <row r="76" spans="1:12" ht="25" x14ac:dyDescent="0.25">
      <c r="A76" s="142" t="s">
        <v>545</v>
      </c>
      <c r="B76" s="21" t="s">
        <v>213</v>
      </c>
      <c r="C76" s="26">
        <v>0</v>
      </c>
      <c r="D76" s="7" t="str">
        <f t="shared" si="12"/>
        <v>N/A</v>
      </c>
      <c r="E76" s="26">
        <v>39969</v>
      </c>
      <c r="F76" s="7" t="str">
        <f t="shared" si="13"/>
        <v>N/A</v>
      </c>
      <c r="G76" s="26">
        <v>43803</v>
      </c>
      <c r="H76" s="7" t="str">
        <f t="shared" si="14"/>
        <v>N/A</v>
      </c>
      <c r="I76" s="8" t="s">
        <v>1749</v>
      </c>
      <c r="J76" s="8">
        <v>9.5920000000000005</v>
      </c>
      <c r="K76" s="25" t="s">
        <v>734</v>
      </c>
      <c r="L76" s="85" t="str">
        <f t="shared" si="15"/>
        <v>Yes</v>
      </c>
    </row>
    <row r="77" spans="1:12" x14ac:dyDescent="0.25">
      <c r="A77" s="142" t="s">
        <v>546</v>
      </c>
      <c r="B77" s="21" t="s">
        <v>213</v>
      </c>
      <c r="C77" s="22">
        <v>0</v>
      </c>
      <c r="D77" s="7" t="str">
        <f t="shared" si="12"/>
        <v>N/A</v>
      </c>
      <c r="E77" s="22">
        <v>11</v>
      </c>
      <c r="F77" s="7" t="str">
        <f t="shared" si="13"/>
        <v>N/A</v>
      </c>
      <c r="G77" s="22">
        <v>11</v>
      </c>
      <c r="H77" s="7" t="str">
        <f t="shared" si="14"/>
        <v>N/A</v>
      </c>
      <c r="I77" s="8" t="s">
        <v>1749</v>
      </c>
      <c r="J77" s="8">
        <v>100</v>
      </c>
      <c r="K77" s="25" t="s">
        <v>734</v>
      </c>
      <c r="L77" s="85" t="str">
        <f t="shared" si="15"/>
        <v>No</v>
      </c>
    </row>
    <row r="78" spans="1:12" x14ac:dyDescent="0.25">
      <c r="A78" s="142" t="s">
        <v>1291</v>
      </c>
      <c r="B78" s="21" t="s">
        <v>213</v>
      </c>
      <c r="C78" s="26" t="s">
        <v>1749</v>
      </c>
      <c r="D78" s="7" t="str">
        <f t="shared" si="12"/>
        <v>N/A</v>
      </c>
      <c r="E78" s="26">
        <v>39969</v>
      </c>
      <c r="F78" s="7" t="str">
        <f t="shared" si="13"/>
        <v>N/A</v>
      </c>
      <c r="G78" s="26">
        <v>21901.5</v>
      </c>
      <c r="H78" s="7" t="str">
        <f t="shared" si="14"/>
        <v>N/A</v>
      </c>
      <c r="I78" s="8" t="s">
        <v>1749</v>
      </c>
      <c r="J78" s="8">
        <v>-45.2</v>
      </c>
      <c r="K78" s="25" t="s">
        <v>734</v>
      </c>
      <c r="L78" s="85" t="str">
        <f t="shared" si="15"/>
        <v>No</v>
      </c>
    </row>
    <row r="79" spans="1:12" ht="25" x14ac:dyDescent="0.25">
      <c r="A79" s="142" t="s">
        <v>547</v>
      </c>
      <c r="B79" s="21" t="s">
        <v>213</v>
      </c>
      <c r="C79" s="26">
        <v>7370080</v>
      </c>
      <c r="D79" s="7" t="str">
        <f t="shared" si="12"/>
        <v>N/A</v>
      </c>
      <c r="E79" s="26">
        <v>5024474</v>
      </c>
      <c r="F79" s="7" t="str">
        <f t="shared" si="13"/>
        <v>N/A</v>
      </c>
      <c r="G79" s="26">
        <v>3905780</v>
      </c>
      <c r="H79" s="7" t="str">
        <f t="shared" si="14"/>
        <v>N/A</v>
      </c>
      <c r="I79" s="8">
        <v>-31.8</v>
      </c>
      <c r="J79" s="8">
        <v>-22.3</v>
      </c>
      <c r="K79" s="25" t="s">
        <v>734</v>
      </c>
      <c r="L79" s="85" t="str">
        <f t="shared" si="15"/>
        <v>Yes</v>
      </c>
    </row>
    <row r="80" spans="1:12" x14ac:dyDescent="0.25">
      <c r="A80" s="142" t="s">
        <v>548</v>
      </c>
      <c r="B80" s="21" t="s">
        <v>213</v>
      </c>
      <c r="C80" s="22">
        <v>343</v>
      </c>
      <c r="D80" s="7" t="str">
        <f t="shared" si="12"/>
        <v>N/A</v>
      </c>
      <c r="E80" s="22">
        <v>294</v>
      </c>
      <c r="F80" s="7" t="str">
        <f t="shared" si="13"/>
        <v>N/A</v>
      </c>
      <c r="G80" s="22">
        <v>275</v>
      </c>
      <c r="H80" s="7" t="str">
        <f t="shared" si="14"/>
        <v>N/A</v>
      </c>
      <c r="I80" s="8">
        <v>-14.3</v>
      </c>
      <c r="J80" s="8">
        <v>-6.46</v>
      </c>
      <c r="K80" s="25" t="s">
        <v>734</v>
      </c>
      <c r="L80" s="85" t="str">
        <f t="shared" si="15"/>
        <v>Yes</v>
      </c>
    </row>
    <row r="81" spans="1:12" ht="25" x14ac:dyDescent="0.25">
      <c r="A81" s="142" t="s">
        <v>1292</v>
      </c>
      <c r="B81" s="21" t="s">
        <v>213</v>
      </c>
      <c r="C81" s="26">
        <v>21487.113702999999</v>
      </c>
      <c r="D81" s="7" t="str">
        <f t="shared" si="12"/>
        <v>N/A</v>
      </c>
      <c r="E81" s="26">
        <v>17090.047619000001</v>
      </c>
      <c r="F81" s="7" t="str">
        <f t="shared" si="13"/>
        <v>N/A</v>
      </c>
      <c r="G81" s="26">
        <v>14202.836364000001</v>
      </c>
      <c r="H81" s="7" t="str">
        <f t="shared" si="14"/>
        <v>N/A</v>
      </c>
      <c r="I81" s="8">
        <v>-20.5</v>
      </c>
      <c r="J81" s="8">
        <v>-16.899999999999999</v>
      </c>
      <c r="K81" s="25" t="s">
        <v>734</v>
      </c>
      <c r="L81" s="85" t="str">
        <f t="shared" si="15"/>
        <v>Yes</v>
      </c>
    </row>
    <row r="82" spans="1:12" x14ac:dyDescent="0.25">
      <c r="A82" s="142" t="s">
        <v>549</v>
      </c>
      <c r="B82" s="21" t="s">
        <v>213</v>
      </c>
      <c r="C82" s="26">
        <v>34041403</v>
      </c>
      <c r="D82" s="7" t="str">
        <f t="shared" si="12"/>
        <v>N/A</v>
      </c>
      <c r="E82" s="26">
        <v>32503434</v>
      </c>
      <c r="F82" s="7" t="str">
        <f t="shared" si="13"/>
        <v>N/A</v>
      </c>
      <c r="G82" s="26">
        <v>26879859</v>
      </c>
      <c r="H82" s="7" t="str">
        <f t="shared" si="14"/>
        <v>N/A</v>
      </c>
      <c r="I82" s="8">
        <v>-4.5199999999999996</v>
      </c>
      <c r="J82" s="8">
        <v>-17.3</v>
      </c>
      <c r="K82" s="25" t="s">
        <v>734</v>
      </c>
      <c r="L82" s="85" t="str">
        <f t="shared" si="15"/>
        <v>Yes</v>
      </c>
    </row>
    <row r="83" spans="1:12" x14ac:dyDescent="0.25">
      <c r="A83" s="142" t="s">
        <v>550</v>
      </c>
      <c r="B83" s="21" t="s">
        <v>213</v>
      </c>
      <c r="C83" s="22">
        <v>513</v>
      </c>
      <c r="D83" s="7" t="str">
        <f t="shared" si="12"/>
        <v>N/A</v>
      </c>
      <c r="E83" s="22">
        <v>419</v>
      </c>
      <c r="F83" s="7" t="str">
        <f t="shared" si="13"/>
        <v>N/A</v>
      </c>
      <c r="G83" s="22">
        <v>322</v>
      </c>
      <c r="H83" s="7" t="str">
        <f t="shared" si="14"/>
        <v>N/A</v>
      </c>
      <c r="I83" s="8">
        <v>-18.3</v>
      </c>
      <c r="J83" s="8">
        <v>-23.2</v>
      </c>
      <c r="K83" s="25" t="s">
        <v>734</v>
      </c>
      <c r="L83" s="85" t="str">
        <f t="shared" si="15"/>
        <v>Yes</v>
      </c>
    </row>
    <row r="84" spans="1:12" x14ac:dyDescent="0.25">
      <c r="A84" s="142" t="s">
        <v>1293</v>
      </c>
      <c r="B84" s="21" t="s">
        <v>213</v>
      </c>
      <c r="C84" s="26">
        <v>66357.510720999999</v>
      </c>
      <c r="D84" s="7" t="str">
        <f t="shared" si="12"/>
        <v>N/A</v>
      </c>
      <c r="E84" s="26">
        <v>77573.828162000005</v>
      </c>
      <c r="F84" s="7" t="str">
        <f t="shared" si="13"/>
        <v>N/A</v>
      </c>
      <c r="G84" s="26">
        <v>83477.822981000005</v>
      </c>
      <c r="H84" s="7" t="str">
        <f t="shared" si="14"/>
        <v>N/A</v>
      </c>
      <c r="I84" s="8">
        <v>16.899999999999999</v>
      </c>
      <c r="J84" s="8">
        <v>7.6109999999999998</v>
      </c>
      <c r="K84" s="25" t="s">
        <v>734</v>
      </c>
      <c r="L84" s="85" t="str">
        <f t="shared" si="15"/>
        <v>Yes</v>
      </c>
    </row>
    <row r="85" spans="1:12" x14ac:dyDescent="0.25">
      <c r="A85" s="142" t="s">
        <v>551</v>
      </c>
      <c r="B85" s="21" t="s">
        <v>213</v>
      </c>
      <c r="C85" s="26">
        <v>22018582</v>
      </c>
      <c r="D85" s="7" t="str">
        <f t="shared" si="12"/>
        <v>N/A</v>
      </c>
      <c r="E85" s="26">
        <v>19661023</v>
      </c>
      <c r="F85" s="7" t="str">
        <f t="shared" si="13"/>
        <v>N/A</v>
      </c>
      <c r="G85" s="26">
        <v>16633346</v>
      </c>
      <c r="H85" s="7" t="str">
        <f t="shared" si="14"/>
        <v>N/A</v>
      </c>
      <c r="I85" s="8">
        <v>-10.7</v>
      </c>
      <c r="J85" s="8">
        <v>-15.4</v>
      </c>
      <c r="K85" s="25" t="s">
        <v>734</v>
      </c>
      <c r="L85" s="85" t="str">
        <f t="shared" si="15"/>
        <v>Yes</v>
      </c>
    </row>
    <row r="86" spans="1:12" x14ac:dyDescent="0.25">
      <c r="A86" s="142" t="s">
        <v>552</v>
      </c>
      <c r="B86" s="21" t="s">
        <v>213</v>
      </c>
      <c r="C86" s="22">
        <v>907</v>
      </c>
      <c r="D86" s="7" t="str">
        <f t="shared" si="12"/>
        <v>N/A</v>
      </c>
      <c r="E86" s="22">
        <v>813</v>
      </c>
      <c r="F86" s="7" t="str">
        <f t="shared" si="13"/>
        <v>N/A</v>
      </c>
      <c r="G86" s="22">
        <v>696</v>
      </c>
      <c r="H86" s="7" t="str">
        <f t="shared" si="14"/>
        <v>N/A</v>
      </c>
      <c r="I86" s="8">
        <v>-10.4</v>
      </c>
      <c r="J86" s="8">
        <v>-14.4</v>
      </c>
      <c r="K86" s="25" t="s">
        <v>734</v>
      </c>
      <c r="L86" s="85" t="str">
        <f t="shared" si="15"/>
        <v>Yes</v>
      </c>
    </row>
    <row r="87" spans="1:12" x14ac:dyDescent="0.25">
      <c r="A87" s="142" t="s">
        <v>1294</v>
      </c>
      <c r="B87" s="21" t="s">
        <v>213</v>
      </c>
      <c r="C87" s="26">
        <v>24276.275634000001</v>
      </c>
      <c r="D87" s="7" t="str">
        <f t="shared" si="12"/>
        <v>N/A</v>
      </c>
      <c r="E87" s="26">
        <v>24183.300123000001</v>
      </c>
      <c r="F87" s="7" t="str">
        <f t="shared" si="13"/>
        <v>N/A</v>
      </c>
      <c r="G87" s="26">
        <v>23898.485632</v>
      </c>
      <c r="H87" s="7" t="str">
        <f t="shared" si="14"/>
        <v>N/A</v>
      </c>
      <c r="I87" s="8">
        <v>-0.38300000000000001</v>
      </c>
      <c r="J87" s="8">
        <v>-1.18</v>
      </c>
      <c r="K87" s="25" t="s">
        <v>734</v>
      </c>
      <c r="L87" s="85" t="str">
        <f t="shared" si="15"/>
        <v>Yes</v>
      </c>
    </row>
    <row r="88" spans="1:12" ht="25" x14ac:dyDescent="0.25">
      <c r="A88" s="142" t="s">
        <v>553</v>
      </c>
      <c r="B88" s="21" t="s">
        <v>213</v>
      </c>
      <c r="C88" s="26">
        <v>75228911</v>
      </c>
      <c r="D88" s="7" t="str">
        <f t="shared" si="12"/>
        <v>N/A</v>
      </c>
      <c r="E88" s="26">
        <v>77282659</v>
      </c>
      <c r="F88" s="7" t="str">
        <f t="shared" si="13"/>
        <v>N/A</v>
      </c>
      <c r="G88" s="26">
        <v>74107491</v>
      </c>
      <c r="H88" s="7" t="str">
        <f t="shared" si="14"/>
        <v>N/A</v>
      </c>
      <c r="I88" s="8">
        <v>2.73</v>
      </c>
      <c r="J88" s="8">
        <v>-4.1100000000000003</v>
      </c>
      <c r="K88" s="25" t="s">
        <v>734</v>
      </c>
      <c r="L88" s="85" t="str">
        <f t="shared" si="15"/>
        <v>Yes</v>
      </c>
    </row>
    <row r="89" spans="1:12" x14ac:dyDescent="0.25">
      <c r="A89" s="142" t="s">
        <v>554</v>
      </c>
      <c r="B89" s="21" t="s">
        <v>213</v>
      </c>
      <c r="C89" s="22">
        <v>80150</v>
      </c>
      <c r="D89" s="7" t="str">
        <f t="shared" si="12"/>
        <v>N/A</v>
      </c>
      <c r="E89" s="22">
        <v>86680</v>
      </c>
      <c r="F89" s="7" t="str">
        <f t="shared" si="13"/>
        <v>N/A</v>
      </c>
      <c r="G89" s="22">
        <v>97620</v>
      </c>
      <c r="H89" s="7" t="str">
        <f t="shared" si="14"/>
        <v>N/A</v>
      </c>
      <c r="I89" s="8">
        <v>8.1470000000000002</v>
      </c>
      <c r="J89" s="8">
        <v>12.62</v>
      </c>
      <c r="K89" s="25" t="s">
        <v>734</v>
      </c>
      <c r="L89" s="85" t="str">
        <f t="shared" si="15"/>
        <v>Yes</v>
      </c>
    </row>
    <row r="90" spans="1:12" x14ac:dyDescent="0.25">
      <c r="A90" s="142" t="s">
        <v>1295</v>
      </c>
      <c r="B90" s="21" t="s">
        <v>213</v>
      </c>
      <c r="C90" s="26">
        <v>938.60150967000004</v>
      </c>
      <c r="D90" s="7" t="str">
        <f t="shared" si="12"/>
        <v>N/A</v>
      </c>
      <c r="E90" s="26">
        <v>891.58582140999999</v>
      </c>
      <c r="F90" s="7" t="str">
        <f t="shared" si="13"/>
        <v>N/A</v>
      </c>
      <c r="G90" s="26">
        <v>759.14250154000001</v>
      </c>
      <c r="H90" s="7" t="str">
        <f t="shared" si="14"/>
        <v>N/A</v>
      </c>
      <c r="I90" s="8">
        <v>-5.01</v>
      </c>
      <c r="J90" s="8">
        <v>-14.9</v>
      </c>
      <c r="K90" s="25" t="s">
        <v>734</v>
      </c>
      <c r="L90" s="85" t="str">
        <f t="shared" si="15"/>
        <v>Yes</v>
      </c>
    </row>
    <row r="91" spans="1:12" x14ac:dyDescent="0.25">
      <c r="A91" s="142" t="s">
        <v>555</v>
      </c>
      <c r="B91" s="21" t="s">
        <v>213</v>
      </c>
      <c r="C91" s="26">
        <v>8466551</v>
      </c>
      <c r="D91" s="7" t="str">
        <f t="shared" si="12"/>
        <v>N/A</v>
      </c>
      <c r="E91" s="26">
        <v>9188654</v>
      </c>
      <c r="F91" s="7" t="str">
        <f t="shared" si="13"/>
        <v>N/A</v>
      </c>
      <c r="G91" s="26">
        <v>9461575</v>
      </c>
      <c r="H91" s="7" t="str">
        <f t="shared" si="14"/>
        <v>N/A</v>
      </c>
      <c r="I91" s="8">
        <v>8.5289999999999999</v>
      </c>
      <c r="J91" s="8">
        <v>2.97</v>
      </c>
      <c r="K91" s="25" t="s">
        <v>734</v>
      </c>
      <c r="L91" s="85" t="str">
        <f t="shared" si="15"/>
        <v>Yes</v>
      </c>
    </row>
    <row r="92" spans="1:12" x14ac:dyDescent="0.25">
      <c r="A92" s="142" t="s">
        <v>556</v>
      </c>
      <c r="B92" s="21" t="s">
        <v>213</v>
      </c>
      <c r="C92" s="22">
        <v>29539</v>
      </c>
      <c r="D92" s="7" t="str">
        <f t="shared" si="12"/>
        <v>N/A</v>
      </c>
      <c r="E92" s="22">
        <v>30684</v>
      </c>
      <c r="F92" s="7" t="str">
        <f t="shared" si="13"/>
        <v>N/A</v>
      </c>
      <c r="G92" s="22">
        <v>33752</v>
      </c>
      <c r="H92" s="7" t="str">
        <f t="shared" si="14"/>
        <v>N/A</v>
      </c>
      <c r="I92" s="8">
        <v>3.8759999999999999</v>
      </c>
      <c r="J92" s="8">
        <v>9.9990000000000006</v>
      </c>
      <c r="K92" s="25" t="s">
        <v>734</v>
      </c>
      <c r="L92" s="85" t="str">
        <f t="shared" si="15"/>
        <v>Yes</v>
      </c>
    </row>
    <row r="93" spans="1:12" x14ac:dyDescent="0.25">
      <c r="A93" s="142" t="s">
        <v>1296</v>
      </c>
      <c r="B93" s="21" t="s">
        <v>213</v>
      </c>
      <c r="C93" s="26">
        <v>286.62280375</v>
      </c>
      <c r="D93" s="7" t="str">
        <f t="shared" si="12"/>
        <v>N/A</v>
      </c>
      <c r="E93" s="26">
        <v>299.46076131000001</v>
      </c>
      <c r="F93" s="7" t="str">
        <f t="shared" si="13"/>
        <v>N/A</v>
      </c>
      <c r="G93" s="26">
        <v>280.32635103000001</v>
      </c>
      <c r="H93" s="7" t="str">
        <f t="shared" si="14"/>
        <v>N/A</v>
      </c>
      <c r="I93" s="8">
        <v>4.4790000000000001</v>
      </c>
      <c r="J93" s="8">
        <v>-6.39</v>
      </c>
      <c r="K93" s="25" t="s">
        <v>734</v>
      </c>
      <c r="L93" s="85" t="str">
        <f t="shared" si="15"/>
        <v>Yes</v>
      </c>
    </row>
    <row r="94" spans="1:12" ht="25" x14ac:dyDescent="0.25">
      <c r="A94" s="142" t="s">
        <v>557</v>
      </c>
      <c r="B94" s="21" t="s">
        <v>213</v>
      </c>
      <c r="C94" s="26">
        <v>43154229</v>
      </c>
      <c r="D94" s="7" t="str">
        <f t="shared" si="12"/>
        <v>N/A</v>
      </c>
      <c r="E94" s="26">
        <v>49056200</v>
      </c>
      <c r="F94" s="7" t="str">
        <f t="shared" si="13"/>
        <v>N/A</v>
      </c>
      <c r="G94" s="26">
        <v>39947280</v>
      </c>
      <c r="H94" s="7" t="str">
        <f t="shared" si="14"/>
        <v>N/A</v>
      </c>
      <c r="I94" s="8">
        <v>13.68</v>
      </c>
      <c r="J94" s="8">
        <v>-18.600000000000001</v>
      </c>
      <c r="K94" s="25" t="s">
        <v>734</v>
      </c>
      <c r="L94" s="85" t="str">
        <f t="shared" si="15"/>
        <v>Yes</v>
      </c>
    </row>
    <row r="95" spans="1:12" x14ac:dyDescent="0.25">
      <c r="A95" s="142" t="s">
        <v>558</v>
      </c>
      <c r="B95" s="21" t="s">
        <v>213</v>
      </c>
      <c r="C95" s="22">
        <v>28252</v>
      </c>
      <c r="D95" s="7" t="str">
        <f t="shared" si="12"/>
        <v>N/A</v>
      </c>
      <c r="E95" s="22">
        <v>29246</v>
      </c>
      <c r="F95" s="7" t="str">
        <f t="shared" si="13"/>
        <v>N/A</v>
      </c>
      <c r="G95" s="22">
        <v>32424</v>
      </c>
      <c r="H95" s="7" t="str">
        <f t="shared" si="14"/>
        <v>N/A</v>
      </c>
      <c r="I95" s="8">
        <v>3.5179999999999998</v>
      </c>
      <c r="J95" s="8">
        <v>10.87</v>
      </c>
      <c r="K95" s="25" t="s">
        <v>734</v>
      </c>
      <c r="L95" s="85" t="str">
        <f t="shared" si="15"/>
        <v>Yes</v>
      </c>
    </row>
    <row r="96" spans="1:12" ht="25" x14ac:dyDescent="0.25">
      <c r="A96" s="142" t="s">
        <v>1297</v>
      </c>
      <c r="B96" s="21" t="s">
        <v>213</v>
      </c>
      <c r="C96" s="26">
        <v>1527.4751876</v>
      </c>
      <c r="D96" s="7" t="str">
        <f t="shared" si="12"/>
        <v>N/A</v>
      </c>
      <c r="E96" s="26">
        <v>1677.3644259</v>
      </c>
      <c r="F96" s="7" t="str">
        <f t="shared" si="13"/>
        <v>N/A</v>
      </c>
      <c r="G96" s="26">
        <v>1232.0281273000001</v>
      </c>
      <c r="H96" s="7" t="str">
        <f t="shared" si="14"/>
        <v>N/A</v>
      </c>
      <c r="I96" s="8">
        <v>9.8130000000000006</v>
      </c>
      <c r="J96" s="8">
        <v>-26.5</v>
      </c>
      <c r="K96" s="25" t="s">
        <v>734</v>
      </c>
      <c r="L96" s="85" t="str">
        <f t="shared" si="15"/>
        <v>Yes</v>
      </c>
    </row>
    <row r="97" spans="1:12" ht="25" x14ac:dyDescent="0.25">
      <c r="A97" s="142" t="s">
        <v>559</v>
      </c>
      <c r="B97" s="21" t="s">
        <v>213</v>
      </c>
      <c r="C97" s="26">
        <v>44812006</v>
      </c>
      <c r="D97" s="7" t="str">
        <f t="shared" si="12"/>
        <v>N/A</v>
      </c>
      <c r="E97" s="26">
        <v>53822560</v>
      </c>
      <c r="F97" s="7" t="str">
        <f t="shared" si="13"/>
        <v>N/A</v>
      </c>
      <c r="G97" s="26">
        <v>55431390</v>
      </c>
      <c r="H97" s="7" t="str">
        <f t="shared" si="14"/>
        <v>N/A</v>
      </c>
      <c r="I97" s="8">
        <v>20.11</v>
      </c>
      <c r="J97" s="8">
        <v>2.9889999999999999</v>
      </c>
      <c r="K97" s="25" t="s">
        <v>734</v>
      </c>
      <c r="L97" s="85" t="str">
        <f t="shared" si="15"/>
        <v>Yes</v>
      </c>
    </row>
    <row r="98" spans="1:12" x14ac:dyDescent="0.25">
      <c r="A98" s="142" t="s">
        <v>560</v>
      </c>
      <c r="B98" s="21" t="s">
        <v>213</v>
      </c>
      <c r="C98" s="22">
        <v>48014</v>
      </c>
      <c r="D98" s="7" t="str">
        <f t="shared" si="12"/>
        <v>N/A</v>
      </c>
      <c r="E98" s="22">
        <v>51642</v>
      </c>
      <c r="F98" s="7" t="str">
        <f t="shared" si="13"/>
        <v>N/A</v>
      </c>
      <c r="G98" s="22">
        <v>56112</v>
      </c>
      <c r="H98" s="7" t="str">
        <f t="shared" si="14"/>
        <v>N/A</v>
      </c>
      <c r="I98" s="8">
        <v>7.556</v>
      </c>
      <c r="J98" s="8">
        <v>8.6560000000000006</v>
      </c>
      <c r="K98" s="25" t="s">
        <v>734</v>
      </c>
      <c r="L98" s="85" t="str">
        <f t="shared" si="15"/>
        <v>Yes</v>
      </c>
    </row>
    <row r="99" spans="1:12" x14ac:dyDescent="0.25">
      <c r="A99" s="142" t="s">
        <v>1298</v>
      </c>
      <c r="B99" s="21" t="s">
        <v>213</v>
      </c>
      <c r="C99" s="26">
        <v>933.31124254999997</v>
      </c>
      <c r="D99" s="7" t="str">
        <f t="shared" si="12"/>
        <v>N/A</v>
      </c>
      <c r="E99" s="26">
        <v>1042.2245459000001</v>
      </c>
      <c r="F99" s="7" t="str">
        <f t="shared" si="13"/>
        <v>N/A</v>
      </c>
      <c r="G99" s="26">
        <v>987.87050897999995</v>
      </c>
      <c r="H99" s="7" t="str">
        <f t="shared" si="14"/>
        <v>N/A</v>
      </c>
      <c r="I99" s="8">
        <v>11.67</v>
      </c>
      <c r="J99" s="8">
        <v>-5.22</v>
      </c>
      <c r="K99" s="25" t="s">
        <v>734</v>
      </c>
      <c r="L99" s="85" t="str">
        <f t="shared" si="15"/>
        <v>Yes</v>
      </c>
    </row>
    <row r="100" spans="1:12" x14ac:dyDescent="0.25">
      <c r="A100" s="142" t="s">
        <v>561</v>
      </c>
      <c r="B100" s="21" t="s">
        <v>213</v>
      </c>
      <c r="C100" s="26">
        <v>4591678</v>
      </c>
      <c r="D100" s="7" t="str">
        <f t="shared" si="12"/>
        <v>N/A</v>
      </c>
      <c r="E100" s="26">
        <v>4811116</v>
      </c>
      <c r="F100" s="7" t="str">
        <f t="shared" si="13"/>
        <v>N/A</v>
      </c>
      <c r="G100" s="26">
        <v>6141400</v>
      </c>
      <c r="H100" s="7" t="str">
        <f t="shared" si="14"/>
        <v>N/A</v>
      </c>
      <c r="I100" s="8">
        <v>4.7789999999999999</v>
      </c>
      <c r="J100" s="8">
        <v>27.65</v>
      </c>
      <c r="K100" s="25" t="s">
        <v>734</v>
      </c>
      <c r="L100" s="85" t="str">
        <f t="shared" si="15"/>
        <v>Yes</v>
      </c>
    </row>
    <row r="101" spans="1:12" x14ac:dyDescent="0.25">
      <c r="A101" s="142" t="s">
        <v>562</v>
      </c>
      <c r="B101" s="21" t="s">
        <v>213</v>
      </c>
      <c r="C101" s="22">
        <v>2578</v>
      </c>
      <c r="D101" s="7" t="str">
        <f t="shared" si="12"/>
        <v>N/A</v>
      </c>
      <c r="E101" s="22">
        <v>2735</v>
      </c>
      <c r="F101" s="7" t="str">
        <f t="shared" si="13"/>
        <v>N/A</v>
      </c>
      <c r="G101" s="22">
        <v>10984</v>
      </c>
      <c r="H101" s="7" t="str">
        <f t="shared" si="14"/>
        <v>N/A</v>
      </c>
      <c r="I101" s="8">
        <v>6.09</v>
      </c>
      <c r="J101" s="8">
        <v>301.60000000000002</v>
      </c>
      <c r="K101" s="25" t="s">
        <v>734</v>
      </c>
      <c r="L101" s="85" t="str">
        <f t="shared" si="15"/>
        <v>No</v>
      </c>
    </row>
    <row r="102" spans="1:12" x14ac:dyDescent="0.25">
      <c r="A102" s="142" t="s">
        <v>1299</v>
      </c>
      <c r="B102" s="21" t="s">
        <v>213</v>
      </c>
      <c r="C102" s="26">
        <v>1781.1008534</v>
      </c>
      <c r="D102" s="7" t="str">
        <f t="shared" si="12"/>
        <v>N/A</v>
      </c>
      <c r="E102" s="26">
        <v>1759.0917733000001</v>
      </c>
      <c r="F102" s="7" t="str">
        <f t="shared" si="13"/>
        <v>N/A</v>
      </c>
      <c r="G102" s="26">
        <v>559.12235980000003</v>
      </c>
      <c r="H102" s="7" t="str">
        <f t="shared" si="14"/>
        <v>N/A</v>
      </c>
      <c r="I102" s="8">
        <v>-1.24</v>
      </c>
      <c r="J102" s="8">
        <v>-68.2</v>
      </c>
      <c r="K102" s="25" t="s">
        <v>734</v>
      </c>
      <c r="L102" s="85" t="str">
        <f t="shared" si="15"/>
        <v>No</v>
      </c>
    </row>
    <row r="103" spans="1:12" ht="25" x14ac:dyDescent="0.25">
      <c r="A103" s="142" t="s">
        <v>563</v>
      </c>
      <c r="B103" s="21" t="s">
        <v>213</v>
      </c>
      <c r="C103" s="26">
        <v>15674120</v>
      </c>
      <c r="D103" s="7" t="str">
        <f t="shared" si="12"/>
        <v>N/A</v>
      </c>
      <c r="E103" s="26">
        <v>18207067</v>
      </c>
      <c r="F103" s="7" t="str">
        <f t="shared" si="13"/>
        <v>N/A</v>
      </c>
      <c r="G103" s="26">
        <v>14607496</v>
      </c>
      <c r="H103" s="7" t="str">
        <f t="shared" si="14"/>
        <v>N/A</v>
      </c>
      <c r="I103" s="8">
        <v>16.16</v>
      </c>
      <c r="J103" s="8">
        <v>-19.8</v>
      </c>
      <c r="K103" s="25" t="s">
        <v>734</v>
      </c>
      <c r="L103" s="85" t="str">
        <f t="shared" si="15"/>
        <v>Yes</v>
      </c>
    </row>
    <row r="104" spans="1:12" x14ac:dyDescent="0.25">
      <c r="A104" s="142" t="s">
        <v>564</v>
      </c>
      <c r="B104" s="21" t="s">
        <v>213</v>
      </c>
      <c r="C104" s="22">
        <v>15509</v>
      </c>
      <c r="D104" s="7" t="str">
        <f t="shared" si="12"/>
        <v>N/A</v>
      </c>
      <c r="E104" s="22">
        <v>16849</v>
      </c>
      <c r="F104" s="7" t="str">
        <f t="shared" si="13"/>
        <v>N/A</v>
      </c>
      <c r="G104" s="22">
        <v>13597</v>
      </c>
      <c r="H104" s="7" t="str">
        <f t="shared" si="14"/>
        <v>N/A</v>
      </c>
      <c r="I104" s="8">
        <v>8.64</v>
      </c>
      <c r="J104" s="8">
        <v>-19.3</v>
      </c>
      <c r="K104" s="25" t="s">
        <v>734</v>
      </c>
      <c r="L104" s="85" t="str">
        <f t="shared" si="15"/>
        <v>Yes</v>
      </c>
    </row>
    <row r="105" spans="1:12" x14ac:dyDescent="0.25">
      <c r="A105" s="142" t="s">
        <v>1300</v>
      </c>
      <c r="B105" s="21" t="s">
        <v>213</v>
      </c>
      <c r="C105" s="26">
        <v>1010.6467213</v>
      </c>
      <c r="D105" s="7" t="str">
        <f t="shared" si="12"/>
        <v>N/A</v>
      </c>
      <c r="E105" s="26">
        <v>1080.6022316000001</v>
      </c>
      <c r="F105" s="7" t="str">
        <f t="shared" si="13"/>
        <v>N/A</v>
      </c>
      <c r="G105" s="26">
        <v>1074.3175701</v>
      </c>
      <c r="H105" s="7" t="str">
        <f t="shared" si="14"/>
        <v>N/A</v>
      </c>
      <c r="I105" s="8">
        <v>6.9219999999999997</v>
      </c>
      <c r="J105" s="8">
        <v>-0.58199999999999996</v>
      </c>
      <c r="K105" s="25" t="s">
        <v>734</v>
      </c>
      <c r="L105" s="85" t="str">
        <f t="shared" si="15"/>
        <v>Yes</v>
      </c>
    </row>
    <row r="106" spans="1:12" x14ac:dyDescent="0.25">
      <c r="A106" s="142" t="s">
        <v>565</v>
      </c>
      <c r="B106" s="21" t="s">
        <v>213</v>
      </c>
      <c r="C106" s="26">
        <v>32199930</v>
      </c>
      <c r="D106" s="7" t="str">
        <f t="shared" si="12"/>
        <v>N/A</v>
      </c>
      <c r="E106" s="26">
        <v>26880551</v>
      </c>
      <c r="F106" s="7" t="str">
        <f t="shared" si="13"/>
        <v>N/A</v>
      </c>
      <c r="G106" s="26">
        <v>28287862</v>
      </c>
      <c r="H106" s="7" t="str">
        <f t="shared" si="14"/>
        <v>N/A</v>
      </c>
      <c r="I106" s="8">
        <v>-16.5</v>
      </c>
      <c r="J106" s="8">
        <v>5.2350000000000003</v>
      </c>
      <c r="K106" s="25" t="s">
        <v>734</v>
      </c>
      <c r="L106" s="85" t="str">
        <f t="shared" si="15"/>
        <v>Yes</v>
      </c>
    </row>
    <row r="107" spans="1:12" x14ac:dyDescent="0.25">
      <c r="A107" s="142" t="s">
        <v>566</v>
      </c>
      <c r="B107" s="21" t="s">
        <v>213</v>
      </c>
      <c r="C107" s="22">
        <v>58957</v>
      </c>
      <c r="D107" s="7" t="str">
        <f t="shared" si="12"/>
        <v>N/A</v>
      </c>
      <c r="E107" s="22">
        <v>59328</v>
      </c>
      <c r="F107" s="7" t="str">
        <f t="shared" si="13"/>
        <v>N/A</v>
      </c>
      <c r="G107" s="22">
        <v>68948</v>
      </c>
      <c r="H107" s="7" t="str">
        <f t="shared" si="14"/>
        <v>N/A</v>
      </c>
      <c r="I107" s="8">
        <v>0.62929999999999997</v>
      </c>
      <c r="J107" s="8">
        <v>16.21</v>
      </c>
      <c r="K107" s="25" t="s">
        <v>734</v>
      </c>
      <c r="L107" s="85" t="str">
        <f t="shared" si="15"/>
        <v>Yes</v>
      </c>
    </row>
    <row r="108" spans="1:12" x14ac:dyDescent="0.25">
      <c r="A108" s="142" t="s">
        <v>1301</v>
      </c>
      <c r="B108" s="21" t="s">
        <v>213</v>
      </c>
      <c r="C108" s="26">
        <v>546.15957392999997</v>
      </c>
      <c r="D108" s="7" t="str">
        <f t="shared" si="12"/>
        <v>N/A</v>
      </c>
      <c r="E108" s="26">
        <v>453.08372100999998</v>
      </c>
      <c r="F108" s="7" t="str">
        <f t="shared" si="13"/>
        <v>N/A</v>
      </c>
      <c r="G108" s="26">
        <v>410.27820967000002</v>
      </c>
      <c r="H108" s="7" t="str">
        <f t="shared" si="14"/>
        <v>N/A</v>
      </c>
      <c r="I108" s="8">
        <v>-17</v>
      </c>
      <c r="J108" s="8">
        <v>-9.4499999999999993</v>
      </c>
      <c r="K108" s="25" t="s">
        <v>734</v>
      </c>
      <c r="L108" s="85" t="str">
        <f t="shared" si="15"/>
        <v>Yes</v>
      </c>
    </row>
    <row r="109" spans="1:12" x14ac:dyDescent="0.25">
      <c r="A109" s="142" t="s">
        <v>567</v>
      </c>
      <c r="B109" s="21" t="s">
        <v>213</v>
      </c>
      <c r="C109" s="26">
        <v>154522882</v>
      </c>
      <c r="D109" s="7" t="str">
        <f t="shared" si="12"/>
        <v>N/A</v>
      </c>
      <c r="E109" s="26">
        <v>170305024</v>
      </c>
      <c r="F109" s="7" t="str">
        <f t="shared" si="13"/>
        <v>N/A</v>
      </c>
      <c r="G109" s="26">
        <v>209361979</v>
      </c>
      <c r="H109" s="7" t="str">
        <f t="shared" si="14"/>
        <v>N/A</v>
      </c>
      <c r="I109" s="8">
        <v>10.210000000000001</v>
      </c>
      <c r="J109" s="8">
        <v>22.93</v>
      </c>
      <c r="K109" s="25" t="s">
        <v>734</v>
      </c>
      <c r="L109" s="85" t="str">
        <f t="shared" si="15"/>
        <v>Yes</v>
      </c>
    </row>
    <row r="110" spans="1:12" x14ac:dyDescent="0.25">
      <c r="A110" s="142" t="s">
        <v>568</v>
      </c>
      <c r="B110" s="21" t="s">
        <v>213</v>
      </c>
      <c r="C110" s="22">
        <v>73677</v>
      </c>
      <c r="D110" s="7" t="str">
        <f t="shared" si="12"/>
        <v>N/A</v>
      </c>
      <c r="E110" s="22">
        <v>75817</v>
      </c>
      <c r="F110" s="7" t="str">
        <f t="shared" si="13"/>
        <v>N/A</v>
      </c>
      <c r="G110" s="22">
        <v>87930</v>
      </c>
      <c r="H110" s="7" t="str">
        <f t="shared" si="14"/>
        <v>N/A</v>
      </c>
      <c r="I110" s="8">
        <v>2.9049999999999998</v>
      </c>
      <c r="J110" s="8">
        <v>15.98</v>
      </c>
      <c r="K110" s="25" t="s">
        <v>734</v>
      </c>
      <c r="L110" s="85" t="str">
        <f t="shared" si="15"/>
        <v>Yes</v>
      </c>
    </row>
    <row r="111" spans="1:12" x14ac:dyDescent="0.25">
      <c r="A111" s="142" t="s">
        <v>1302</v>
      </c>
      <c r="B111" s="21" t="s">
        <v>213</v>
      </c>
      <c r="C111" s="26">
        <v>2097.3014916000002</v>
      </c>
      <c r="D111" s="7" t="str">
        <f t="shared" si="12"/>
        <v>N/A</v>
      </c>
      <c r="E111" s="26">
        <v>2246.2643469999998</v>
      </c>
      <c r="F111" s="7" t="str">
        <f t="shared" si="13"/>
        <v>N/A</v>
      </c>
      <c r="G111" s="26">
        <v>2381.0073809</v>
      </c>
      <c r="H111" s="7" t="str">
        <f t="shared" si="14"/>
        <v>N/A</v>
      </c>
      <c r="I111" s="8">
        <v>7.1029999999999998</v>
      </c>
      <c r="J111" s="8">
        <v>5.9989999999999997</v>
      </c>
      <c r="K111" s="25" t="s">
        <v>734</v>
      </c>
      <c r="L111" s="85" t="str">
        <f t="shared" si="15"/>
        <v>Yes</v>
      </c>
    </row>
    <row r="112" spans="1:12" ht="25" x14ac:dyDescent="0.25">
      <c r="A112" s="142" t="s">
        <v>569</v>
      </c>
      <c r="B112" s="21" t="s">
        <v>213</v>
      </c>
      <c r="C112" s="26">
        <v>109320086</v>
      </c>
      <c r="D112" s="7" t="str">
        <f t="shared" si="12"/>
        <v>N/A</v>
      </c>
      <c r="E112" s="26">
        <v>115515779</v>
      </c>
      <c r="F112" s="7" t="str">
        <f t="shared" si="13"/>
        <v>N/A</v>
      </c>
      <c r="G112" s="26">
        <v>118229536</v>
      </c>
      <c r="H112" s="7" t="str">
        <f t="shared" si="14"/>
        <v>N/A</v>
      </c>
      <c r="I112" s="8">
        <v>5.6669999999999998</v>
      </c>
      <c r="J112" s="8">
        <v>2.3490000000000002</v>
      </c>
      <c r="K112" s="25" t="s">
        <v>734</v>
      </c>
      <c r="L112" s="85" t="str">
        <f t="shared" si="15"/>
        <v>Yes</v>
      </c>
    </row>
    <row r="113" spans="1:12" x14ac:dyDescent="0.25">
      <c r="A113" s="142" t="s">
        <v>570</v>
      </c>
      <c r="B113" s="21" t="s">
        <v>213</v>
      </c>
      <c r="C113" s="22">
        <v>38186</v>
      </c>
      <c r="D113" s="7" t="str">
        <f t="shared" si="12"/>
        <v>N/A</v>
      </c>
      <c r="E113" s="22">
        <v>37846</v>
      </c>
      <c r="F113" s="7" t="str">
        <f t="shared" si="13"/>
        <v>N/A</v>
      </c>
      <c r="G113" s="22">
        <v>42195</v>
      </c>
      <c r="H113" s="7" t="str">
        <f t="shared" si="14"/>
        <v>N/A</v>
      </c>
      <c r="I113" s="8">
        <v>-0.89</v>
      </c>
      <c r="J113" s="8">
        <v>11.49</v>
      </c>
      <c r="K113" s="25" t="s">
        <v>734</v>
      </c>
      <c r="L113" s="85" t="str">
        <f t="shared" si="15"/>
        <v>Yes</v>
      </c>
    </row>
    <row r="114" spans="1:12" ht="25" x14ac:dyDescent="0.25">
      <c r="A114" s="142" t="s">
        <v>1303</v>
      </c>
      <c r="B114" s="21" t="s">
        <v>213</v>
      </c>
      <c r="C114" s="26">
        <v>2862.8315613</v>
      </c>
      <c r="D114" s="7" t="str">
        <f t="shared" si="12"/>
        <v>N/A</v>
      </c>
      <c r="E114" s="26">
        <v>3052.2586006000001</v>
      </c>
      <c r="F114" s="7" t="str">
        <f t="shared" si="13"/>
        <v>N/A</v>
      </c>
      <c r="G114" s="26">
        <v>2801.9797606000002</v>
      </c>
      <c r="H114" s="7" t="str">
        <f t="shared" si="14"/>
        <v>N/A</v>
      </c>
      <c r="I114" s="8">
        <v>6.617</v>
      </c>
      <c r="J114" s="8">
        <v>-8.1999999999999993</v>
      </c>
      <c r="K114" s="25" t="s">
        <v>734</v>
      </c>
      <c r="L114" s="85" t="str">
        <f t="shared" si="15"/>
        <v>Yes</v>
      </c>
    </row>
    <row r="115" spans="1:12" ht="25" x14ac:dyDescent="0.25">
      <c r="A115" s="142" t="s">
        <v>571</v>
      </c>
      <c r="B115" s="21" t="s">
        <v>213</v>
      </c>
      <c r="C115" s="26">
        <v>11460522</v>
      </c>
      <c r="D115" s="7" t="str">
        <f t="shared" si="12"/>
        <v>N/A</v>
      </c>
      <c r="E115" s="26">
        <v>10819082</v>
      </c>
      <c r="F115" s="7" t="str">
        <f t="shared" si="13"/>
        <v>N/A</v>
      </c>
      <c r="G115" s="26">
        <v>10740411</v>
      </c>
      <c r="H115" s="7" t="str">
        <f t="shared" si="14"/>
        <v>N/A</v>
      </c>
      <c r="I115" s="8">
        <v>-5.6</v>
      </c>
      <c r="J115" s="8">
        <v>-0.72699999999999998</v>
      </c>
      <c r="K115" s="25" t="s">
        <v>734</v>
      </c>
      <c r="L115" s="85" t="str">
        <f t="shared" si="15"/>
        <v>Yes</v>
      </c>
    </row>
    <row r="116" spans="1:12" x14ac:dyDescent="0.25">
      <c r="A116" s="84" t="s">
        <v>572</v>
      </c>
      <c r="B116" s="21" t="s">
        <v>213</v>
      </c>
      <c r="C116" s="22">
        <v>9449</v>
      </c>
      <c r="D116" s="7" t="str">
        <f t="shared" si="12"/>
        <v>N/A</v>
      </c>
      <c r="E116" s="22">
        <v>8819</v>
      </c>
      <c r="F116" s="7" t="str">
        <f t="shared" si="13"/>
        <v>N/A</v>
      </c>
      <c r="G116" s="22">
        <v>9189</v>
      </c>
      <c r="H116" s="7" t="str">
        <f t="shared" si="14"/>
        <v>N/A</v>
      </c>
      <c r="I116" s="8">
        <v>-6.67</v>
      </c>
      <c r="J116" s="8">
        <v>4.1950000000000003</v>
      </c>
      <c r="K116" s="25" t="s">
        <v>734</v>
      </c>
      <c r="L116" s="85" t="str">
        <f t="shared" si="15"/>
        <v>Yes</v>
      </c>
    </row>
    <row r="117" spans="1:12" ht="25" x14ac:dyDescent="0.25">
      <c r="A117" s="84" t="s">
        <v>1304</v>
      </c>
      <c r="B117" s="21" t="s">
        <v>213</v>
      </c>
      <c r="C117" s="26">
        <v>1212.8819980999999</v>
      </c>
      <c r="D117" s="7" t="str">
        <f t="shared" si="12"/>
        <v>N/A</v>
      </c>
      <c r="E117" s="26">
        <v>1226.7923800999999</v>
      </c>
      <c r="F117" s="7" t="str">
        <f t="shared" si="13"/>
        <v>N/A</v>
      </c>
      <c r="G117" s="26">
        <v>1168.8334966</v>
      </c>
      <c r="H117" s="7" t="str">
        <f t="shared" si="14"/>
        <v>N/A</v>
      </c>
      <c r="I117" s="8">
        <v>1.147</v>
      </c>
      <c r="J117" s="8">
        <v>-4.72</v>
      </c>
      <c r="K117" s="25" t="s">
        <v>734</v>
      </c>
      <c r="L117" s="85" t="str">
        <f t="shared" si="15"/>
        <v>Yes</v>
      </c>
    </row>
    <row r="118" spans="1:12" ht="25" x14ac:dyDescent="0.25">
      <c r="A118" s="116" t="s">
        <v>573</v>
      </c>
      <c r="B118" s="21" t="s">
        <v>213</v>
      </c>
      <c r="C118" s="26">
        <v>293558370</v>
      </c>
      <c r="D118" s="7" t="str">
        <f t="shared" si="12"/>
        <v>N/A</v>
      </c>
      <c r="E118" s="26">
        <v>308964836</v>
      </c>
      <c r="F118" s="7" t="str">
        <f t="shared" si="13"/>
        <v>N/A</v>
      </c>
      <c r="G118" s="26">
        <v>289518805</v>
      </c>
      <c r="H118" s="7" t="str">
        <f t="shared" si="14"/>
        <v>N/A</v>
      </c>
      <c r="I118" s="8">
        <v>5.2480000000000002</v>
      </c>
      <c r="J118" s="8">
        <v>-6.29</v>
      </c>
      <c r="K118" s="25" t="s">
        <v>734</v>
      </c>
      <c r="L118" s="85" t="str">
        <f t="shared" si="15"/>
        <v>Yes</v>
      </c>
    </row>
    <row r="119" spans="1:12" x14ac:dyDescent="0.25">
      <c r="A119" s="116" t="s">
        <v>574</v>
      </c>
      <c r="B119" s="21" t="s">
        <v>213</v>
      </c>
      <c r="C119" s="22">
        <v>14433</v>
      </c>
      <c r="D119" s="7" t="str">
        <f t="shared" si="12"/>
        <v>N/A</v>
      </c>
      <c r="E119" s="22">
        <v>12986</v>
      </c>
      <c r="F119" s="7" t="str">
        <f t="shared" si="13"/>
        <v>N/A</v>
      </c>
      <c r="G119" s="22">
        <v>12669</v>
      </c>
      <c r="H119" s="7" t="str">
        <f t="shared" si="14"/>
        <v>N/A</v>
      </c>
      <c r="I119" s="8">
        <v>-10</v>
      </c>
      <c r="J119" s="8">
        <v>-2.44</v>
      </c>
      <c r="K119" s="25" t="s">
        <v>734</v>
      </c>
      <c r="L119" s="85" t="str">
        <f t="shared" si="15"/>
        <v>Yes</v>
      </c>
    </row>
    <row r="120" spans="1:12" ht="25" x14ac:dyDescent="0.25">
      <c r="A120" s="116" t="s">
        <v>1305</v>
      </c>
      <c r="B120" s="21" t="s">
        <v>213</v>
      </c>
      <c r="C120" s="26">
        <v>20339.386822</v>
      </c>
      <c r="D120" s="7" t="str">
        <f t="shared" si="12"/>
        <v>N/A</v>
      </c>
      <c r="E120" s="26">
        <v>23792.148160000001</v>
      </c>
      <c r="F120" s="7" t="str">
        <f t="shared" si="13"/>
        <v>N/A</v>
      </c>
      <c r="G120" s="26">
        <v>22852.538085</v>
      </c>
      <c r="H120" s="7" t="str">
        <f t="shared" si="14"/>
        <v>N/A</v>
      </c>
      <c r="I120" s="8">
        <v>16.98</v>
      </c>
      <c r="J120" s="8">
        <v>-3.95</v>
      </c>
      <c r="K120" s="25" t="s">
        <v>734</v>
      </c>
      <c r="L120" s="85" t="str">
        <f t="shared" si="15"/>
        <v>Yes</v>
      </c>
    </row>
    <row r="121" spans="1:12" ht="25" x14ac:dyDescent="0.25">
      <c r="A121" s="116" t="s">
        <v>575</v>
      </c>
      <c r="B121" s="21" t="s">
        <v>213</v>
      </c>
      <c r="C121" s="26">
        <v>61702268</v>
      </c>
      <c r="D121" s="7" t="str">
        <f t="shared" si="12"/>
        <v>N/A</v>
      </c>
      <c r="E121" s="26">
        <v>62369195</v>
      </c>
      <c r="F121" s="7" t="str">
        <f t="shared" si="13"/>
        <v>N/A</v>
      </c>
      <c r="G121" s="26">
        <v>36778888</v>
      </c>
      <c r="H121" s="7" t="str">
        <f t="shared" si="14"/>
        <v>N/A</v>
      </c>
      <c r="I121" s="8">
        <v>1.081</v>
      </c>
      <c r="J121" s="8">
        <v>-41</v>
      </c>
      <c r="K121" s="25" t="s">
        <v>734</v>
      </c>
      <c r="L121" s="85" t="str">
        <f t="shared" si="15"/>
        <v>No</v>
      </c>
    </row>
    <row r="122" spans="1:12" x14ac:dyDescent="0.25">
      <c r="A122" s="116" t="s">
        <v>576</v>
      </c>
      <c r="B122" s="21" t="s">
        <v>213</v>
      </c>
      <c r="C122" s="22">
        <v>20076</v>
      </c>
      <c r="D122" s="7" t="str">
        <f t="shared" si="12"/>
        <v>N/A</v>
      </c>
      <c r="E122" s="22">
        <v>19350</v>
      </c>
      <c r="F122" s="7" t="str">
        <f t="shared" si="13"/>
        <v>N/A</v>
      </c>
      <c r="G122" s="22">
        <v>16782</v>
      </c>
      <c r="H122" s="7" t="str">
        <f t="shared" si="14"/>
        <v>N/A</v>
      </c>
      <c r="I122" s="8">
        <v>-3.62</v>
      </c>
      <c r="J122" s="8">
        <v>-13.3</v>
      </c>
      <c r="K122" s="25" t="s">
        <v>734</v>
      </c>
      <c r="L122" s="85" t="str">
        <f t="shared" si="15"/>
        <v>Yes</v>
      </c>
    </row>
    <row r="123" spans="1:12" ht="25" x14ac:dyDescent="0.25">
      <c r="A123" s="116" t="s">
        <v>1306</v>
      </c>
      <c r="B123" s="21" t="s">
        <v>213</v>
      </c>
      <c r="C123" s="26">
        <v>3073.4343494999998</v>
      </c>
      <c r="D123" s="7" t="str">
        <f t="shared" si="12"/>
        <v>N/A</v>
      </c>
      <c r="E123" s="26">
        <v>3223.2142119</v>
      </c>
      <c r="F123" s="7" t="str">
        <f t="shared" si="13"/>
        <v>N/A</v>
      </c>
      <c r="G123" s="26">
        <v>2191.5676319999998</v>
      </c>
      <c r="H123" s="7" t="str">
        <f t="shared" si="14"/>
        <v>N/A</v>
      </c>
      <c r="I123" s="8">
        <v>4.8730000000000002</v>
      </c>
      <c r="J123" s="8">
        <v>-32</v>
      </c>
      <c r="K123" s="25" t="s">
        <v>734</v>
      </c>
      <c r="L123" s="85" t="str">
        <f t="shared" si="15"/>
        <v>No</v>
      </c>
    </row>
    <row r="124" spans="1:12" ht="25" x14ac:dyDescent="0.25">
      <c r="A124" s="116" t="s">
        <v>577</v>
      </c>
      <c r="B124" s="21" t="s">
        <v>213</v>
      </c>
      <c r="C124" s="26">
        <v>9256968</v>
      </c>
      <c r="D124" s="7" t="str">
        <f t="shared" si="12"/>
        <v>N/A</v>
      </c>
      <c r="E124" s="26">
        <v>4906736</v>
      </c>
      <c r="F124" s="7" t="str">
        <f t="shared" si="13"/>
        <v>N/A</v>
      </c>
      <c r="G124" s="26">
        <v>63231413</v>
      </c>
      <c r="H124" s="7" t="str">
        <f t="shared" si="14"/>
        <v>N/A</v>
      </c>
      <c r="I124" s="8">
        <v>-47</v>
      </c>
      <c r="J124" s="8">
        <v>1189</v>
      </c>
      <c r="K124" s="25" t="s">
        <v>734</v>
      </c>
      <c r="L124" s="85" t="str">
        <f t="shared" si="15"/>
        <v>No</v>
      </c>
    </row>
    <row r="125" spans="1:12" x14ac:dyDescent="0.25">
      <c r="A125" s="108" t="s">
        <v>578</v>
      </c>
      <c r="B125" s="21" t="s">
        <v>213</v>
      </c>
      <c r="C125" s="22">
        <v>2519</v>
      </c>
      <c r="D125" s="7" t="str">
        <f t="shared" si="12"/>
        <v>N/A</v>
      </c>
      <c r="E125" s="22">
        <v>2110</v>
      </c>
      <c r="F125" s="7" t="str">
        <f t="shared" si="13"/>
        <v>N/A</v>
      </c>
      <c r="G125" s="22">
        <v>21417</v>
      </c>
      <c r="H125" s="7" t="str">
        <f t="shared" si="14"/>
        <v>N/A</v>
      </c>
      <c r="I125" s="8">
        <v>-16.2</v>
      </c>
      <c r="J125" s="8">
        <v>915</v>
      </c>
      <c r="K125" s="25" t="s">
        <v>734</v>
      </c>
      <c r="L125" s="85" t="str">
        <f t="shared" si="15"/>
        <v>No</v>
      </c>
    </row>
    <row r="126" spans="1:12" ht="25" x14ac:dyDescent="0.25">
      <c r="A126" s="108" t="s">
        <v>1307</v>
      </c>
      <c r="B126" s="21" t="s">
        <v>213</v>
      </c>
      <c r="C126" s="26">
        <v>3674.8582771000001</v>
      </c>
      <c r="D126" s="7" t="str">
        <f t="shared" si="12"/>
        <v>N/A</v>
      </c>
      <c r="E126" s="26">
        <v>2325.4672986</v>
      </c>
      <c r="F126" s="7" t="str">
        <f t="shared" si="13"/>
        <v>N/A</v>
      </c>
      <c r="G126" s="26">
        <v>2952.3935658999999</v>
      </c>
      <c r="H126" s="7" t="str">
        <f t="shared" si="14"/>
        <v>N/A</v>
      </c>
      <c r="I126" s="8">
        <v>-36.700000000000003</v>
      </c>
      <c r="J126" s="8">
        <v>26.96</v>
      </c>
      <c r="K126" s="25" t="s">
        <v>734</v>
      </c>
      <c r="L126" s="85" t="str">
        <f t="shared" si="15"/>
        <v>Yes</v>
      </c>
    </row>
    <row r="127" spans="1:12" ht="25" x14ac:dyDescent="0.25">
      <c r="A127" s="108" t="s">
        <v>579</v>
      </c>
      <c r="B127" s="21" t="s">
        <v>213</v>
      </c>
      <c r="C127" s="26">
        <v>9363737</v>
      </c>
      <c r="D127" s="7" t="str">
        <f t="shared" si="12"/>
        <v>N/A</v>
      </c>
      <c r="E127" s="26">
        <v>10243987</v>
      </c>
      <c r="F127" s="7" t="str">
        <f t="shared" si="13"/>
        <v>N/A</v>
      </c>
      <c r="G127" s="26">
        <v>12814308</v>
      </c>
      <c r="H127" s="7" t="str">
        <f t="shared" si="14"/>
        <v>N/A</v>
      </c>
      <c r="I127" s="8">
        <v>9.4009999999999998</v>
      </c>
      <c r="J127" s="8">
        <v>25.09</v>
      </c>
      <c r="K127" s="25" t="s">
        <v>734</v>
      </c>
      <c r="L127" s="85" t="str">
        <f t="shared" si="15"/>
        <v>Yes</v>
      </c>
    </row>
    <row r="128" spans="1:12" x14ac:dyDescent="0.25">
      <c r="A128" s="108" t="s">
        <v>580</v>
      </c>
      <c r="B128" s="21" t="s">
        <v>213</v>
      </c>
      <c r="C128" s="22">
        <v>7213</v>
      </c>
      <c r="D128" s="7" t="str">
        <f t="shared" si="12"/>
        <v>N/A</v>
      </c>
      <c r="E128" s="22">
        <v>7315</v>
      </c>
      <c r="F128" s="7" t="str">
        <f t="shared" si="13"/>
        <v>N/A</v>
      </c>
      <c r="G128" s="22">
        <v>11528</v>
      </c>
      <c r="H128" s="7" t="str">
        <f t="shared" si="14"/>
        <v>N/A</v>
      </c>
      <c r="I128" s="8">
        <v>1.4139999999999999</v>
      </c>
      <c r="J128" s="8">
        <v>57.59</v>
      </c>
      <c r="K128" s="25" t="s">
        <v>734</v>
      </c>
      <c r="L128" s="85" t="str">
        <f t="shared" si="15"/>
        <v>No</v>
      </c>
    </row>
    <row r="129" spans="1:12" ht="25" x14ac:dyDescent="0.25">
      <c r="A129" s="108" t="s">
        <v>1308</v>
      </c>
      <c r="B129" s="21" t="s">
        <v>213</v>
      </c>
      <c r="C129" s="26">
        <v>1298.1751005000001</v>
      </c>
      <c r="D129" s="7" t="str">
        <f t="shared" si="12"/>
        <v>N/A</v>
      </c>
      <c r="E129" s="26">
        <v>1400.4083390000001</v>
      </c>
      <c r="F129" s="7" t="str">
        <f t="shared" si="13"/>
        <v>N/A</v>
      </c>
      <c r="G129" s="26">
        <v>1111.5811936</v>
      </c>
      <c r="H129" s="7" t="str">
        <f t="shared" si="14"/>
        <v>N/A</v>
      </c>
      <c r="I129" s="8">
        <v>7.875</v>
      </c>
      <c r="J129" s="8">
        <v>-20.6</v>
      </c>
      <c r="K129" s="25" t="s">
        <v>734</v>
      </c>
      <c r="L129" s="85" t="str">
        <f t="shared" si="15"/>
        <v>Yes</v>
      </c>
    </row>
    <row r="130" spans="1:12" x14ac:dyDescent="0.25">
      <c r="A130" s="108" t="s">
        <v>581</v>
      </c>
      <c r="B130" s="21" t="s">
        <v>213</v>
      </c>
      <c r="C130" s="26">
        <v>2435865</v>
      </c>
      <c r="D130" s="7" t="str">
        <f t="shared" si="12"/>
        <v>N/A</v>
      </c>
      <c r="E130" s="26">
        <v>2379269</v>
      </c>
      <c r="F130" s="7" t="str">
        <f t="shared" si="13"/>
        <v>N/A</v>
      </c>
      <c r="G130" s="26">
        <v>1550498</v>
      </c>
      <c r="H130" s="7" t="str">
        <f t="shared" si="14"/>
        <v>N/A</v>
      </c>
      <c r="I130" s="8">
        <v>-2.3199999999999998</v>
      </c>
      <c r="J130" s="8">
        <v>-34.799999999999997</v>
      </c>
      <c r="K130" s="25" t="s">
        <v>734</v>
      </c>
      <c r="L130" s="85" t="str">
        <f t="shared" si="15"/>
        <v>No</v>
      </c>
    </row>
    <row r="131" spans="1:12" x14ac:dyDescent="0.25">
      <c r="A131" s="108" t="s">
        <v>582</v>
      </c>
      <c r="B131" s="21" t="s">
        <v>213</v>
      </c>
      <c r="C131" s="22">
        <v>273</v>
      </c>
      <c r="D131" s="7" t="str">
        <f t="shared" si="12"/>
        <v>N/A</v>
      </c>
      <c r="E131" s="22">
        <v>247</v>
      </c>
      <c r="F131" s="7" t="str">
        <f t="shared" si="13"/>
        <v>N/A</v>
      </c>
      <c r="G131" s="22">
        <v>145</v>
      </c>
      <c r="H131" s="7" t="str">
        <f t="shared" si="14"/>
        <v>N/A</v>
      </c>
      <c r="I131" s="8">
        <v>-9.52</v>
      </c>
      <c r="J131" s="8">
        <v>-41.3</v>
      </c>
      <c r="K131" s="25" t="s">
        <v>734</v>
      </c>
      <c r="L131" s="85" t="str">
        <f t="shared" si="15"/>
        <v>No</v>
      </c>
    </row>
    <row r="132" spans="1:12" x14ac:dyDescent="0.25">
      <c r="A132" s="108" t="s">
        <v>1309</v>
      </c>
      <c r="B132" s="21" t="s">
        <v>213</v>
      </c>
      <c r="C132" s="26">
        <v>8922.5824176000006</v>
      </c>
      <c r="D132" s="7" t="str">
        <f t="shared" si="12"/>
        <v>N/A</v>
      </c>
      <c r="E132" s="26">
        <v>9632.6680161999993</v>
      </c>
      <c r="F132" s="7" t="str">
        <f t="shared" si="13"/>
        <v>N/A</v>
      </c>
      <c r="G132" s="26">
        <v>10693.089655</v>
      </c>
      <c r="H132" s="7" t="str">
        <f t="shared" si="14"/>
        <v>N/A</v>
      </c>
      <c r="I132" s="8">
        <v>7.9580000000000002</v>
      </c>
      <c r="J132" s="8">
        <v>11.01</v>
      </c>
      <c r="K132" s="25" t="s">
        <v>734</v>
      </c>
      <c r="L132" s="85" t="str">
        <f t="shared" si="15"/>
        <v>Yes</v>
      </c>
    </row>
    <row r="133" spans="1:12" ht="25" x14ac:dyDescent="0.25">
      <c r="A133" s="108" t="s">
        <v>583</v>
      </c>
      <c r="B133" s="21" t="s">
        <v>213</v>
      </c>
      <c r="C133" s="26">
        <v>7414242</v>
      </c>
      <c r="D133" s="7" t="str">
        <f t="shared" si="12"/>
        <v>N/A</v>
      </c>
      <c r="E133" s="26">
        <v>7798415</v>
      </c>
      <c r="F133" s="7" t="str">
        <f t="shared" si="13"/>
        <v>N/A</v>
      </c>
      <c r="G133" s="26">
        <v>7965191</v>
      </c>
      <c r="H133" s="7" t="str">
        <f t="shared" si="14"/>
        <v>N/A</v>
      </c>
      <c r="I133" s="8">
        <v>5.1820000000000004</v>
      </c>
      <c r="J133" s="8">
        <v>2.1389999999999998</v>
      </c>
      <c r="K133" s="25" t="s">
        <v>734</v>
      </c>
      <c r="L133" s="85" t="str">
        <f>IF(J133="Div by 0", "N/A", IF(OR(J133="N/A",K133="N/A"),"N/A", IF(J133&gt;VALUE(MID(K133,1,2)), "No", IF(J133&lt;-1*VALUE(MID(K133,1,2)), "No", "Yes"))))</f>
        <v>Yes</v>
      </c>
    </row>
    <row r="134" spans="1:12" x14ac:dyDescent="0.25">
      <c r="A134" s="108" t="s">
        <v>584</v>
      </c>
      <c r="B134" s="21" t="s">
        <v>213</v>
      </c>
      <c r="C134" s="22">
        <v>28062</v>
      </c>
      <c r="D134" s="7" t="str">
        <f t="shared" si="12"/>
        <v>N/A</v>
      </c>
      <c r="E134" s="22">
        <v>31236</v>
      </c>
      <c r="F134" s="7" t="str">
        <f t="shared" si="13"/>
        <v>N/A</v>
      </c>
      <c r="G134" s="22">
        <v>35485</v>
      </c>
      <c r="H134" s="7" t="str">
        <f t="shared" si="14"/>
        <v>N/A</v>
      </c>
      <c r="I134" s="8">
        <v>11.31</v>
      </c>
      <c r="J134" s="8">
        <v>13.6</v>
      </c>
      <c r="K134" s="25" t="s">
        <v>734</v>
      </c>
      <c r="L134" s="85" t="str">
        <f t="shared" ref="L134:L138" si="16">IF(J134="Div by 0", "N/A", IF(OR(J134="N/A",K134="N/A"),"N/A", IF(J134&gt;VALUE(MID(K134,1,2)), "No", IF(J134&lt;-1*VALUE(MID(K134,1,2)), "No", "Yes"))))</f>
        <v>Yes</v>
      </c>
    </row>
    <row r="135" spans="1:12" ht="25" x14ac:dyDescent="0.25">
      <c r="A135" s="108" t="s">
        <v>1310</v>
      </c>
      <c r="B135" s="21" t="s">
        <v>213</v>
      </c>
      <c r="C135" s="26">
        <v>264.20932221999999</v>
      </c>
      <c r="D135" s="7" t="str">
        <f t="shared" si="12"/>
        <v>N/A</v>
      </c>
      <c r="E135" s="26">
        <v>249.66112819</v>
      </c>
      <c r="F135" s="7" t="str">
        <f t="shared" si="13"/>
        <v>N/A</v>
      </c>
      <c r="G135" s="26">
        <v>224.46642242999999</v>
      </c>
      <c r="H135" s="7" t="str">
        <f t="shared" si="14"/>
        <v>N/A</v>
      </c>
      <c r="I135" s="8">
        <v>-5.51</v>
      </c>
      <c r="J135" s="8">
        <v>-10.1</v>
      </c>
      <c r="K135" s="25" t="s">
        <v>734</v>
      </c>
      <c r="L135" s="85" t="str">
        <f t="shared" si="16"/>
        <v>Yes</v>
      </c>
    </row>
    <row r="136" spans="1:12" ht="25" x14ac:dyDescent="0.25">
      <c r="A136" s="108" t="s">
        <v>585</v>
      </c>
      <c r="B136" s="21" t="s">
        <v>213</v>
      </c>
      <c r="C136" s="26">
        <v>62677887</v>
      </c>
      <c r="D136" s="7" t="str">
        <f t="shared" ref="D136:D150" si="17">IF($B136="N/A","N/A",IF(C136&gt;10,"No",IF(C136&lt;-10,"No","Yes")))</f>
        <v>N/A</v>
      </c>
      <c r="E136" s="26">
        <v>67076487</v>
      </c>
      <c r="F136" s="7" t="str">
        <f t="shared" ref="F136:F150" si="18">IF($B136="N/A","N/A",IF(E136&gt;10,"No",IF(E136&lt;-10,"No","Yes")))</f>
        <v>N/A</v>
      </c>
      <c r="G136" s="26">
        <v>66473998</v>
      </c>
      <c r="H136" s="7" t="str">
        <f t="shared" ref="H136:H150" si="19">IF($B136="N/A","N/A",IF(G136&gt;10,"No",IF(G136&lt;-10,"No","Yes")))</f>
        <v>N/A</v>
      </c>
      <c r="I136" s="8">
        <v>7.0179999999999998</v>
      </c>
      <c r="J136" s="8">
        <v>-0.89800000000000002</v>
      </c>
      <c r="K136" s="25" t="s">
        <v>734</v>
      </c>
      <c r="L136" s="85" t="str">
        <f t="shared" si="16"/>
        <v>Yes</v>
      </c>
    </row>
    <row r="137" spans="1:12" x14ac:dyDescent="0.25">
      <c r="A137" s="108" t="s">
        <v>586</v>
      </c>
      <c r="B137" s="21" t="s">
        <v>213</v>
      </c>
      <c r="C137" s="22">
        <v>555</v>
      </c>
      <c r="D137" s="7" t="str">
        <f t="shared" si="17"/>
        <v>N/A</v>
      </c>
      <c r="E137" s="22">
        <v>572</v>
      </c>
      <c r="F137" s="7" t="str">
        <f t="shared" si="18"/>
        <v>N/A</v>
      </c>
      <c r="G137" s="22">
        <v>584</v>
      </c>
      <c r="H137" s="7" t="str">
        <f t="shared" si="19"/>
        <v>N/A</v>
      </c>
      <c r="I137" s="8">
        <v>3.0630000000000002</v>
      </c>
      <c r="J137" s="8">
        <v>2.0979999999999999</v>
      </c>
      <c r="K137" s="25" t="s">
        <v>734</v>
      </c>
      <c r="L137" s="85" t="str">
        <f t="shared" si="16"/>
        <v>Yes</v>
      </c>
    </row>
    <row r="138" spans="1:12" ht="25" x14ac:dyDescent="0.25">
      <c r="A138" s="108" t="s">
        <v>1311</v>
      </c>
      <c r="B138" s="21" t="s">
        <v>213</v>
      </c>
      <c r="C138" s="26">
        <v>112933.12973</v>
      </c>
      <c r="D138" s="7" t="str">
        <f t="shared" si="17"/>
        <v>N/A</v>
      </c>
      <c r="E138" s="26">
        <v>117266.58566</v>
      </c>
      <c r="F138" s="7" t="str">
        <f t="shared" si="18"/>
        <v>N/A</v>
      </c>
      <c r="G138" s="26">
        <v>113825.33904000001</v>
      </c>
      <c r="H138" s="7" t="str">
        <f t="shared" si="19"/>
        <v>N/A</v>
      </c>
      <c r="I138" s="8">
        <v>3.8370000000000002</v>
      </c>
      <c r="J138" s="8">
        <v>-2.93</v>
      </c>
      <c r="K138" s="25" t="s">
        <v>734</v>
      </c>
      <c r="L138" s="85" t="str">
        <f t="shared" si="16"/>
        <v>Yes</v>
      </c>
    </row>
    <row r="139" spans="1:12" ht="25" x14ac:dyDescent="0.25">
      <c r="A139" s="108" t="s">
        <v>587</v>
      </c>
      <c r="B139" s="21" t="s">
        <v>213</v>
      </c>
      <c r="C139" s="26">
        <v>134098186</v>
      </c>
      <c r="D139" s="7" t="str">
        <f t="shared" si="17"/>
        <v>N/A</v>
      </c>
      <c r="E139" s="26">
        <v>144936990</v>
      </c>
      <c r="F139" s="7" t="str">
        <f t="shared" si="18"/>
        <v>N/A</v>
      </c>
      <c r="G139" s="26">
        <v>154920091</v>
      </c>
      <c r="H139" s="7" t="str">
        <f t="shared" si="19"/>
        <v>N/A</v>
      </c>
      <c r="I139" s="8">
        <v>8.0830000000000002</v>
      </c>
      <c r="J139" s="8">
        <v>6.8879999999999999</v>
      </c>
      <c r="K139" s="25" t="s">
        <v>734</v>
      </c>
      <c r="L139" s="85" t="str">
        <f t="shared" ref="L139:L150" si="20">IF(J139="Div by 0", "N/A", IF(K139="N/A","N/A", IF(J139&gt;VALUE(MID(K139,1,2)), "No", IF(J139&lt;-1*VALUE(MID(K139,1,2)), "No", "Yes"))))</f>
        <v>Yes</v>
      </c>
    </row>
    <row r="140" spans="1:12" x14ac:dyDescent="0.25">
      <c r="A140" s="108" t="s">
        <v>588</v>
      </c>
      <c r="B140" s="21" t="s">
        <v>213</v>
      </c>
      <c r="C140" s="22">
        <v>32832</v>
      </c>
      <c r="D140" s="7" t="str">
        <f t="shared" si="17"/>
        <v>N/A</v>
      </c>
      <c r="E140" s="22">
        <v>32660</v>
      </c>
      <c r="F140" s="7" t="str">
        <f t="shared" si="18"/>
        <v>N/A</v>
      </c>
      <c r="G140" s="22">
        <v>34767</v>
      </c>
      <c r="H140" s="7" t="str">
        <f t="shared" si="19"/>
        <v>N/A</v>
      </c>
      <c r="I140" s="8">
        <v>-0.52400000000000002</v>
      </c>
      <c r="J140" s="8">
        <v>6.4509999999999996</v>
      </c>
      <c r="K140" s="25" t="s">
        <v>734</v>
      </c>
      <c r="L140" s="85" t="str">
        <f t="shared" si="20"/>
        <v>Yes</v>
      </c>
    </row>
    <row r="141" spans="1:12" ht="25" x14ac:dyDescent="0.25">
      <c r="A141" s="108" t="s">
        <v>1312</v>
      </c>
      <c r="B141" s="21" t="s">
        <v>213</v>
      </c>
      <c r="C141" s="26">
        <v>4084.3745736000001</v>
      </c>
      <c r="D141" s="7" t="str">
        <f t="shared" si="17"/>
        <v>N/A</v>
      </c>
      <c r="E141" s="26">
        <v>4437.7522964</v>
      </c>
      <c r="F141" s="7" t="str">
        <f t="shared" si="18"/>
        <v>N/A</v>
      </c>
      <c r="G141" s="26">
        <v>4455.9522248000003</v>
      </c>
      <c r="H141" s="7" t="str">
        <f t="shared" si="19"/>
        <v>N/A</v>
      </c>
      <c r="I141" s="8">
        <v>8.6519999999999992</v>
      </c>
      <c r="J141" s="8">
        <v>0.41010000000000002</v>
      </c>
      <c r="K141" s="25" t="s">
        <v>734</v>
      </c>
      <c r="L141" s="85" t="str">
        <f t="shared" si="20"/>
        <v>Yes</v>
      </c>
    </row>
    <row r="142" spans="1:12" ht="25" x14ac:dyDescent="0.25">
      <c r="A142" s="108" t="s">
        <v>589</v>
      </c>
      <c r="B142" s="21" t="s">
        <v>213</v>
      </c>
      <c r="C142" s="26">
        <v>139120808</v>
      </c>
      <c r="D142" s="7" t="str">
        <f t="shared" si="17"/>
        <v>N/A</v>
      </c>
      <c r="E142" s="26">
        <v>146920387</v>
      </c>
      <c r="F142" s="7" t="str">
        <f t="shared" si="18"/>
        <v>N/A</v>
      </c>
      <c r="G142" s="26">
        <v>151249651</v>
      </c>
      <c r="H142" s="7" t="str">
        <f t="shared" si="19"/>
        <v>N/A</v>
      </c>
      <c r="I142" s="8">
        <v>5.6059999999999999</v>
      </c>
      <c r="J142" s="8">
        <v>2.9470000000000001</v>
      </c>
      <c r="K142" s="25" t="s">
        <v>734</v>
      </c>
      <c r="L142" s="85" t="str">
        <f t="shared" si="20"/>
        <v>Yes</v>
      </c>
    </row>
    <row r="143" spans="1:12" x14ac:dyDescent="0.25">
      <c r="A143" s="84" t="s">
        <v>590</v>
      </c>
      <c r="B143" s="21" t="s">
        <v>213</v>
      </c>
      <c r="C143" s="22">
        <v>2121</v>
      </c>
      <c r="D143" s="7" t="str">
        <f t="shared" si="17"/>
        <v>N/A</v>
      </c>
      <c r="E143" s="22">
        <v>2082</v>
      </c>
      <c r="F143" s="7" t="str">
        <f t="shared" si="18"/>
        <v>N/A</v>
      </c>
      <c r="G143" s="22">
        <v>2024</v>
      </c>
      <c r="H143" s="7" t="str">
        <f t="shared" si="19"/>
        <v>N/A</v>
      </c>
      <c r="I143" s="8">
        <v>-1.84</v>
      </c>
      <c r="J143" s="8">
        <v>-2.79</v>
      </c>
      <c r="K143" s="25" t="s">
        <v>734</v>
      </c>
      <c r="L143" s="85" t="str">
        <f t="shared" si="20"/>
        <v>Yes</v>
      </c>
    </row>
    <row r="144" spans="1:12" ht="25" x14ac:dyDescent="0.25">
      <c r="A144" s="84" t="s">
        <v>1313</v>
      </c>
      <c r="B144" s="21" t="s">
        <v>213</v>
      </c>
      <c r="C144" s="26">
        <v>65592.082980000007</v>
      </c>
      <c r="D144" s="7" t="str">
        <f t="shared" si="17"/>
        <v>N/A</v>
      </c>
      <c r="E144" s="26">
        <v>70566.948606999998</v>
      </c>
      <c r="F144" s="7" t="str">
        <f t="shared" si="18"/>
        <v>N/A</v>
      </c>
      <c r="G144" s="26">
        <v>74728.088438999999</v>
      </c>
      <c r="H144" s="7" t="str">
        <f t="shared" si="19"/>
        <v>N/A</v>
      </c>
      <c r="I144" s="8">
        <v>7.585</v>
      </c>
      <c r="J144" s="8">
        <v>5.8970000000000002</v>
      </c>
      <c r="K144" s="25" t="s">
        <v>734</v>
      </c>
      <c r="L144" s="85" t="str">
        <f t="shared" si="20"/>
        <v>Yes</v>
      </c>
    </row>
    <row r="145" spans="1:12" ht="25" x14ac:dyDescent="0.25">
      <c r="A145" s="108" t="s">
        <v>591</v>
      </c>
      <c r="B145" s="21" t="s">
        <v>213</v>
      </c>
      <c r="C145" s="26">
        <v>96513506</v>
      </c>
      <c r="D145" s="7" t="str">
        <f t="shared" si="17"/>
        <v>N/A</v>
      </c>
      <c r="E145" s="26">
        <v>105923506</v>
      </c>
      <c r="F145" s="7" t="str">
        <f t="shared" si="18"/>
        <v>N/A</v>
      </c>
      <c r="G145" s="26">
        <v>111594678</v>
      </c>
      <c r="H145" s="7" t="str">
        <f t="shared" si="19"/>
        <v>N/A</v>
      </c>
      <c r="I145" s="8">
        <v>9.75</v>
      </c>
      <c r="J145" s="8">
        <v>5.3540000000000001</v>
      </c>
      <c r="K145" s="25" t="s">
        <v>734</v>
      </c>
      <c r="L145" s="85" t="str">
        <f t="shared" si="20"/>
        <v>Yes</v>
      </c>
    </row>
    <row r="146" spans="1:12" x14ac:dyDescent="0.25">
      <c r="A146" s="108" t="s">
        <v>592</v>
      </c>
      <c r="B146" s="21" t="s">
        <v>213</v>
      </c>
      <c r="C146" s="22">
        <v>25675</v>
      </c>
      <c r="D146" s="7" t="str">
        <f t="shared" si="17"/>
        <v>N/A</v>
      </c>
      <c r="E146" s="22">
        <v>26752</v>
      </c>
      <c r="F146" s="7" t="str">
        <f t="shared" si="18"/>
        <v>N/A</v>
      </c>
      <c r="G146" s="22">
        <v>29730</v>
      </c>
      <c r="H146" s="7" t="str">
        <f t="shared" si="19"/>
        <v>N/A</v>
      </c>
      <c r="I146" s="8">
        <v>4.1950000000000003</v>
      </c>
      <c r="J146" s="8">
        <v>11.13</v>
      </c>
      <c r="K146" s="25" t="s">
        <v>734</v>
      </c>
      <c r="L146" s="85" t="str">
        <f t="shared" si="20"/>
        <v>Yes</v>
      </c>
    </row>
    <row r="147" spans="1:12" ht="25" x14ac:dyDescent="0.25">
      <c r="A147" s="108" t="s">
        <v>1314</v>
      </c>
      <c r="B147" s="21" t="s">
        <v>213</v>
      </c>
      <c r="C147" s="26">
        <v>3759.0459980999999</v>
      </c>
      <c r="D147" s="7" t="str">
        <f t="shared" si="17"/>
        <v>N/A</v>
      </c>
      <c r="E147" s="26">
        <v>3959.4611992</v>
      </c>
      <c r="F147" s="7" t="str">
        <f t="shared" si="18"/>
        <v>N/A</v>
      </c>
      <c r="G147" s="26">
        <v>3753.6050454000001</v>
      </c>
      <c r="H147" s="7" t="str">
        <f t="shared" si="19"/>
        <v>N/A</v>
      </c>
      <c r="I147" s="8">
        <v>5.3319999999999999</v>
      </c>
      <c r="J147" s="8">
        <v>-5.2</v>
      </c>
      <c r="K147" s="25" t="s">
        <v>734</v>
      </c>
      <c r="L147" s="85" t="str">
        <f t="shared" si="20"/>
        <v>Yes</v>
      </c>
    </row>
    <row r="148" spans="1:12" ht="25" x14ac:dyDescent="0.25">
      <c r="A148" s="108" t="s">
        <v>593</v>
      </c>
      <c r="B148" s="21" t="s">
        <v>213</v>
      </c>
      <c r="C148" s="26">
        <v>29756297</v>
      </c>
      <c r="D148" s="7" t="str">
        <f t="shared" si="17"/>
        <v>N/A</v>
      </c>
      <c r="E148" s="26">
        <v>33505376</v>
      </c>
      <c r="F148" s="7" t="str">
        <f t="shared" si="18"/>
        <v>N/A</v>
      </c>
      <c r="G148" s="26">
        <v>36029130</v>
      </c>
      <c r="H148" s="7" t="str">
        <f t="shared" si="19"/>
        <v>N/A</v>
      </c>
      <c r="I148" s="8">
        <v>12.6</v>
      </c>
      <c r="J148" s="8">
        <v>7.532</v>
      </c>
      <c r="K148" s="25" t="s">
        <v>734</v>
      </c>
      <c r="L148" s="85" t="str">
        <f t="shared" si="20"/>
        <v>Yes</v>
      </c>
    </row>
    <row r="149" spans="1:12" x14ac:dyDescent="0.25">
      <c r="A149" s="108" t="s">
        <v>594</v>
      </c>
      <c r="B149" s="21" t="s">
        <v>213</v>
      </c>
      <c r="C149" s="22">
        <v>2098</v>
      </c>
      <c r="D149" s="7" t="str">
        <f t="shared" si="17"/>
        <v>N/A</v>
      </c>
      <c r="E149" s="22">
        <v>2091</v>
      </c>
      <c r="F149" s="7" t="str">
        <f t="shared" si="18"/>
        <v>N/A</v>
      </c>
      <c r="G149" s="22">
        <v>2234</v>
      </c>
      <c r="H149" s="7" t="str">
        <f t="shared" si="19"/>
        <v>N/A</v>
      </c>
      <c r="I149" s="8">
        <v>-0.33400000000000002</v>
      </c>
      <c r="J149" s="8">
        <v>6.8390000000000004</v>
      </c>
      <c r="K149" s="25" t="s">
        <v>734</v>
      </c>
      <c r="L149" s="85" t="str">
        <f t="shared" si="20"/>
        <v>Yes</v>
      </c>
    </row>
    <row r="150" spans="1:12" ht="25" x14ac:dyDescent="0.25">
      <c r="A150" s="116" t="s">
        <v>1315</v>
      </c>
      <c r="B150" s="21" t="s">
        <v>213</v>
      </c>
      <c r="C150" s="26">
        <v>14183.173022000001</v>
      </c>
      <c r="D150" s="7" t="str">
        <f t="shared" si="17"/>
        <v>N/A</v>
      </c>
      <c r="E150" s="26">
        <v>16023.613582</v>
      </c>
      <c r="F150" s="7" t="str">
        <f t="shared" si="18"/>
        <v>N/A</v>
      </c>
      <c r="G150" s="26">
        <v>16127.63205</v>
      </c>
      <c r="H150" s="7" t="str">
        <f t="shared" si="19"/>
        <v>N/A</v>
      </c>
      <c r="I150" s="8">
        <v>12.98</v>
      </c>
      <c r="J150" s="8">
        <v>0.6492</v>
      </c>
      <c r="K150" s="25" t="s">
        <v>734</v>
      </c>
      <c r="L150" s="85" t="str">
        <f t="shared" si="20"/>
        <v>Yes</v>
      </c>
    </row>
    <row r="151" spans="1:12" x14ac:dyDescent="0.25">
      <c r="A151" s="116" t="s">
        <v>1316</v>
      </c>
      <c r="B151" s="21" t="s">
        <v>213</v>
      </c>
      <c r="C151" s="26">
        <v>1051.7858980999999</v>
      </c>
      <c r="D151" s="7" t="str">
        <f t="shared" ref="D151:D170" si="21">IF($B151="N/A","N/A",IF(C151&gt;10,"No",IF(C151&lt;-10,"No","Yes")))</f>
        <v>N/A</v>
      </c>
      <c r="E151" s="26">
        <v>822.42053621000002</v>
      </c>
      <c r="F151" s="7" t="str">
        <f t="shared" ref="F151:F170" si="22">IF($B151="N/A","N/A",IF(E151&gt;10,"No",IF(E151&lt;-10,"No","Yes")))</f>
        <v>N/A</v>
      </c>
      <c r="G151" s="26">
        <v>747.95946362999996</v>
      </c>
      <c r="H151" s="7" t="str">
        <f t="shared" ref="H151:H170" si="23">IF($B151="N/A","N/A",IF(G151&gt;10,"No",IF(G151&lt;-10,"No","Yes")))</f>
        <v>N/A</v>
      </c>
      <c r="I151" s="8">
        <v>-21.8</v>
      </c>
      <c r="J151" s="8">
        <v>-9.0500000000000007</v>
      </c>
      <c r="K151" s="25" t="s">
        <v>734</v>
      </c>
      <c r="L151" s="85" t="str">
        <f t="shared" ref="L151:L170" si="24">IF(J151="Div by 0", "N/A", IF(K151="N/A","N/A", IF(J151&gt;VALUE(MID(K151,1,2)), "No", IF(J151&lt;-1*VALUE(MID(K151,1,2)), "No", "Yes"))))</f>
        <v>Yes</v>
      </c>
    </row>
    <row r="152" spans="1:12" ht="25" x14ac:dyDescent="0.25">
      <c r="A152" s="116" t="s">
        <v>1317</v>
      </c>
      <c r="B152" s="21" t="s">
        <v>213</v>
      </c>
      <c r="C152" s="26">
        <v>666.36354822999999</v>
      </c>
      <c r="D152" s="7" t="str">
        <f t="shared" si="21"/>
        <v>N/A</v>
      </c>
      <c r="E152" s="26">
        <v>391.91016072999997</v>
      </c>
      <c r="F152" s="7" t="str">
        <f t="shared" si="22"/>
        <v>N/A</v>
      </c>
      <c r="G152" s="26">
        <v>180.70574683000001</v>
      </c>
      <c r="H152" s="7" t="str">
        <f t="shared" si="23"/>
        <v>N/A</v>
      </c>
      <c r="I152" s="8">
        <v>-41.2</v>
      </c>
      <c r="J152" s="8">
        <v>-53.9</v>
      </c>
      <c r="K152" s="25" t="s">
        <v>734</v>
      </c>
      <c r="L152" s="85" t="str">
        <f t="shared" si="24"/>
        <v>No</v>
      </c>
    </row>
    <row r="153" spans="1:12" ht="25" x14ac:dyDescent="0.25">
      <c r="A153" s="116" t="s">
        <v>1318</v>
      </c>
      <c r="B153" s="21" t="s">
        <v>213</v>
      </c>
      <c r="C153" s="26">
        <v>2548.7575188000001</v>
      </c>
      <c r="D153" s="7" t="str">
        <f t="shared" si="21"/>
        <v>N/A</v>
      </c>
      <c r="E153" s="26">
        <v>2421.6578890000001</v>
      </c>
      <c r="F153" s="7" t="str">
        <f t="shared" si="22"/>
        <v>N/A</v>
      </c>
      <c r="G153" s="26">
        <v>2379.5206754999999</v>
      </c>
      <c r="H153" s="7" t="str">
        <f t="shared" si="23"/>
        <v>N/A</v>
      </c>
      <c r="I153" s="8">
        <v>-4.99</v>
      </c>
      <c r="J153" s="8">
        <v>-1.74</v>
      </c>
      <c r="K153" s="25" t="s">
        <v>734</v>
      </c>
      <c r="L153" s="85" t="str">
        <f t="shared" si="24"/>
        <v>Yes</v>
      </c>
    </row>
    <row r="154" spans="1:12" ht="25" x14ac:dyDescent="0.25">
      <c r="A154" s="116" t="s">
        <v>1319</v>
      </c>
      <c r="B154" s="21" t="s">
        <v>213</v>
      </c>
      <c r="C154" s="26">
        <v>370.19830666000001</v>
      </c>
      <c r="D154" s="7" t="str">
        <f t="shared" si="21"/>
        <v>N/A</v>
      </c>
      <c r="E154" s="26">
        <v>346.65990529999999</v>
      </c>
      <c r="F154" s="7" t="str">
        <f t="shared" si="22"/>
        <v>N/A</v>
      </c>
      <c r="G154" s="26">
        <v>402.39142019000002</v>
      </c>
      <c r="H154" s="7" t="str">
        <f t="shared" si="23"/>
        <v>N/A</v>
      </c>
      <c r="I154" s="8">
        <v>-6.36</v>
      </c>
      <c r="J154" s="8">
        <v>16.079999999999998</v>
      </c>
      <c r="K154" s="25" t="s">
        <v>734</v>
      </c>
      <c r="L154" s="85" t="str">
        <f t="shared" si="24"/>
        <v>Yes</v>
      </c>
    </row>
    <row r="155" spans="1:12" ht="25" x14ac:dyDescent="0.25">
      <c r="A155" s="108" t="s">
        <v>1320</v>
      </c>
      <c r="B155" s="21" t="s">
        <v>213</v>
      </c>
      <c r="C155" s="26">
        <v>551.89149844999997</v>
      </c>
      <c r="D155" s="7" t="str">
        <f t="shared" si="21"/>
        <v>N/A</v>
      </c>
      <c r="E155" s="26">
        <v>512.11417628000004</v>
      </c>
      <c r="F155" s="7" t="str">
        <f t="shared" si="22"/>
        <v>N/A</v>
      </c>
      <c r="G155" s="26">
        <v>515.54886200999999</v>
      </c>
      <c r="H155" s="7" t="str">
        <f t="shared" si="23"/>
        <v>N/A</v>
      </c>
      <c r="I155" s="8">
        <v>-7.21</v>
      </c>
      <c r="J155" s="8">
        <v>0.67069999999999996</v>
      </c>
      <c r="K155" s="25" t="s">
        <v>734</v>
      </c>
      <c r="L155" s="85" t="str">
        <f t="shared" si="24"/>
        <v>Yes</v>
      </c>
    </row>
    <row r="156" spans="1:12" x14ac:dyDescent="0.25">
      <c r="A156" s="108" t="s">
        <v>1321</v>
      </c>
      <c r="B156" s="21" t="s">
        <v>213</v>
      </c>
      <c r="C156" s="26">
        <v>425.17437962999998</v>
      </c>
      <c r="D156" s="7" t="str">
        <f t="shared" si="21"/>
        <v>N/A</v>
      </c>
      <c r="E156" s="26">
        <v>310.40750243000002</v>
      </c>
      <c r="F156" s="7" t="str">
        <f t="shared" si="22"/>
        <v>N/A</v>
      </c>
      <c r="G156" s="26">
        <v>218.40950527000001</v>
      </c>
      <c r="H156" s="7" t="str">
        <f t="shared" si="23"/>
        <v>N/A</v>
      </c>
      <c r="I156" s="8">
        <v>-27</v>
      </c>
      <c r="J156" s="8">
        <v>-29.6</v>
      </c>
      <c r="K156" s="25" t="s">
        <v>734</v>
      </c>
      <c r="L156" s="85" t="str">
        <f t="shared" si="24"/>
        <v>Yes</v>
      </c>
    </row>
    <row r="157" spans="1:12" ht="25" x14ac:dyDescent="0.25">
      <c r="A157" s="108" t="s">
        <v>1322</v>
      </c>
      <c r="B157" s="21" t="s">
        <v>213</v>
      </c>
      <c r="C157" s="26">
        <v>210.41056714000001</v>
      </c>
      <c r="D157" s="7" t="str">
        <f t="shared" si="21"/>
        <v>N/A</v>
      </c>
      <c r="E157" s="26">
        <v>204.99598162999999</v>
      </c>
      <c r="F157" s="7" t="str">
        <f t="shared" si="22"/>
        <v>N/A</v>
      </c>
      <c r="G157" s="26">
        <v>129.33585051</v>
      </c>
      <c r="H157" s="7" t="str">
        <f t="shared" si="23"/>
        <v>N/A</v>
      </c>
      <c r="I157" s="8">
        <v>-2.57</v>
      </c>
      <c r="J157" s="8">
        <v>-36.9</v>
      </c>
      <c r="K157" s="25" t="s">
        <v>734</v>
      </c>
      <c r="L157" s="85" t="str">
        <f t="shared" si="24"/>
        <v>No</v>
      </c>
    </row>
    <row r="158" spans="1:12" ht="25" x14ac:dyDescent="0.25">
      <c r="A158" s="108" t="s">
        <v>1323</v>
      </c>
      <c r="B158" s="21" t="s">
        <v>213</v>
      </c>
      <c r="C158" s="26">
        <v>1383.0729418999999</v>
      </c>
      <c r="D158" s="7" t="str">
        <f t="shared" si="21"/>
        <v>N/A</v>
      </c>
      <c r="E158" s="26">
        <v>1393.4028417</v>
      </c>
      <c r="F158" s="7" t="str">
        <f t="shared" si="22"/>
        <v>N/A</v>
      </c>
      <c r="G158" s="26">
        <v>1210.2673818999999</v>
      </c>
      <c r="H158" s="7" t="str">
        <f t="shared" si="23"/>
        <v>N/A</v>
      </c>
      <c r="I158" s="8">
        <v>0.74690000000000001</v>
      </c>
      <c r="J158" s="8">
        <v>-13.1</v>
      </c>
      <c r="K158" s="25" t="s">
        <v>734</v>
      </c>
      <c r="L158" s="85" t="str">
        <f t="shared" si="24"/>
        <v>Yes</v>
      </c>
    </row>
    <row r="159" spans="1:12" ht="25" x14ac:dyDescent="0.25">
      <c r="A159" s="108" t="s">
        <v>1324</v>
      </c>
      <c r="B159" s="21" t="s">
        <v>213</v>
      </c>
      <c r="C159" s="26">
        <v>46.878907054999999</v>
      </c>
      <c r="D159" s="7" t="str">
        <f t="shared" si="21"/>
        <v>N/A</v>
      </c>
      <c r="E159" s="26">
        <v>32.375620681000001</v>
      </c>
      <c r="F159" s="7" t="str">
        <f t="shared" si="22"/>
        <v>N/A</v>
      </c>
      <c r="G159" s="26">
        <v>32.297400246000002</v>
      </c>
      <c r="H159" s="7" t="str">
        <f t="shared" si="23"/>
        <v>N/A</v>
      </c>
      <c r="I159" s="8">
        <v>-30.9</v>
      </c>
      <c r="J159" s="8">
        <v>-0.24199999999999999</v>
      </c>
      <c r="K159" s="25" t="s">
        <v>734</v>
      </c>
      <c r="L159" s="85" t="str">
        <f t="shared" si="24"/>
        <v>Yes</v>
      </c>
    </row>
    <row r="160" spans="1:12" ht="25" x14ac:dyDescent="0.25">
      <c r="A160" s="116" t="s">
        <v>1325</v>
      </c>
      <c r="B160" s="21" t="s">
        <v>213</v>
      </c>
      <c r="C160" s="26">
        <v>31.236628709000001</v>
      </c>
      <c r="D160" s="7" t="str">
        <f t="shared" si="21"/>
        <v>N/A</v>
      </c>
      <c r="E160" s="26">
        <v>37.977110027000002</v>
      </c>
      <c r="F160" s="7" t="str">
        <f t="shared" si="22"/>
        <v>N/A</v>
      </c>
      <c r="G160" s="26">
        <v>28.894779550999999</v>
      </c>
      <c r="H160" s="7" t="str">
        <f t="shared" si="23"/>
        <v>N/A</v>
      </c>
      <c r="I160" s="8">
        <v>21.58</v>
      </c>
      <c r="J160" s="8">
        <v>-23.9</v>
      </c>
      <c r="K160" s="25" t="s">
        <v>734</v>
      </c>
      <c r="L160" s="85" t="str">
        <f t="shared" si="24"/>
        <v>Yes</v>
      </c>
    </row>
    <row r="161" spans="1:12" x14ac:dyDescent="0.25">
      <c r="A161" s="116" t="s">
        <v>1326</v>
      </c>
      <c r="B161" s="21" t="s">
        <v>213</v>
      </c>
      <c r="C161" s="26">
        <v>1035.7733433000001</v>
      </c>
      <c r="D161" s="7" t="str">
        <f t="shared" si="21"/>
        <v>N/A</v>
      </c>
      <c r="E161" s="26">
        <v>923.72834618000002</v>
      </c>
      <c r="F161" s="7" t="str">
        <f t="shared" si="22"/>
        <v>N/A</v>
      </c>
      <c r="G161" s="26">
        <v>963.42099111000005</v>
      </c>
      <c r="H161" s="7" t="str">
        <f t="shared" si="23"/>
        <v>N/A</v>
      </c>
      <c r="I161" s="8">
        <v>-10.8</v>
      </c>
      <c r="J161" s="8">
        <v>4.2969999999999997</v>
      </c>
      <c r="K161" s="25" t="s">
        <v>734</v>
      </c>
      <c r="L161" s="85" t="str">
        <f t="shared" si="24"/>
        <v>Yes</v>
      </c>
    </row>
    <row r="162" spans="1:12" x14ac:dyDescent="0.25">
      <c r="A162" s="116" t="s">
        <v>1327</v>
      </c>
      <c r="B162" s="21" t="s">
        <v>213</v>
      </c>
      <c r="C162" s="26">
        <v>126.64857004</v>
      </c>
      <c r="D162" s="7" t="str">
        <f t="shared" si="21"/>
        <v>N/A</v>
      </c>
      <c r="E162" s="26">
        <v>189.83983927</v>
      </c>
      <c r="F162" s="7" t="str">
        <f t="shared" si="22"/>
        <v>N/A</v>
      </c>
      <c r="G162" s="26">
        <v>116.41635735</v>
      </c>
      <c r="H162" s="7" t="str">
        <f t="shared" si="23"/>
        <v>N/A</v>
      </c>
      <c r="I162" s="8">
        <v>49.89</v>
      </c>
      <c r="J162" s="8">
        <v>-38.700000000000003</v>
      </c>
      <c r="K162" s="25" t="s">
        <v>734</v>
      </c>
      <c r="L162" s="85" t="str">
        <f t="shared" si="24"/>
        <v>No</v>
      </c>
    </row>
    <row r="163" spans="1:12" x14ac:dyDescent="0.25">
      <c r="A163" s="116" t="s">
        <v>1677</v>
      </c>
      <c r="B163" s="21" t="s">
        <v>213</v>
      </c>
      <c r="C163" s="26">
        <v>2961.6226867999999</v>
      </c>
      <c r="D163" s="7" t="str">
        <f t="shared" si="21"/>
        <v>N/A</v>
      </c>
      <c r="E163" s="26">
        <v>3552.6428417000002</v>
      </c>
      <c r="F163" s="7" t="str">
        <f t="shared" si="22"/>
        <v>N/A</v>
      </c>
      <c r="G163" s="26">
        <v>4448.7283445000003</v>
      </c>
      <c r="H163" s="7" t="str">
        <f t="shared" si="23"/>
        <v>N/A</v>
      </c>
      <c r="I163" s="8">
        <v>19.96</v>
      </c>
      <c r="J163" s="8">
        <v>25.22</v>
      </c>
      <c r="K163" s="25" t="s">
        <v>734</v>
      </c>
      <c r="L163" s="85" t="str">
        <f t="shared" si="24"/>
        <v>Yes</v>
      </c>
    </row>
    <row r="164" spans="1:12" x14ac:dyDescent="0.25">
      <c r="A164" s="116" t="s">
        <v>1328</v>
      </c>
      <c r="B164" s="21" t="s">
        <v>213</v>
      </c>
      <c r="C164" s="26">
        <v>272.70586315999998</v>
      </c>
      <c r="D164" s="7" t="str">
        <f t="shared" si="21"/>
        <v>N/A</v>
      </c>
      <c r="E164" s="26">
        <v>246.39861787000001</v>
      </c>
      <c r="F164" s="7" t="str">
        <f t="shared" si="22"/>
        <v>N/A</v>
      </c>
      <c r="G164" s="26">
        <v>292.47877942999997</v>
      </c>
      <c r="H164" s="7" t="str">
        <f t="shared" si="23"/>
        <v>N/A</v>
      </c>
      <c r="I164" s="8">
        <v>-9.65</v>
      </c>
      <c r="J164" s="8">
        <v>18.7</v>
      </c>
      <c r="K164" s="25" t="s">
        <v>734</v>
      </c>
      <c r="L164" s="85" t="str">
        <f t="shared" si="24"/>
        <v>Yes</v>
      </c>
    </row>
    <row r="165" spans="1:12" x14ac:dyDescent="0.25">
      <c r="A165" s="116" t="s">
        <v>1329</v>
      </c>
      <c r="B165" s="21" t="s">
        <v>213</v>
      </c>
      <c r="C165" s="26">
        <v>268.14960748999999</v>
      </c>
      <c r="D165" s="7" t="str">
        <f t="shared" si="21"/>
        <v>N/A</v>
      </c>
      <c r="E165" s="26">
        <v>290.60661469000001</v>
      </c>
      <c r="F165" s="7" t="str">
        <f t="shared" si="22"/>
        <v>N/A</v>
      </c>
      <c r="G165" s="26">
        <v>368.71800817000002</v>
      </c>
      <c r="H165" s="7" t="str">
        <f t="shared" si="23"/>
        <v>N/A</v>
      </c>
      <c r="I165" s="8">
        <v>8.375</v>
      </c>
      <c r="J165" s="8">
        <v>26.88</v>
      </c>
      <c r="K165" s="25" t="s">
        <v>734</v>
      </c>
      <c r="L165" s="85" t="str">
        <f t="shared" si="24"/>
        <v>Yes</v>
      </c>
    </row>
    <row r="166" spans="1:12" x14ac:dyDescent="0.25">
      <c r="A166" s="116" t="s">
        <v>1330</v>
      </c>
      <c r="B166" s="21" t="s">
        <v>213</v>
      </c>
      <c r="C166" s="26">
        <v>7985.7628062000003</v>
      </c>
      <c r="D166" s="7" t="str">
        <f t="shared" si="21"/>
        <v>N/A</v>
      </c>
      <c r="E166" s="26">
        <v>6840.9414645999996</v>
      </c>
      <c r="F166" s="7" t="str">
        <f t="shared" si="22"/>
        <v>N/A</v>
      </c>
      <c r="G166" s="26">
        <v>5935.4714072999996</v>
      </c>
      <c r="H166" s="7" t="str">
        <f t="shared" si="23"/>
        <v>N/A</v>
      </c>
      <c r="I166" s="8">
        <v>-14.3</v>
      </c>
      <c r="J166" s="8">
        <v>-13.2</v>
      </c>
      <c r="K166" s="25" t="s">
        <v>734</v>
      </c>
      <c r="L166" s="85" t="str">
        <f t="shared" si="24"/>
        <v>Yes</v>
      </c>
    </row>
    <row r="167" spans="1:12" x14ac:dyDescent="0.25">
      <c r="A167" s="142" t="s">
        <v>1331</v>
      </c>
      <c r="B167" s="21" t="s">
        <v>213</v>
      </c>
      <c r="C167" s="26">
        <v>1164.6126999999999</v>
      </c>
      <c r="D167" s="7" t="str">
        <f t="shared" si="21"/>
        <v>N/A</v>
      </c>
      <c r="E167" s="26">
        <v>1002.9219288</v>
      </c>
      <c r="F167" s="7" t="str">
        <f t="shared" si="22"/>
        <v>N/A</v>
      </c>
      <c r="G167" s="26">
        <v>540.17931652000004</v>
      </c>
      <c r="H167" s="7" t="str">
        <f t="shared" si="23"/>
        <v>N/A</v>
      </c>
      <c r="I167" s="8">
        <v>-13.9</v>
      </c>
      <c r="J167" s="8">
        <v>-46.1</v>
      </c>
      <c r="K167" s="25" t="s">
        <v>734</v>
      </c>
      <c r="L167" s="85" t="str">
        <f t="shared" si="24"/>
        <v>No</v>
      </c>
    </row>
    <row r="168" spans="1:12" x14ac:dyDescent="0.25">
      <c r="A168" s="142" t="s">
        <v>1332</v>
      </c>
      <c r="B168" s="21" t="s">
        <v>213</v>
      </c>
      <c r="C168" s="26">
        <v>23591.374562000001</v>
      </c>
      <c r="D168" s="7" t="str">
        <f t="shared" si="21"/>
        <v>N/A</v>
      </c>
      <c r="E168" s="26">
        <v>27489.665656000001</v>
      </c>
      <c r="F168" s="7" t="str">
        <f t="shared" si="22"/>
        <v>N/A</v>
      </c>
      <c r="G168" s="26">
        <v>29496.016416999999</v>
      </c>
      <c r="H168" s="7" t="str">
        <f t="shared" si="23"/>
        <v>N/A</v>
      </c>
      <c r="I168" s="8">
        <v>16.52</v>
      </c>
      <c r="J168" s="8">
        <v>7.2990000000000004</v>
      </c>
      <c r="K168" s="25" t="s">
        <v>734</v>
      </c>
      <c r="L168" s="85" t="str">
        <f t="shared" si="24"/>
        <v>Yes</v>
      </c>
    </row>
    <row r="169" spans="1:12" x14ac:dyDescent="0.25">
      <c r="A169" s="142" t="s">
        <v>1333</v>
      </c>
      <c r="B169" s="21" t="s">
        <v>213</v>
      </c>
      <c r="C169" s="26">
        <v>2214.0771107</v>
      </c>
      <c r="D169" s="7" t="str">
        <f t="shared" si="21"/>
        <v>N/A</v>
      </c>
      <c r="E169" s="26">
        <v>2051.1174685999999</v>
      </c>
      <c r="F169" s="7" t="str">
        <f t="shared" si="22"/>
        <v>N/A</v>
      </c>
      <c r="G169" s="26">
        <v>1884.0238224</v>
      </c>
      <c r="H169" s="7" t="str">
        <f t="shared" si="23"/>
        <v>N/A</v>
      </c>
      <c r="I169" s="8">
        <v>-7.36</v>
      </c>
      <c r="J169" s="8">
        <v>-8.15</v>
      </c>
      <c r="K169" s="25" t="s">
        <v>734</v>
      </c>
      <c r="L169" s="85" t="str">
        <f t="shared" si="24"/>
        <v>Yes</v>
      </c>
    </row>
    <row r="170" spans="1:12" x14ac:dyDescent="0.25">
      <c r="A170" s="142" t="s">
        <v>1334</v>
      </c>
      <c r="B170" s="21" t="s">
        <v>213</v>
      </c>
      <c r="C170" s="26">
        <v>1224.3302709</v>
      </c>
      <c r="D170" s="7" t="str">
        <f t="shared" si="21"/>
        <v>N/A</v>
      </c>
      <c r="E170" s="26">
        <v>1242.2630067</v>
      </c>
      <c r="F170" s="7" t="str">
        <f t="shared" si="22"/>
        <v>N/A</v>
      </c>
      <c r="G170" s="26">
        <v>1264.6618364999999</v>
      </c>
      <c r="H170" s="7" t="str">
        <f t="shared" si="23"/>
        <v>N/A</v>
      </c>
      <c r="I170" s="8">
        <v>1.4650000000000001</v>
      </c>
      <c r="J170" s="8">
        <v>1.8029999999999999</v>
      </c>
      <c r="K170" s="25" t="s">
        <v>734</v>
      </c>
      <c r="L170" s="85" t="str">
        <f t="shared" si="24"/>
        <v>Yes</v>
      </c>
    </row>
    <row r="171" spans="1:12" x14ac:dyDescent="0.25">
      <c r="A171" s="142" t="s">
        <v>85</v>
      </c>
      <c r="B171" s="21" t="s">
        <v>213</v>
      </c>
      <c r="C171" s="4">
        <v>9.0879841272000004</v>
      </c>
      <c r="D171" s="7" t="str">
        <f t="shared" ref="D171:D202" si="25">IF($B171="N/A","N/A",IF(C171&gt;10,"No",IF(C171&lt;-10,"No","Yes")))</f>
        <v>N/A</v>
      </c>
      <c r="E171" s="4">
        <v>6.9258598338999997</v>
      </c>
      <c r="F171" s="7" t="str">
        <f t="shared" ref="F171:F202" si="26">IF($B171="N/A","N/A",IF(E171&gt;10,"No",IF(E171&lt;-10,"No","Yes")))</f>
        <v>N/A</v>
      </c>
      <c r="G171" s="4">
        <v>6.2394448509</v>
      </c>
      <c r="H171" s="7" t="str">
        <f t="shared" ref="H171:H202" si="27">IF($B171="N/A","N/A",IF(G171&gt;10,"No",IF(G171&lt;-10,"No","Yes")))</f>
        <v>N/A</v>
      </c>
      <c r="I171" s="8">
        <v>-23.8</v>
      </c>
      <c r="J171" s="8">
        <v>-9.91</v>
      </c>
      <c r="K171" s="25" t="s">
        <v>734</v>
      </c>
      <c r="L171" s="85" t="str">
        <f t="shared" ref="L171:L202" si="28">IF(J171="Div by 0", "N/A", IF(K171="N/A","N/A", IF(J171&gt;VALUE(MID(K171,1,2)), "No", IF(J171&lt;-1*VALUE(MID(K171,1,2)), "No", "Yes"))))</f>
        <v>Yes</v>
      </c>
    </row>
    <row r="172" spans="1:12" x14ac:dyDescent="0.25">
      <c r="A172" s="142" t="s">
        <v>462</v>
      </c>
      <c r="B172" s="21" t="s">
        <v>213</v>
      </c>
      <c r="C172" s="4">
        <v>3.3446437226999999</v>
      </c>
      <c r="D172" s="7" t="str">
        <f t="shared" si="25"/>
        <v>N/A</v>
      </c>
      <c r="E172" s="4">
        <v>2.3536165326999998</v>
      </c>
      <c r="F172" s="7" t="str">
        <f t="shared" si="26"/>
        <v>N/A</v>
      </c>
      <c r="G172" s="4">
        <v>1.0367336490000001</v>
      </c>
      <c r="H172" s="7" t="str">
        <f t="shared" si="27"/>
        <v>N/A</v>
      </c>
      <c r="I172" s="8">
        <v>-29.6</v>
      </c>
      <c r="J172" s="8">
        <v>-56</v>
      </c>
      <c r="K172" s="25" t="s">
        <v>734</v>
      </c>
      <c r="L172" s="85" t="str">
        <f t="shared" si="28"/>
        <v>No</v>
      </c>
    </row>
    <row r="173" spans="1:12" x14ac:dyDescent="0.25">
      <c r="A173" s="142" t="s">
        <v>463</v>
      </c>
      <c r="B173" s="21" t="s">
        <v>213</v>
      </c>
      <c r="C173" s="4">
        <v>13.553742328</v>
      </c>
      <c r="D173" s="7" t="str">
        <f t="shared" si="25"/>
        <v>N/A</v>
      </c>
      <c r="E173" s="4">
        <v>12.173207036999999</v>
      </c>
      <c r="F173" s="7" t="str">
        <f t="shared" si="26"/>
        <v>N/A</v>
      </c>
      <c r="G173" s="4">
        <v>11.137964573</v>
      </c>
      <c r="H173" s="7" t="str">
        <f t="shared" si="27"/>
        <v>N/A</v>
      </c>
      <c r="I173" s="8">
        <v>-10.199999999999999</v>
      </c>
      <c r="J173" s="8">
        <v>-8.5</v>
      </c>
      <c r="K173" s="25" t="s">
        <v>734</v>
      </c>
      <c r="L173" s="85" t="str">
        <f t="shared" si="28"/>
        <v>Yes</v>
      </c>
    </row>
    <row r="174" spans="1:12" x14ac:dyDescent="0.25">
      <c r="A174" s="108" t="s">
        <v>464</v>
      </c>
      <c r="B174" s="21" t="s">
        <v>213</v>
      </c>
      <c r="C174" s="4">
        <v>7.3727416362999998</v>
      </c>
      <c r="D174" s="7" t="str">
        <f t="shared" si="25"/>
        <v>N/A</v>
      </c>
      <c r="E174" s="4">
        <v>5.7499360123000001</v>
      </c>
      <c r="F174" s="7" t="str">
        <f t="shared" si="26"/>
        <v>N/A</v>
      </c>
      <c r="G174" s="4">
        <v>5.4742626397</v>
      </c>
      <c r="H174" s="7" t="str">
        <f t="shared" si="27"/>
        <v>N/A</v>
      </c>
      <c r="I174" s="8">
        <v>-22</v>
      </c>
      <c r="J174" s="8">
        <v>-4.79</v>
      </c>
      <c r="K174" s="25" t="s">
        <v>734</v>
      </c>
      <c r="L174" s="85" t="str">
        <f t="shared" si="28"/>
        <v>Yes</v>
      </c>
    </row>
    <row r="175" spans="1:12" x14ac:dyDescent="0.25">
      <c r="A175" s="108" t="s">
        <v>465</v>
      </c>
      <c r="B175" s="21" t="s">
        <v>213</v>
      </c>
      <c r="C175" s="4">
        <v>7.4016563147000003</v>
      </c>
      <c r="D175" s="7" t="str">
        <f t="shared" si="25"/>
        <v>N/A</v>
      </c>
      <c r="E175" s="4">
        <v>5.6176188955999997</v>
      </c>
      <c r="F175" s="7" t="str">
        <f t="shared" si="26"/>
        <v>N/A</v>
      </c>
      <c r="G175" s="4">
        <v>5.4162319513000003</v>
      </c>
      <c r="H175" s="7" t="str">
        <f t="shared" si="27"/>
        <v>N/A</v>
      </c>
      <c r="I175" s="8">
        <v>-24.1</v>
      </c>
      <c r="J175" s="8">
        <v>-3.58</v>
      </c>
      <c r="K175" s="25" t="s">
        <v>734</v>
      </c>
      <c r="L175" s="85" t="str">
        <f t="shared" si="28"/>
        <v>Yes</v>
      </c>
    </row>
    <row r="176" spans="1:12" x14ac:dyDescent="0.25">
      <c r="A176" s="108" t="s">
        <v>1335</v>
      </c>
      <c r="B176" s="21" t="s">
        <v>213</v>
      </c>
      <c r="C176" s="4">
        <v>1.1710214095</v>
      </c>
      <c r="D176" s="7" t="str">
        <f t="shared" si="25"/>
        <v>N/A</v>
      </c>
      <c r="E176" s="4">
        <v>0.82498494850000004</v>
      </c>
      <c r="F176" s="7" t="str">
        <f t="shared" si="26"/>
        <v>N/A</v>
      </c>
      <c r="G176" s="4">
        <v>0.59453962289999995</v>
      </c>
      <c r="H176" s="7" t="str">
        <f t="shared" si="27"/>
        <v>N/A</v>
      </c>
      <c r="I176" s="8">
        <v>-29.5</v>
      </c>
      <c r="J176" s="8">
        <v>-27.9</v>
      </c>
      <c r="K176" s="25" t="s">
        <v>734</v>
      </c>
      <c r="L176" s="85" t="str">
        <f t="shared" si="28"/>
        <v>Yes</v>
      </c>
    </row>
    <row r="177" spans="1:12" x14ac:dyDescent="0.25">
      <c r="A177" s="108" t="s">
        <v>1336</v>
      </c>
      <c r="B177" s="21" t="s">
        <v>213</v>
      </c>
      <c r="C177" s="4">
        <v>1.2118274358000001</v>
      </c>
      <c r="D177" s="7" t="str">
        <f t="shared" si="25"/>
        <v>N/A</v>
      </c>
      <c r="E177" s="4">
        <v>1.0619977037999999</v>
      </c>
      <c r="F177" s="7" t="str">
        <f t="shared" si="26"/>
        <v>N/A</v>
      </c>
      <c r="G177" s="4">
        <v>0.56316395750000003</v>
      </c>
      <c r="H177" s="7" t="str">
        <f t="shared" si="27"/>
        <v>N/A</v>
      </c>
      <c r="I177" s="8">
        <v>-12.4</v>
      </c>
      <c r="J177" s="8">
        <v>-47</v>
      </c>
      <c r="K177" s="25" t="s">
        <v>734</v>
      </c>
      <c r="L177" s="85" t="str">
        <f t="shared" si="28"/>
        <v>No</v>
      </c>
    </row>
    <row r="178" spans="1:12" x14ac:dyDescent="0.25">
      <c r="A178" s="108" t="s">
        <v>1337</v>
      </c>
      <c r="B178" s="21" t="s">
        <v>213</v>
      </c>
      <c r="C178" s="4">
        <v>3.4166529499</v>
      </c>
      <c r="D178" s="7" t="str">
        <f t="shared" si="25"/>
        <v>N/A</v>
      </c>
      <c r="E178" s="4">
        <v>3.1474966170999998</v>
      </c>
      <c r="F178" s="7" t="str">
        <f t="shared" si="26"/>
        <v>N/A</v>
      </c>
      <c r="G178" s="4">
        <v>2.6113354358</v>
      </c>
      <c r="H178" s="7" t="str">
        <f t="shared" si="27"/>
        <v>N/A</v>
      </c>
      <c r="I178" s="8">
        <v>-7.88</v>
      </c>
      <c r="J178" s="8">
        <v>-17</v>
      </c>
      <c r="K178" s="25" t="s">
        <v>734</v>
      </c>
      <c r="L178" s="85" t="str">
        <f t="shared" si="28"/>
        <v>Yes</v>
      </c>
    </row>
    <row r="179" spans="1:12" x14ac:dyDescent="0.25">
      <c r="A179" s="108" t="s">
        <v>1338</v>
      </c>
      <c r="B179" s="21" t="s">
        <v>213</v>
      </c>
      <c r="C179" s="4">
        <v>0.30569485470000002</v>
      </c>
      <c r="D179" s="7" t="str">
        <f t="shared" si="25"/>
        <v>N/A</v>
      </c>
      <c r="E179" s="4">
        <v>0.2252367545</v>
      </c>
      <c r="F179" s="7" t="str">
        <f t="shared" si="26"/>
        <v>N/A</v>
      </c>
      <c r="G179" s="4">
        <v>0.20710613410000001</v>
      </c>
      <c r="H179" s="7" t="str">
        <f t="shared" si="27"/>
        <v>N/A</v>
      </c>
      <c r="I179" s="8">
        <v>-26.3</v>
      </c>
      <c r="J179" s="8">
        <v>-8.0500000000000007</v>
      </c>
      <c r="K179" s="25" t="s">
        <v>734</v>
      </c>
      <c r="L179" s="85" t="str">
        <f t="shared" si="28"/>
        <v>Yes</v>
      </c>
    </row>
    <row r="180" spans="1:12" x14ac:dyDescent="0.25">
      <c r="A180" s="108" t="s">
        <v>1339</v>
      </c>
      <c r="B180" s="21" t="s">
        <v>213</v>
      </c>
      <c r="C180" s="4">
        <v>0.19625603859999999</v>
      </c>
      <c r="D180" s="7" t="str">
        <f t="shared" si="25"/>
        <v>N/A</v>
      </c>
      <c r="E180" s="4">
        <v>0.2203881872</v>
      </c>
      <c r="F180" s="7" t="str">
        <f t="shared" si="26"/>
        <v>N/A</v>
      </c>
      <c r="G180" s="4">
        <v>0.2009351211</v>
      </c>
      <c r="H180" s="7" t="str">
        <f t="shared" si="27"/>
        <v>N/A</v>
      </c>
      <c r="I180" s="8">
        <v>12.3</v>
      </c>
      <c r="J180" s="8">
        <v>-8.83</v>
      </c>
      <c r="K180" s="25" t="s">
        <v>734</v>
      </c>
      <c r="L180" s="85" t="str">
        <f t="shared" si="28"/>
        <v>Yes</v>
      </c>
    </row>
    <row r="181" spans="1:12" x14ac:dyDescent="0.25">
      <c r="A181" s="108" t="s">
        <v>86</v>
      </c>
      <c r="B181" s="21" t="s">
        <v>213</v>
      </c>
      <c r="C181" s="4">
        <v>5.7240984500000001E-2</v>
      </c>
      <c r="D181" s="7" t="str">
        <f t="shared" si="25"/>
        <v>N/A</v>
      </c>
      <c r="E181" s="4">
        <v>0.13149243920000001</v>
      </c>
      <c r="F181" s="7" t="str">
        <f t="shared" si="26"/>
        <v>N/A</v>
      </c>
      <c r="G181" s="4">
        <v>1.7801857585</v>
      </c>
      <c r="H181" s="7" t="str">
        <f t="shared" si="27"/>
        <v>N/A</v>
      </c>
      <c r="I181" s="8">
        <v>129.69999999999999</v>
      </c>
      <c r="J181" s="8">
        <v>1254</v>
      </c>
      <c r="K181" s="25" t="s">
        <v>734</v>
      </c>
      <c r="L181" s="85" t="str">
        <f t="shared" si="28"/>
        <v>No</v>
      </c>
    </row>
    <row r="182" spans="1:12" x14ac:dyDescent="0.25">
      <c r="A182" s="108" t="s">
        <v>87</v>
      </c>
      <c r="B182" s="21" t="s">
        <v>213</v>
      </c>
      <c r="C182" s="4">
        <v>49.386001366999999</v>
      </c>
      <c r="D182" s="7" t="str">
        <f t="shared" si="25"/>
        <v>N/A</v>
      </c>
      <c r="E182" s="4">
        <v>41.122869059999999</v>
      </c>
      <c r="F182" s="7" t="str">
        <f t="shared" si="26"/>
        <v>N/A</v>
      </c>
      <c r="G182" s="4">
        <v>40.462746938999999</v>
      </c>
      <c r="H182" s="7" t="str">
        <f t="shared" si="27"/>
        <v>N/A</v>
      </c>
      <c r="I182" s="8">
        <v>-16.7</v>
      </c>
      <c r="J182" s="8">
        <v>-1.61</v>
      </c>
      <c r="K182" s="25" t="s">
        <v>734</v>
      </c>
      <c r="L182" s="85" t="str">
        <f t="shared" si="28"/>
        <v>Yes</v>
      </c>
    </row>
    <row r="183" spans="1:12" x14ac:dyDescent="0.25">
      <c r="A183" s="108" t="s">
        <v>466</v>
      </c>
      <c r="B183" s="21" t="s">
        <v>213</v>
      </c>
      <c r="C183" s="4">
        <v>8.5312651477999992</v>
      </c>
      <c r="D183" s="7" t="str">
        <f t="shared" si="25"/>
        <v>N/A</v>
      </c>
      <c r="E183" s="4">
        <v>5.0516647531999999</v>
      </c>
      <c r="F183" s="7" t="str">
        <f t="shared" si="26"/>
        <v>N/A</v>
      </c>
      <c r="G183" s="4">
        <v>3.1741968514000001</v>
      </c>
      <c r="H183" s="7" t="str">
        <f t="shared" si="27"/>
        <v>N/A</v>
      </c>
      <c r="I183" s="8">
        <v>-40.799999999999997</v>
      </c>
      <c r="J183" s="8">
        <v>-37.200000000000003</v>
      </c>
      <c r="K183" s="25" t="s">
        <v>734</v>
      </c>
      <c r="L183" s="85" t="str">
        <f t="shared" si="28"/>
        <v>No</v>
      </c>
    </row>
    <row r="184" spans="1:12" x14ac:dyDescent="0.25">
      <c r="A184" s="108" t="s">
        <v>467</v>
      </c>
      <c r="B184" s="21" t="s">
        <v>213</v>
      </c>
      <c r="C184" s="4">
        <v>81.769228960000007</v>
      </c>
      <c r="D184" s="7" t="str">
        <f t="shared" si="25"/>
        <v>N/A</v>
      </c>
      <c r="E184" s="4">
        <v>82.966170500999993</v>
      </c>
      <c r="F184" s="7" t="str">
        <f t="shared" si="26"/>
        <v>N/A</v>
      </c>
      <c r="G184" s="4">
        <v>82.557694007999999</v>
      </c>
      <c r="H184" s="7" t="str">
        <f t="shared" si="27"/>
        <v>N/A</v>
      </c>
      <c r="I184" s="8">
        <v>1.464</v>
      </c>
      <c r="J184" s="8">
        <v>-0.49199999999999999</v>
      </c>
      <c r="K184" s="25" t="s">
        <v>734</v>
      </c>
      <c r="L184" s="85" t="str">
        <f t="shared" si="28"/>
        <v>Yes</v>
      </c>
    </row>
    <row r="185" spans="1:12" x14ac:dyDescent="0.25">
      <c r="A185" s="108" t="s">
        <v>468</v>
      </c>
      <c r="B185" s="21" t="s">
        <v>213</v>
      </c>
      <c r="C185" s="4">
        <v>38.007487806999997</v>
      </c>
      <c r="D185" s="7" t="str">
        <f t="shared" si="25"/>
        <v>N/A</v>
      </c>
      <c r="E185" s="4">
        <v>34.023547479000001</v>
      </c>
      <c r="F185" s="7" t="str">
        <f t="shared" si="26"/>
        <v>N/A</v>
      </c>
      <c r="G185" s="4">
        <v>34.941614803</v>
      </c>
      <c r="H185" s="7" t="str">
        <f t="shared" si="27"/>
        <v>N/A</v>
      </c>
      <c r="I185" s="8">
        <v>-10.5</v>
      </c>
      <c r="J185" s="8">
        <v>2.698</v>
      </c>
      <c r="K185" s="25" t="s">
        <v>734</v>
      </c>
      <c r="L185" s="85" t="str">
        <f t="shared" si="28"/>
        <v>Yes</v>
      </c>
    </row>
    <row r="186" spans="1:12" x14ac:dyDescent="0.25">
      <c r="A186" s="108" t="s">
        <v>469</v>
      </c>
      <c r="B186" s="21" t="s">
        <v>213</v>
      </c>
      <c r="C186" s="4">
        <v>35.791925466000002</v>
      </c>
      <c r="D186" s="7" t="str">
        <f t="shared" si="25"/>
        <v>N/A</v>
      </c>
      <c r="E186" s="4">
        <v>27.964981077000001</v>
      </c>
      <c r="F186" s="7" t="str">
        <f t="shared" si="26"/>
        <v>N/A</v>
      </c>
      <c r="G186" s="4">
        <v>32.704767056999998</v>
      </c>
      <c r="H186" s="7" t="str">
        <f t="shared" si="27"/>
        <v>N/A</v>
      </c>
      <c r="I186" s="8">
        <v>-21.9</v>
      </c>
      <c r="J186" s="8">
        <v>16.95</v>
      </c>
      <c r="K186" s="25" t="s">
        <v>734</v>
      </c>
      <c r="L186" s="85" t="str">
        <f t="shared" si="28"/>
        <v>Yes</v>
      </c>
    </row>
    <row r="187" spans="1:12" x14ac:dyDescent="0.25">
      <c r="A187" s="108" t="s">
        <v>116</v>
      </c>
      <c r="B187" s="21" t="s">
        <v>213</v>
      </c>
      <c r="C187" s="4">
        <v>70.444277612999997</v>
      </c>
      <c r="D187" s="7" t="str">
        <f t="shared" si="25"/>
        <v>N/A</v>
      </c>
      <c r="E187" s="4">
        <v>61.143263165</v>
      </c>
      <c r="F187" s="7" t="str">
        <f t="shared" si="26"/>
        <v>N/A</v>
      </c>
      <c r="G187" s="4">
        <v>59.784824514</v>
      </c>
      <c r="H187" s="7" t="str">
        <f t="shared" si="27"/>
        <v>N/A</v>
      </c>
      <c r="I187" s="8">
        <v>-13.2</v>
      </c>
      <c r="J187" s="8">
        <v>-2.2200000000000002</v>
      </c>
      <c r="K187" s="25" t="s">
        <v>734</v>
      </c>
      <c r="L187" s="85" t="str">
        <f t="shared" si="28"/>
        <v>Yes</v>
      </c>
    </row>
    <row r="188" spans="1:12" x14ac:dyDescent="0.25">
      <c r="A188" s="108" t="s">
        <v>470</v>
      </c>
      <c r="B188" s="21" t="s">
        <v>213</v>
      </c>
      <c r="C188" s="4">
        <v>15.269025691</v>
      </c>
      <c r="D188" s="7" t="str">
        <f t="shared" si="25"/>
        <v>N/A</v>
      </c>
      <c r="E188" s="4">
        <v>8.8691159587000001</v>
      </c>
      <c r="F188" s="7" t="str">
        <f t="shared" si="26"/>
        <v>N/A</v>
      </c>
      <c r="G188" s="4">
        <v>5.0556764366999998</v>
      </c>
      <c r="H188" s="7" t="str">
        <f t="shared" si="27"/>
        <v>N/A</v>
      </c>
      <c r="I188" s="8">
        <v>-41.9</v>
      </c>
      <c r="J188" s="8">
        <v>-43</v>
      </c>
      <c r="K188" s="25" t="s">
        <v>734</v>
      </c>
      <c r="L188" s="85" t="str">
        <f t="shared" si="28"/>
        <v>No</v>
      </c>
    </row>
    <row r="189" spans="1:12" x14ac:dyDescent="0.25">
      <c r="A189" s="108" t="s">
        <v>471</v>
      </c>
      <c r="B189" s="21" t="s">
        <v>213</v>
      </c>
      <c r="C189" s="4">
        <v>94.800949985000003</v>
      </c>
      <c r="D189" s="7" t="str">
        <f t="shared" si="25"/>
        <v>N/A</v>
      </c>
      <c r="E189" s="4">
        <v>95.307171854000003</v>
      </c>
      <c r="F189" s="7" t="str">
        <f t="shared" si="26"/>
        <v>N/A</v>
      </c>
      <c r="G189" s="4">
        <v>94.945327005999999</v>
      </c>
      <c r="H189" s="7" t="str">
        <f t="shared" si="27"/>
        <v>N/A</v>
      </c>
      <c r="I189" s="8">
        <v>0.53400000000000003</v>
      </c>
      <c r="J189" s="8">
        <v>-0.38</v>
      </c>
      <c r="K189" s="25" t="s">
        <v>734</v>
      </c>
      <c r="L189" s="85" t="str">
        <f t="shared" si="28"/>
        <v>Yes</v>
      </c>
    </row>
    <row r="190" spans="1:12" x14ac:dyDescent="0.25">
      <c r="A190" s="108" t="s">
        <v>472</v>
      </c>
      <c r="B190" s="21" t="s">
        <v>213</v>
      </c>
      <c r="C190" s="4">
        <v>64.486157861999999</v>
      </c>
      <c r="D190" s="7" t="str">
        <f t="shared" si="25"/>
        <v>N/A</v>
      </c>
      <c r="E190" s="4">
        <v>59.662144867999999</v>
      </c>
      <c r="F190" s="7" t="str">
        <f t="shared" si="26"/>
        <v>N/A</v>
      </c>
      <c r="G190" s="4">
        <v>60.236662989000003</v>
      </c>
      <c r="H190" s="7" t="str">
        <f t="shared" si="27"/>
        <v>N/A</v>
      </c>
      <c r="I190" s="8">
        <v>-7.48</v>
      </c>
      <c r="J190" s="8">
        <v>0.96299999999999997</v>
      </c>
      <c r="K190" s="25" t="s">
        <v>734</v>
      </c>
      <c r="L190" s="85" t="str">
        <f t="shared" si="28"/>
        <v>Yes</v>
      </c>
    </row>
    <row r="191" spans="1:12" x14ac:dyDescent="0.25">
      <c r="A191" s="108" t="s">
        <v>473</v>
      </c>
      <c r="B191" s="21" t="s">
        <v>213</v>
      </c>
      <c r="C191" s="4">
        <v>58.042184265000003</v>
      </c>
      <c r="D191" s="7" t="str">
        <f t="shared" si="25"/>
        <v>N/A</v>
      </c>
      <c r="E191" s="4">
        <v>46.483668475000002</v>
      </c>
      <c r="F191" s="7" t="str">
        <f t="shared" si="26"/>
        <v>N/A</v>
      </c>
      <c r="G191" s="4">
        <v>49.007560828000003</v>
      </c>
      <c r="H191" s="7" t="str">
        <f t="shared" si="27"/>
        <v>N/A</v>
      </c>
      <c r="I191" s="8">
        <v>-19.899999999999999</v>
      </c>
      <c r="J191" s="8">
        <v>5.43</v>
      </c>
      <c r="K191" s="25" t="s">
        <v>734</v>
      </c>
      <c r="L191" s="85" t="str">
        <f t="shared" si="28"/>
        <v>Yes</v>
      </c>
    </row>
    <row r="192" spans="1:12" x14ac:dyDescent="0.25">
      <c r="A192" s="108" t="s">
        <v>1340</v>
      </c>
      <c r="B192" s="21" t="s">
        <v>213</v>
      </c>
      <c r="C192" s="22">
        <v>7.9309632689000003</v>
      </c>
      <c r="D192" s="7" t="str">
        <f t="shared" si="25"/>
        <v>N/A</v>
      </c>
      <c r="E192" s="22">
        <v>7.3703500666000004</v>
      </c>
      <c r="F192" s="7" t="str">
        <f t="shared" si="26"/>
        <v>N/A</v>
      </c>
      <c r="G192" s="22">
        <v>7.1834943579999999</v>
      </c>
      <c r="H192" s="7" t="str">
        <f t="shared" si="27"/>
        <v>N/A</v>
      </c>
      <c r="I192" s="8">
        <v>-7.07</v>
      </c>
      <c r="J192" s="8">
        <v>-2.54</v>
      </c>
      <c r="K192" s="25" t="s">
        <v>734</v>
      </c>
      <c r="L192" s="85" t="str">
        <f t="shared" si="28"/>
        <v>Yes</v>
      </c>
    </row>
    <row r="193" spans="1:12" x14ac:dyDescent="0.25">
      <c r="A193" s="108" t="s">
        <v>1341</v>
      </c>
      <c r="B193" s="21" t="s">
        <v>213</v>
      </c>
      <c r="C193" s="22">
        <v>14.333333333000001</v>
      </c>
      <c r="D193" s="7" t="str">
        <f t="shared" si="25"/>
        <v>N/A</v>
      </c>
      <c r="E193" s="22">
        <v>10.365853659000001</v>
      </c>
      <c r="F193" s="7" t="str">
        <f t="shared" si="26"/>
        <v>N/A</v>
      </c>
      <c r="G193" s="22">
        <v>10.592592592999999</v>
      </c>
      <c r="H193" s="7" t="str">
        <f t="shared" si="27"/>
        <v>N/A</v>
      </c>
      <c r="I193" s="8">
        <v>-27.7</v>
      </c>
      <c r="J193" s="8">
        <v>2.1869999999999998</v>
      </c>
      <c r="K193" s="25" t="s">
        <v>734</v>
      </c>
      <c r="L193" s="85" t="str">
        <f t="shared" si="28"/>
        <v>Yes</v>
      </c>
    </row>
    <row r="194" spans="1:12" x14ac:dyDescent="0.25">
      <c r="A194" s="108" t="s">
        <v>1342</v>
      </c>
      <c r="B194" s="21" t="s">
        <v>213</v>
      </c>
      <c r="C194" s="22">
        <v>12.072692575</v>
      </c>
      <c r="D194" s="7" t="str">
        <f t="shared" si="25"/>
        <v>N/A</v>
      </c>
      <c r="E194" s="22">
        <v>11.461760783000001</v>
      </c>
      <c r="F194" s="7" t="str">
        <f t="shared" si="26"/>
        <v>N/A</v>
      </c>
      <c r="G194" s="22">
        <v>12.042339243000001</v>
      </c>
      <c r="H194" s="7" t="str">
        <f t="shared" si="27"/>
        <v>N/A</v>
      </c>
      <c r="I194" s="8">
        <v>-5.0599999999999996</v>
      </c>
      <c r="J194" s="8">
        <v>5.0650000000000004</v>
      </c>
      <c r="K194" s="25" t="s">
        <v>734</v>
      </c>
      <c r="L194" s="85" t="str">
        <f t="shared" si="28"/>
        <v>Yes</v>
      </c>
    </row>
    <row r="195" spans="1:12" x14ac:dyDescent="0.25">
      <c r="A195" s="108" t="s">
        <v>1343</v>
      </c>
      <c r="B195" s="21" t="s">
        <v>213</v>
      </c>
      <c r="C195" s="22">
        <v>4.2275797810000002</v>
      </c>
      <c r="D195" s="7" t="str">
        <f t="shared" si="25"/>
        <v>N/A</v>
      </c>
      <c r="E195" s="22">
        <v>4.2519474737999996</v>
      </c>
      <c r="F195" s="7" t="str">
        <f t="shared" si="26"/>
        <v>N/A</v>
      </c>
      <c r="G195" s="22">
        <v>4.6840304182999999</v>
      </c>
      <c r="H195" s="7" t="str">
        <f t="shared" si="27"/>
        <v>N/A</v>
      </c>
      <c r="I195" s="8">
        <v>0.57640000000000002</v>
      </c>
      <c r="J195" s="8">
        <v>10.16</v>
      </c>
      <c r="K195" s="25" t="s">
        <v>734</v>
      </c>
      <c r="L195" s="85" t="str">
        <f t="shared" si="28"/>
        <v>Yes</v>
      </c>
    </row>
    <row r="196" spans="1:12" x14ac:dyDescent="0.25">
      <c r="A196" s="108" t="s">
        <v>1344</v>
      </c>
      <c r="B196" s="21" t="s">
        <v>213</v>
      </c>
      <c r="C196" s="22">
        <v>5.4787296036999997</v>
      </c>
      <c r="D196" s="7" t="str">
        <f t="shared" si="25"/>
        <v>N/A</v>
      </c>
      <c r="E196" s="22">
        <v>6.1155303029999999</v>
      </c>
      <c r="F196" s="7" t="str">
        <f t="shared" si="26"/>
        <v>N/A</v>
      </c>
      <c r="G196" s="22">
        <v>6.0135552913000003</v>
      </c>
      <c r="H196" s="7" t="str">
        <f t="shared" si="27"/>
        <v>N/A</v>
      </c>
      <c r="I196" s="8">
        <v>11.62</v>
      </c>
      <c r="J196" s="8">
        <v>-1.67</v>
      </c>
      <c r="K196" s="25" t="s">
        <v>734</v>
      </c>
      <c r="L196" s="85" t="str">
        <f t="shared" si="28"/>
        <v>Yes</v>
      </c>
    </row>
    <row r="197" spans="1:12" x14ac:dyDescent="0.25">
      <c r="A197" s="108" t="s">
        <v>1345</v>
      </c>
      <c r="B197" s="21" t="s">
        <v>213</v>
      </c>
      <c r="C197" s="22">
        <v>114.31825987000001</v>
      </c>
      <c r="D197" s="7" t="str">
        <f t="shared" si="25"/>
        <v>N/A</v>
      </c>
      <c r="E197" s="22">
        <v>119.87968442</v>
      </c>
      <c r="F197" s="7" t="str">
        <f t="shared" si="26"/>
        <v>N/A</v>
      </c>
      <c r="G197" s="22">
        <v>97.008513932</v>
      </c>
      <c r="H197" s="7" t="str">
        <f t="shared" si="27"/>
        <v>N/A</v>
      </c>
      <c r="I197" s="8">
        <v>4.8650000000000002</v>
      </c>
      <c r="J197" s="8">
        <v>-19.100000000000001</v>
      </c>
      <c r="K197" s="25" t="s">
        <v>734</v>
      </c>
      <c r="L197" s="85" t="str">
        <f t="shared" si="28"/>
        <v>Yes</v>
      </c>
    </row>
    <row r="198" spans="1:12" x14ac:dyDescent="0.25">
      <c r="A198" s="108" t="s">
        <v>1346</v>
      </c>
      <c r="B198" s="21" t="s">
        <v>213</v>
      </c>
      <c r="C198" s="22">
        <v>114.24</v>
      </c>
      <c r="D198" s="7" t="str">
        <f t="shared" si="25"/>
        <v>N/A</v>
      </c>
      <c r="E198" s="22">
        <v>114.08108108</v>
      </c>
      <c r="F198" s="7" t="str">
        <f t="shared" si="26"/>
        <v>N/A</v>
      </c>
      <c r="G198" s="22">
        <v>60.272727273000001</v>
      </c>
      <c r="H198" s="7" t="str">
        <f t="shared" si="27"/>
        <v>N/A</v>
      </c>
      <c r="I198" s="8">
        <v>-0.13900000000000001</v>
      </c>
      <c r="J198" s="8">
        <v>-47.2</v>
      </c>
      <c r="K198" s="25" t="s">
        <v>734</v>
      </c>
      <c r="L198" s="85" t="str">
        <f t="shared" si="28"/>
        <v>No</v>
      </c>
    </row>
    <row r="199" spans="1:12" x14ac:dyDescent="0.25">
      <c r="A199" s="108" t="s">
        <v>1347</v>
      </c>
      <c r="B199" s="21" t="s">
        <v>213</v>
      </c>
      <c r="C199" s="22">
        <v>130.35856848</v>
      </c>
      <c r="D199" s="7" t="str">
        <f t="shared" si="25"/>
        <v>N/A</v>
      </c>
      <c r="E199" s="22">
        <v>143.9638865</v>
      </c>
      <c r="F199" s="7" t="str">
        <f t="shared" si="26"/>
        <v>N/A</v>
      </c>
      <c r="G199" s="22">
        <v>128.37697517000001</v>
      </c>
      <c r="H199" s="7" t="str">
        <f t="shared" si="27"/>
        <v>N/A</v>
      </c>
      <c r="I199" s="8">
        <v>10.44</v>
      </c>
      <c r="J199" s="8">
        <v>-10.8</v>
      </c>
      <c r="K199" s="25" t="s">
        <v>734</v>
      </c>
      <c r="L199" s="85" t="str">
        <f t="shared" si="28"/>
        <v>Yes</v>
      </c>
    </row>
    <row r="200" spans="1:12" x14ac:dyDescent="0.25">
      <c r="A200" s="108" t="s">
        <v>1348</v>
      </c>
      <c r="B200" s="21" t="s">
        <v>213</v>
      </c>
      <c r="C200" s="22">
        <v>21.5</v>
      </c>
      <c r="D200" s="7" t="str">
        <f t="shared" si="25"/>
        <v>N/A</v>
      </c>
      <c r="E200" s="22">
        <v>22.420454544999998</v>
      </c>
      <c r="F200" s="7" t="str">
        <f t="shared" si="26"/>
        <v>N/A</v>
      </c>
      <c r="G200" s="22">
        <v>25.331658291</v>
      </c>
      <c r="H200" s="7" t="str">
        <f t="shared" si="27"/>
        <v>N/A</v>
      </c>
      <c r="I200" s="8">
        <v>4.2809999999999997</v>
      </c>
      <c r="J200" s="8">
        <v>12.98</v>
      </c>
      <c r="K200" s="25" t="s">
        <v>734</v>
      </c>
      <c r="L200" s="85" t="str">
        <f t="shared" si="28"/>
        <v>Yes</v>
      </c>
    </row>
    <row r="201" spans="1:12" x14ac:dyDescent="0.25">
      <c r="A201" s="108" t="s">
        <v>1349</v>
      </c>
      <c r="B201" s="21" t="s">
        <v>213</v>
      </c>
      <c r="C201" s="22">
        <v>39.780219780000003</v>
      </c>
      <c r="D201" s="7" t="str">
        <f t="shared" si="25"/>
        <v>N/A</v>
      </c>
      <c r="E201" s="22">
        <v>46.482758621000002</v>
      </c>
      <c r="F201" s="7" t="str">
        <f t="shared" si="26"/>
        <v>N/A</v>
      </c>
      <c r="G201" s="22">
        <v>24.653846154</v>
      </c>
      <c r="H201" s="7" t="str">
        <f t="shared" si="27"/>
        <v>N/A</v>
      </c>
      <c r="I201" s="8">
        <v>16.850000000000001</v>
      </c>
      <c r="J201" s="8">
        <v>-47</v>
      </c>
      <c r="K201" s="25" t="s">
        <v>734</v>
      </c>
      <c r="L201" s="85" t="str">
        <f t="shared" si="28"/>
        <v>No</v>
      </c>
    </row>
    <row r="202" spans="1:12" x14ac:dyDescent="0.25">
      <c r="A202" s="108" t="s">
        <v>28</v>
      </c>
      <c r="B202" s="21" t="s">
        <v>213</v>
      </c>
      <c r="C202" s="4">
        <v>0.91161369029999995</v>
      </c>
      <c r="D202" s="7" t="str">
        <f t="shared" si="25"/>
        <v>N/A</v>
      </c>
      <c r="E202" s="4">
        <v>0.68450427680000003</v>
      </c>
      <c r="F202" s="7" t="str">
        <f t="shared" si="26"/>
        <v>N/A</v>
      </c>
      <c r="G202" s="4">
        <v>0.67967107049999997</v>
      </c>
      <c r="H202" s="7" t="str">
        <f t="shared" si="27"/>
        <v>N/A</v>
      </c>
      <c r="I202" s="8">
        <v>-24.9</v>
      </c>
      <c r="J202" s="8">
        <v>-0.70599999999999996</v>
      </c>
      <c r="K202" s="25" t="s">
        <v>734</v>
      </c>
      <c r="L202" s="85" t="str">
        <f t="shared" si="28"/>
        <v>Yes</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33.33</v>
      </c>
      <c r="J203" s="8">
        <v>25</v>
      </c>
      <c r="K203" s="10" t="s">
        <v>213</v>
      </c>
      <c r="L203" s="85" t="str">
        <f t="shared" ref="L203:L213" si="32">IF(J203="Div by 0", "N/A", IF(K203="N/A","N/A", IF(J203&gt;VALUE(MID(K203,1,2)), "No", IF(J203&lt;-1*VALUE(MID(K203,1,2)), "No", "Yes"))))</f>
        <v>N/A</v>
      </c>
    </row>
    <row r="204" spans="1:12" x14ac:dyDescent="0.25">
      <c r="A204" s="108" t="s">
        <v>124</v>
      </c>
      <c r="B204" s="21" t="s">
        <v>213</v>
      </c>
      <c r="C204" s="22">
        <v>24</v>
      </c>
      <c r="D204" s="7" t="str">
        <f t="shared" si="29"/>
        <v>N/A</v>
      </c>
      <c r="E204" s="22">
        <v>33</v>
      </c>
      <c r="F204" s="7" t="str">
        <f t="shared" si="30"/>
        <v>N/A</v>
      </c>
      <c r="G204" s="22">
        <v>53</v>
      </c>
      <c r="H204" s="7" t="str">
        <f t="shared" si="31"/>
        <v>N/A</v>
      </c>
      <c r="I204" s="8">
        <v>37.5</v>
      </c>
      <c r="J204" s="8">
        <v>60.61</v>
      </c>
      <c r="K204" s="10" t="s">
        <v>213</v>
      </c>
      <c r="L204" s="85" t="str">
        <f t="shared" si="32"/>
        <v>N/A</v>
      </c>
    </row>
    <row r="205" spans="1:12" ht="25" x14ac:dyDescent="0.25">
      <c r="A205" s="108" t="s">
        <v>1597</v>
      </c>
      <c r="B205" s="21" t="s">
        <v>213</v>
      </c>
      <c r="C205" s="22">
        <v>11</v>
      </c>
      <c r="D205" s="7" t="str">
        <f t="shared" si="29"/>
        <v>N/A</v>
      </c>
      <c r="E205" s="22">
        <v>11</v>
      </c>
      <c r="F205" s="7" t="str">
        <f t="shared" si="30"/>
        <v>N/A</v>
      </c>
      <c r="G205" s="22">
        <v>11</v>
      </c>
      <c r="H205" s="7" t="str">
        <f t="shared" si="31"/>
        <v>N/A</v>
      </c>
      <c r="I205" s="8">
        <v>100</v>
      </c>
      <c r="J205" s="8">
        <v>150</v>
      </c>
      <c r="K205" s="10" t="s">
        <v>213</v>
      </c>
      <c r="L205" s="85" t="str">
        <f t="shared" si="32"/>
        <v>N/A</v>
      </c>
    </row>
    <row r="206" spans="1:12" ht="25" x14ac:dyDescent="0.25">
      <c r="A206" s="108" t="s">
        <v>1350</v>
      </c>
      <c r="B206" s="21" t="s">
        <v>213</v>
      </c>
      <c r="C206" s="22">
        <v>11</v>
      </c>
      <c r="D206" s="7" t="str">
        <f t="shared" si="29"/>
        <v>N/A</v>
      </c>
      <c r="E206" s="22">
        <v>11</v>
      </c>
      <c r="F206" s="7" t="str">
        <f t="shared" si="30"/>
        <v>N/A</v>
      </c>
      <c r="G206" s="22">
        <v>11</v>
      </c>
      <c r="H206" s="7" t="str">
        <f t="shared" si="31"/>
        <v>N/A</v>
      </c>
      <c r="I206" s="8">
        <v>20</v>
      </c>
      <c r="J206" s="8">
        <v>-83.3</v>
      </c>
      <c r="K206" s="10" t="s">
        <v>213</v>
      </c>
      <c r="L206" s="85" t="str">
        <f t="shared" si="32"/>
        <v>N/A</v>
      </c>
    </row>
    <row r="207" spans="1:12" x14ac:dyDescent="0.25">
      <c r="A207" s="108" t="s">
        <v>1598</v>
      </c>
      <c r="B207" s="21" t="s">
        <v>213</v>
      </c>
      <c r="C207" s="22">
        <v>20</v>
      </c>
      <c r="D207" s="7" t="str">
        <f t="shared" si="29"/>
        <v>N/A</v>
      </c>
      <c r="E207" s="22">
        <v>21</v>
      </c>
      <c r="F207" s="7" t="str">
        <f t="shared" si="30"/>
        <v>N/A</v>
      </c>
      <c r="G207" s="22">
        <v>31</v>
      </c>
      <c r="H207" s="7" t="str">
        <f t="shared" si="31"/>
        <v>N/A</v>
      </c>
      <c r="I207" s="8">
        <v>5</v>
      </c>
      <c r="J207" s="8">
        <v>47.62</v>
      </c>
      <c r="K207" s="10" t="s">
        <v>213</v>
      </c>
      <c r="L207" s="85" t="str">
        <f t="shared" si="32"/>
        <v>N/A</v>
      </c>
    </row>
    <row r="208" spans="1:12" x14ac:dyDescent="0.25">
      <c r="A208" s="108" t="s">
        <v>1599</v>
      </c>
      <c r="B208" s="21" t="s">
        <v>213</v>
      </c>
      <c r="C208" s="22">
        <v>265</v>
      </c>
      <c r="D208" s="7" t="str">
        <f t="shared" si="29"/>
        <v>N/A</v>
      </c>
      <c r="E208" s="22">
        <v>313</v>
      </c>
      <c r="F208" s="7" t="str">
        <f t="shared" si="30"/>
        <v>N/A</v>
      </c>
      <c r="G208" s="22">
        <v>342</v>
      </c>
      <c r="H208" s="7" t="str">
        <f t="shared" si="31"/>
        <v>N/A</v>
      </c>
      <c r="I208" s="8">
        <v>18.11</v>
      </c>
      <c r="J208" s="8">
        <v>9.2650000000000006</v>
      </c>
      <c r="K208" s="10" t="s">
        <v>213</v>
      </c>
      <c r="L208" s="85" t="str">
        <f t="shared" si="32"/>
        <v>N/A</v>
      </c>
    </row>
    <row r="209" spans="1:12" x14ac:dyDescent="0.25">
      <c r="A209" s="108" t="s">
        <v>125</v>
      </c>
      <c r="B209" s="21" t="s">
        <v>213</v>
      </c>
      <c r="C209" s="26">
        <v>4385175</v>
      </c>
      <c r="D209" s="7" t="str">
        <f t="shared" si="29"/>
        <v>N/A</v>
      </c>
      <c r="E209" s="26">
        <v>4635998</v>
      </c>
      <c r="F209" s="7" t="str">
        <f t="shared" si="30"/>
        <v>N/A</v>
      </c>
      <c r="G209" s="26">
        <v>4139507</v>
      </c>
      <c r="H209" s="7" t="str">
        <f t="shared" si="31"/>
        <v>N/A</v>
      </c>
      <c r="I209" s="8">
        <v>5.72</v>
      </c>
      <c r="J209" s="8">
        <v>-10.7</v>
      </c>
      <c r="K209" s="10" t="s">
        <v>213</v>
      </c>
      <c r="L209" s="85" t="str">
        <f t="shared" si="32"/>
        <v>N/A</v>
      </c>
    </row>
    <row r="210" spans="1:12" x14ac:dyDescent="0.25">
      <c r="A210" s="142" t="s">
        <v>1594</v>
      </c>
      <c r="B210" s="21" t="s">
        <v>213</v>
      </c>
      <c r="C210" s="26">
        <v>2637885</v>
      </c>
      <c r="D210" s="7" t="str">
        <f t="shared" si="29"/>
        <v>N/A</v>
      </c>
      <c r="E210" s="26">
        <v>2832621</v>
      </c>
      <c r="F210" s="7" t="str">
        <f t="shared" si="30"/>
        <v>N/A</v>
      </c>
      <c r="G210" s="26">
        <v>4123095</v>
      </c>
      <c r="H210" s="7" t="str">
        <f t="shared" si="31"/>
        <v>N/A</v>
      </c>
      <c r="I210" s="8">
        <v>7.3819999999999997</v>
      </c>
      <c r="J210" s="8">
        <v>45.56</v>
      </c>
      <c r="K210" s="10" t="s">
        <v>213</v>
      </c>
      <c r="L210" s="85" t="str">
        <f t="shared" si="32"/>
        <v>N/A</v>
      </c>
    </row>
    <row r="211" spans="1:12" x14ac:dyDescent="0.25">
      <c r="A211" s="142" t="s">
        <v>1351</v>
      </c>
      <c r="B211" s="21" t="s">
        <v>213</v>
      </c>
      <c r="C211" s="26">
        <v>587400</v>
      </c>
      <c r="D211" s="7" t="str">
        <f t="shared" si="29"/>
        <v>N/A</v>
      </c>
      <c r="E211" s="26">
        <v>304339</v>
      </c>
      <c r="F211" s="7" t="str">
        <f t="shared" si="30"/>
        <v>N/A</v>
      </c>
      <c r="G211" s="26">
        <v>209520</v>
      </c>
      <c r="H211" s="7" t="str">
        <f t="shared" si="31"/>
        <v>N/A</v>
      </c>
      <c r="I211" s="8">
        <v>-48.2</v>
      </c>
      <c r="J211" s="8">
        <v>-31.2</v>
      </c>
      <c r="K211" s="10" t="s">
        <v>213</v>
      </c>
      <c r="L211" s="85" t="str">
        <f t="shared" si="32"/>
        <v>N/A</v>
      </c>
    </row>
    <row r="212" spans="1:12" x14ac:dyDescent="0.25">
      <c r="A212" s="142" t="s">
        <v>1588</v>
      </c>
      <c r="B212" s="21" t="s">
        <v>213</v>
      </c>
      <c r="C212" s="26">
        <v>4363760</v>
      </c>
      <c r="D212" s="7" t="str">
        <f t="shared" si="29"/>
        <v>N/A</v>
      </c>
      <c r="E212" s="26">
        <v>4541569</v>
      </c>
      <c r="F212" s="7" t="str">
        <f t="shared" si="30"/>
        <v>N/A</v>
      </c>
      <c r="G212" s="26">
        <v>1831673</v>
      </c>
      <c r="H212" s="7" t="str">
        <f t="shared" si="31"/>
        <v>N/A</v>
      </c>
      <c r="I212" s="8">
        <v>4.0750000000000002</v>
      </c>
      <c r="J212" s="8">
        <v>-59.7</v>
      </c>
      <c r="K212" s="10" t="s">
        <v>213</v>
      </c>
      <c r="L212" s="85" t="str">
        <f t="shared" si="32"/>
        <v>N/A</v>
      </c>
    </row>
    <row r="213" spans="1:12" x14ac:dyDescent="0.25">
      <c r="A213" s="142" t="s">
        <v>1589</v>
      </c>
      <c r="B213" s="21" t="s">
        <v>213</v>
      </c>
      <c r="C213" s="26">
        <v>1091548</v>
      </c>
      <c r="D213" s="7" t="str">
        <f t="shared" si="29"/>
        <v>N/A</v>
      </c>
      <c r="E213" s="26">
        <v>1129722</v>
      </c>
      <c r="F213" s="7" t="str">
        <f t="shared" si="30"/>
        <v>N/A</v>
      </c>
      <c r="G213" s="26">
        <v>1327381</v>
      </c>
      <c r="H213" s="7" t="str">
        <f t="shared" si="31"/>
        <v>N/A</v>
      </c>
      <c r="I213" s="8">
        <v>3.4969999999999999</v>
      </c>
      <c r="J213" s="8">
        <v>17.5</v>
      </c>
      <c r="K213" s="10" t="s">
        <v>213</v>
      </c>
      <c r="L213" s="85" t="str">
        <f t="shared" si="32"/>
        <v>N/A</v>
      </c>
    </row>
    <row r="214" spans="1:12" ht="25" x14ac:dyDescent="0.25">
      <c r="A214" s="108" t="s">
        <v>1352</v>
      </c>
      <c r="B214" s="21" t="s">
        <v>213</v>
      </c>
      <c r="C214" s="26">
        <v>1855493</v>
      </c>
      <c r="D214" s="7" t="str">
        <f t="shared" ref="D214:D228" si="33">IF($B214="N/A","N/A",IF(C214&gt;10,"No",IF(C214&lt;-10,"No","Yes")))</f>
        <v>N/A</v>
      </c>
      <c r="E214" s="26">
        <v>2370638</v>
      </c>
      <c r="F214" s="7" t="str">
        <f t="shared" ref="F214:F228" si="34">IF($B214="N/A","N/A",IF(E214&gt;10,"No",IF(E214&lt;-10,"No","Yes")))</f>
        <v>N/A</v>
      </c>
      <c r="G214" s="26">
        <v>2514716</v>
      </c>
      <c r="H214" s="7" t="str">
        <f t="shared" ref="H214:H228" si="35">IF($B214="N/A","N/A",IF(G214&gt;10,"No",IF(G214&lt;-10,"No","Yes")))</f>
        <v>N/A</v>
      </c>
      <c r="I214" s="8">
        <v>27.76</v>
      </c>
      <c r="J214" s="8">
        <v>6.0780000000000003</v>
      </c>
      <c r="K214" s="25" t="s">
        <v>734</v>
      </c>
      <c r="L214" s="85" t="str">
        <f t="shared" ref="L214:L228" si="36">IF(J214="Div by 0", "N/A", IF(K214="N/A","N/A", IF(J214&gt;VALUE(MID(K214,1,2)), "No", IF(J214&lt;-1*VALUE(MID(K214,1,2)), "No", "Yes"))))</f>
        <v>Yes</v>
      </c>
    </row>
    <row r="215" spans="1:12" x14ac:dyDescent="0.25">
      <c r="A215" s="116" t="s">
        <v>646</v>
      </c>
      <c r="B215" s="21" t="s">
        <v>213</v>
      </c>
      <c r="C215" s="22">
        <v>6199</v>
      </c>
      <c r="D215" s="7" t="str">
        <f t="shared" si="33"/>
        <v>N/A</v>
      </c>
      <c r="E215" s="22">
        <v>6793</v>
      </c>
      <c r="F215" s="7" t="str">
        <f t="shared" si="34"/>
        <v>N/A</v>
      </c>
      <c r="G215" s="22">
        <v>7329</v>
      </c>
      <c r="H215" s="7" t="str">
        <f t="shared" si="35"/>
        <v>N/A</v>
      </c>
      <c r="I215" s="8">
        <v>9.5820000000000007</v>
      </c>
      <c r="J215" s="8">
        <v>7.89</v>
      </c>
      <c r="K215" s="25" t="s">
        <v>734</v>
      </c>
      <c r="L215" s="85" t="str">
        <f t="shared" si="36"/>
        <v>Yes</v>
      </c>
    </row>
    <row r="216" spans="1:12" x14ac:dyDescent="0.25">
      <c r="A216" s="116" t="s">
        <v>1353</v>
      </c>
      <c r="B216" s="21" t="s">
        <v>213</v>
      </c>
      <c r="C216" s="26">
        <v>299.32134215000002</v>
      </c>
      <c r="D216" s="7" t="str">
        <f t="shared" si="33"/>
        <v>N/A</v>
      </c>
      <c r="E216" s="26">
        <v>348.98248196999998</v>
      </c>
      <c r="F216" s="7" t="str">
        <f t="shared" si="34"/>
        <v>N/A</v>
      </c>
      <c r="G216" s="26">
        <v>343.11857006000002</v>
      </c>
      <c r="H216" s="7" t="str">
        <f t="shared" si="35"/>
        <v>N/A</v>
      </c>
      <c r="I216" s="8">
        <v>16.59</v>
      </c>
      <c r="J216" s="8">
        <v>-1.68</v>
      </c>
      <c r="K216" s="25" t="s">
        <v>734</v>
      </c>
      <c r="L216" s="85" t="str">
        <f t="shared" si="36"/>
        <v>Yes</v>
      </c>
    </row>
    <row r="217" spans="1:12" ht="25" x14ac:dyDescent="0.25">
      <c r="A217" s="108" t="s">
        <v>1354</v>
      </c>
      <c r="B217" s="21" t="s">
        <v>213</v>
      </c>
      <c r="C217" s="26">
        <v>0</v>
      </c>
      <c r="D217" s="7" t="str">
        <f t="shared" si="33"/>
        <v>N/A</v>
      </c>
      <c r="E217" s="26">
        <v>327</v>
      </c>
      <c r="F217" s="7" t="str">
        <f t="shared" si="34"/>
        <v>N/A</v>
      </c>
      <c r="G217" s="26">
        <v>0</v>
      </c>
      <c r="H217" s="7" t="str">
        <f t="shared" si="35"/>
        <v>N/A</v>
      </c>
      <c r="I217" s="8" t="s">
        <v>1749</v>
      </c>
      <c r="J217" s="8">
        <v>-100</v>
      </c>
      <c r="K217" s="25" t="s">
        <v>734</v>
      </c>
      <c r="L217" s="85" t="str">
        <f t="shared" si="36"/>
        <v>No</v>
      </c>
    </row>
    <row r="218" spans="1:12" x14ac:dyDescent="0.25">
      <c r="A218" s="116" t="s">
        <v>513</v>
      </c>
      <c r="B218" s="21" t="s">
        <v>213</v>
      </c>
      <c r="C218" s="22">
        <v>0</v>
      </c>
      <c r="D218" s="7" t="str">
        <f t="shared" si="33"/>
        <v>N/A</v>
      </c>
      <c r="E218" s="22">
        <v>11</v>
      </c>
      <c r="F218" s="7" t="str">
        <f t="shared" si="34"/>
        <v>N/A</v>
      </c>
      <c r="G218" s="22">
        <v>0</v>
      </c>
      <c r="H218" s="7" t="str">
        <f t="shared" si="35"/>
        <v>N/A</v>
      </c>
      <c r="I218" s="8" t="s">
        <v>1749</v>
      </c>
      <c r="J218" s="8">
        <v>-100</v>
      </c>
      <c r="K218" s="25" t="s">
        <v>734</v>
      </c>
      <c r="L218" s="85" t="str">
        <f t="shared" si="36"/>
        <v>No</v>
      </c>
    </row>
    <row r="219" spans="1:12" x14ac:dyDescent="0.25">
      <c r="A219" s="108" t="s">
        <v>1355</v>
      </c>
      <c r="B219" s="21" t="s">
        <v>213</v>
      </c>
      <c r="C219" s="26" t="s">
        <v>1749</v>
      </c>
      <c r="D219" s="7" t="str">
        <f t="shared" si="33"/>
        <v>N/A</v>
      </c>
      <c r="E219" s="26">
        <v>163.5</v>
      </c>
      <c r="F219" s="7" t="str">
        <f t="shared" si="34"/>
        <v>N/A</v>
      </c>
      <c r="G219" s="26" t="s">
        <v>1749</v>
      </c>
      <c r="H219" s="7" t="str">
        <f t="shared" si="35"/>
        <v>N/A</v>
      </c>
      <c r="I219" s="8" t="s">
        <v>1749</v>
      </c>
      <c r="J219" s="8" t="s">
        <v>1749</v>
      </c>
      <c r="K219" s="25" t="s">
        <v>734</v>
      </c>
      <c r="L219" s="85" t="str">
        <f t="shared" si="36"/>
        <v>N/A</v>
      </c>
    </row>
    <row r="220" spans="1:12" ht="25" x14ac:dyDescent="0.25">
      <c r="A220" s="108" t="s">
        <v>1356</v>
      </c>
      <c r="B220" s="21" t="s">
        <v>213</v>
      </c>
      <c r="C220" s="26">
        <v>174290</v>
      </c>
      <c r="D220" s="7" t="str">
        <f t="shared" si="33"/>
        <v>N/A</v>
      </c>
      <c r="E220" s="26">
        <v>164971</v>
      </c>
      <c r="F220" s="7" t="str">
        <f t="shared" si="34"/>
        <v>N/A</v>
      </c>
      <c r="G220" s="26">
        <v>173516</v>
      </c>
      <c r="H220" s="7" t="str">
        <f t="shared" si="35"/>
        <v>N/A</v>
      </c>
      <c r="I220" s="8">
        <v>-5.35</v>
      </c>
      <c r="J220" s="8">
        <v>5.18</v>
      </c>
      <c r="K220" s="25" t="s">
        <v>734</v>
      </c>
      <c r="L220" s="85" t="str">
        <f t="shared" si="36"/>
        <v>Yes</v>
      </c>
    </row>
    <row r="221" spans="1:12" x14ac:dyDescent="0.25">
      <c r="A221" s="116" t="s">
        <v>514</v>
      </c>
      <c r="B221" s="21" t="s">
        <v>213</v>
      </c>
      <c r="C221" s="22">
        <v>162</v>
      </c>
      <c r="D221" s="7" t="str">
        <f t="shared" si="33"/>
        <v>N/A</v>
      </c>
      <c r="E221" s="22">
        <v>55</v>
      </c>
      <c r="F221" s="7" t="str">
        <f t="shared" si="34"/>
        <v>N/A</v>
      </c>
      <c r="G221" s="22">
        <v>65</v>
      </c>
      <c r="H221" s="7" t="str">
        <f t="shared" si="35"/>
        <v>N/A</v>
      </c>
      <c r="I221" s="8">
        <v>-66</v>
      </c>
      <c r="J221" s="8">
        <v>18.18</v>
      </c>
      <c r="K221" s="25" t="s">
        <v>734</v>
      </c>
      <c r="L221" s="85" t="str">
        <f t="shared" si="36"/>
        <v>Yes</v>
      </c>
    </row>
    <row r="222" spans="1:12" ht="25" x14ac:dyDescent="0.25">
      <c r="A222" s="108" t="s">
        <v>1357</v>
      </c>
      <c r="B222" s="21" t="s">
        <v>213</v>
      </c>
      <c r="C222" s="26">
        <v>1075.8641975</v>
      </c>
      <c r="D222" s="7" t="str">
        <f t="shared" si="33"/>
        <v>N/A</v>
      </c>
      <c r="E222" s="26">
        <v>2999.4727272999999</v>
      </c>
      <c r="F222" s="7" t="str">
        <f t="shared" si="34"/>
        <v>N/A</v>
      </c>
      <c r="G222" s="26">
        <v>2669.4769231</v>
      </c>
      <c r="H222" s="7" t="str">
        <f t="shared" si="35"/>
        <v>N/A</v>
      </c>
      <c r="I222" s="8">
        <v>178.8</v>
      </c>
      <c r="J222" s="8">
        <v>-11</v>
      </c>
      <c r="K222" s="25" t="s">
        <v>734</v>
      </c>
      <c r="L222" s="85" t="str">
        <f t="shared" si="36"/>
        <v>Yes</v>
      </c>
    </row>
    <row r="223" spans="1:12" ht="25" x14ac:dyDescent="0.25">
      <c r="A223" s="108" t="s">
        <v>1358</v>
      </c>
      <c r="B223" s="21" t="s">
        <v>213</v>
      </c>
      <c r="C223" s="26">
        <v>21517349</v>
      </c>
      <c r="D223" s="7" t="str">
        <f t="shared" si="33"/>
        <v>N/A</v>
      </c>
      <c r="E223" s="26">
        <v>21474139</v>
      </c>
      <c r="F223" s="7" t="str">
        <f t="shared" si="34"/>
        <v>N/A</v>
      </c>
      <c r="G223" s="26">
        <v>26172716</v>
      </c>
      <c r="H223" s="7" t="str">
        <f t="shared" si="35"/>
        <v>N/A</v>
      </c>
      <c r="I223" s="8">
        <v>-0.20100000000000001</v>
      </c>
      <c r="J223" s="8">
        <v>21.88</v>
      </c>
      <c r="K223" s="25" t="s">
        <v>734</v>
      </c>
      <c r="L223" s="85" t="str">
        <f t="shared" si="36"/>
        <v>Yes</v>
      </c>
    </row>
    <row r="224" spans="1:12" x14ac:dyDescent="0.25">
      <c r="A224" s="108" t="s">
        <v>515</v>
      </c>
      <c r="B224" s="21" t="s">
        <v>213</v>
      </c>
      <c r="C224" s="22">
        <v>6983</v>
      </c>
      <c r="D224" s="7" t="str">
        <f t="shared" si="33"/>
        <v>N/A</v>
      </c>
      <c r="E224" s="22">
        <v>6264</v>
      </c>
      <c r="F224" s="7" t="str">
        <f t="shared" si="34"/>
        <v>N/A</v>
      </c>
      <c r="G224" s="22">
        <v>6228</v>
      </c>
      <c r="H224" s="7" t="str">
        <f t="shared" si="35"/>
        <v>N/A</v>
      </c>
      <c r="I224" s="8">
        <v>-10.3</v>
      </c>
      <c r="J224" s="8">
        <v>-0.57499999999999996</v>
      </c>
      <c r="K224" s="25" t="s">
        <v>734</v>
      </c>
      <c r="L224" s="85" t="str">
        <f t="shared" si="36"/>
        <v>Yes</v>
      </c>
    </row>
    <row r="225" spans="1:12" x14ac:dyDescent="0.25">
      <c r="A225" s="108" t="s">
        <v>1359</v>
      </c>
      <c r="B225" s="21" t="s">
        <v>213</v>
      </c>
      <c r="C225" s="26">
        <v>3081.3903765999999</v>
      </c>
      <c r="D225" s="7" t="str">
        <f t="shared" si="33"/>
        <v>N/A</v>
      </c>
      <c r="E225" s="26">
        <v>3428.1831097999998</v>
      </c>
      <c r="F225" s="7" t="str">
        <f t="shared" si="34"/>
        <v>N/A</v>
      </c>
      <c r="G225" s="26">
        <v>4202.4271034000003</v>
      </c>
      <c r="H225" s="7" t="str">
        <f t="shared" si="35"/>
        <v>N/A</v>
      </c>
      <c r="I225" s="8">
        <v>11.25</v>
      </c>
      <c r="J225" s="8">
        <v>22.58</v>
      </c>
      <c r="K225" s="25" t="s">
        <v>734</v>
      </c>
      <c r="L225" s="85" t="str">
        <f t="shared" si="36"/>
        <v>Yes</v>
      </c>
    </row>
    <row r="226" spans="1:12" ht="25" x14ac:dyDescent="0.25">
      <c r="A226" s="108" t="s">
        <v>1360</v>
      </c>
      <c r="B226" s="21" t="s">
        <v>213</v>
      </c>
      <c r="C226" s="26">
        <v>439827797</v>
      </c>
      <c r="D226" s="7" t="str">
        <f t="shared" si="33"/>
        <v>N/A</v>
      </c>
      <c r="E226" s="26">
        <v>462445738</v>
      </c>
      <c r="F226" s="7" t="str">
        <f t="shared" si="34"/>
        <v>N/A</v>
      </c>
      <c r="G226" s="26">
        <v>473999578</v>
      </c>
      <c r="H226" s="7" t="str">
        <f t="shared" si="35"/>
        <v>N/A</v>
      </c>
      <c r="I226" s="8">
        <v>5.1420000000000003</v>
      </c>
      <c r="J226" s="8">
        <v>2.4980000000000002</v>
      </c>
      <c r="K226" s="25" t="s">
        <v>734</v>
      </c>
      <c r="L226" s="85" t="str">
        <f t="shared" si="36"/>
        <v>Yes</v>
      </c>
    </row>
    <row r="227" spans="1:12" ht="25" x14ac:dyDescent="0.25">
      <c r="A227" s="108" t="s">
        <v>516</v>
      </c>
      <c r="B227" s="21" t="s">
        <v>213</v>
      </c>
      <c r="C227" s="22">
        <v>10122</v>
      </c>
      <c r="D227" s="7" t="str">
        <f t="shared" si="33"/>
        <v>N/A</v>
      </c>
      <c r="E227" s="22">
        <v>9871</v>
      </c>
      <c r="F227" s="7" t="str">
        <f t="shared" si="34"/>
        <v>N/A</v>
      </c>
      <c r="G227" s="22">
        <v>10149</v>
      </c>
      <c r="H227" s="7" t="str">
        <f t="shared" si="35"/>
        <v>N/A</v>
      </c>
      <c r="I227" s="8">
        <v>-2.48</v>
      </c>
      <c r="J227" s="8">
        <v>2.8159999999999998</v>
      </c>
      <c r="K227" s="25" t="s">
        <v>734</v>
      </c>
      <c r="L227" s="85" t="str">
        <f t="shared" si="36"/>
        <v>Yes</v>
      </c>
    </row>
    <row r="228" spans="1:12" ht="25" x14ac:dyDescent="0.25">
      <c r="A228" s="108" t="s">
        <v>1361</v>
      </c>
      <c r="B228" s="21" t="s">
        <v>213</v>
      </c>
      <c r="C228" s="26">
        <v>43452.657281</v>
      </c>
      <c r="D228" s="7" t="str">
        <f t="shared" si="33"/>
        <v>N/A</v>
      </c>
      <c r="E228" s="26">
        <v>46848.924932000002</v>
      </c>
      <c r="F228" s="7" t="str">
        <f t="shared" si="34"/>
        <v>N/A</v>
      </c>
      <c r="G228" s="26">
        <v>46704.067198999997</v>
      </c>
      <c r="H228" s="7" t="str">
        <f t="shared" si="35"/>
        <v>N/A</v>
      </c>
      <c r="I228" s="8">
        <v>7.8159999999999998</v>
      </c>
      <c r="J228" s="8">
        <v>-0.309</v>
      </c>
      <c r="K228" s="25" t="s">
        <v>734</v>
      </c>
      <c r="L228" s="85" t="str">
        <f t="shared" si="36"/>
        <v>Yes</v>
      </c>
    </row>
    <row r="229" spans="1:12" x14ac:dyDescent="0.25">
      <c r="A229" s="108" t="s">
        <v>1362</v>
      </c>
      <c r="B229" s="21" t="s">
        <v>213</v>
      </c>
      <c r="C229" s="10">
        <v>722603787</v>
      </c>
      <c r="D229" s="7" t="str">
        <f t="shared" ref="D229:D252" si="37">IF($B229="N/A","N/A",IF(C229&gt;10,"No",IF(C229&lt;-10,"No","Yes")))</f>
        <v>N/A</v>
      </c>
      <c r="E229" s="10">
        <v>764011825</v>
      </c>
      <c r="F229" s="7" t="str">
        <f t="shared" ref="F229:F252" si="38">IF($B229="N/A","N/A",IF(E229&gt;10,"No",IF(E229&lt;-10,"No","Yes")))</f>
        <v>N/A</v>
      </c>
      <c r="G229" s="10">
        <v>781888943</v>
      </c>
      <c r="H229" s="7" t="str">
        <f t="shared" ref="H229:H252" si="39">IF($B229="N/A","N/A",IF(G229&gt;10,"No",IF(G229&lt;-10,"No","Yes")))</f>
        <v>N/A</v>
      </c>
      <c r="I229" s="8">
        <v>5.73</v>
      </c>
      <c r="J229" s="8">
        <v>2.34</v>
      </c>
      <c r="K229" s="25" t="s">
        <v>734</v>
      </c>
      <c r="L229" s="85" t="str">
        <f t="shared" ref="L229:L252" si="40">IF(J229="Div by 0", "N/A", IF(K229="N/A","N/A", IF(J229&gt;VALUE(MID(K229,1,2)), "No", IF(J229&lt;-1*VALUE(MID(K229,1,2)), "No", "Yes"))))</f>
        <v>Yes</v>
      </c>
    </row>
    <row r="230" spans="1:12" x14ac:dyDescent="0.25">
      <c r="A230" s="116" t="s">
        <v>1363</v>
      </c>
      <c r="B230" s="21" t="s">
        <v>213</v>
      </c>
      <c r="C230" s="1">
        <v>29132</v>
      </c>
      <c r="D230" s="7" t="str">
        <f t="shared" si="37"/>
        <v>N/A</v>
      </c>
      <c r="E230" s="1">
        <v>29075</v>
      </c>
      <c r="F230" s="7" t="str">
        <f t="shared" si="38"/>
        <v>N/A</v>
      </c>
      <c r="G230" s="1">
        <v>26744</v>
      </c>
      <c r="H230" s="7" t="str">
        <f t="shared" si="39"/>
        <v>N/A</v>
      </c>
      <c r="I230" s="8">
        <v>-0.19600000000000001</v>
      </c>
      <c r="J230" s="8">
        <v>-8.02</v>
      </c>
      <c r="K230" s="25" t="s">
        <v>734</v>
      </c>
      <c r="L230" s="85" t="str">
        <f t="shared" si="40"/>
        <v>Yes</v>
      </c>
    </row>
    <row r="231" spans="1:12" x14ac:dyDescent="0.25">
      <c r="A231" s="116" t="s">
        <v>1364</v>
      </c>
      <c r="B231" s="21" t="s">
        <v>213</v>
      </c>
      <c r="C231" s="10">
        <v>24804.468865999999</v>
      </c>
      <c r="D231" s="7" t="str">
        <f t="shared" si="37"/>
        <v>N/A</v>
      </c>
      <c r="E231" s="10">
        <v>26277.276870000002</v>
      </c>
      <c r="F231" s="7" t="str">
        <f t="shared" si="38"/>
        <v>N/A</v>
      </c>
      <c r="G231" s="10">
        <v>29236.050814999999</v>
      </c>
      <c r="H231" s="7" t="str">
        <f t="shared" si="39"/>
        <v>N/A</v>
      </c>
      <c r="I231" s="8">
        <v>5.9379999999999997</v>
      </c>
      <c r="J231" s="8">
        <v>11.26</v>
      </c>
      <c r="K231" s="25" t="s">
        <v>734</v>
      </c>
      <c r="L231" s="85" t="str">
        <f t="shared" si="40"/>
        <v>Yes</v>
      </c>
    </row>
    <row r="232" spans="1:12" x14ac:dyDescent="0.25">
      <c r="A232" s="116" t="s">
        <v>1365</v>
      </c>
      <c r="B232" s="21" t="s">
        <v>213</v>
      </c>
      <c r="C232" s="10">
        <v>10813.815789</v>
      </c>
      <c r="D232" s="7" t="str">
        <f t="shared" si="37"/>
        <v>N/A</v>
      </c>
      <c r="E232" s="10">
        <v>13870.571429</v>
      </c>
      <c r="F232" s="7" t="str">
        <f t="shared" si="38"/>
        <v>N/A</v>
      </c>
      <c r="G232" s="10">
        <v>13049.043011</v>
      </c>
      <c r="H232" s="7" t="str">
        <f t="shared" si="39"/>
        <v>N/A</v>
      </c>
      <c r="I232" s="8">
        <v>28.27</v>
      </c>
      <c r="J232" s="8">
        <v>-5.92</v>
      </c>
      <c r="K232" s="25" t="s">
        <v>734</v>
      </c>
      <c r="L232" s="85" t="str">
        <f t="shared" si="40"/>
        <v>Yes</v>
      </c>
    </row>
    <row r="233" spans="1:12" ht="25" x14ac:dyDescent="0.25">
      <c r="A233" s="116" t="s">
        <v>1366</v>
      </c>
      <c r="B233" s="21" t="s">
        <v>213</v>
      </c>
      <c r="C233" s="10">
        <v>29653.555121000001</v>
      </c>
      <c r="D233" s="7" t="str">
        <f t="shared" si="37"/>
        <v>N/A</v>
      </c>
      <c r="E233" s="10">
        <v>33294.958626</v>
      </c>
      <c r="F233" s="7" t="str">
        <f t="shared" si="38"/>
        <v>N/A</v>
      </c>
      <c r="G233" s="10">
        <v>36697.745523999998</v>
      </c>
      <c r="H233" s="7" t="str">
        <f t="shared" si="39"/>
        <v>N/A</v>
      </c>
      <c r="I233" s="8">
        <v>12.28</v>
      </c>
      <c r="J233" s="8">
        <v>10.220000000000001</v>
      </c>
      <c r="K233" s="25" t="s">
        <v>734</v>
      </c>
      <c r="L233" s="85" t="str">
        <f t="shared" si="40"/>
        <v>Yes</v>
      </c>
    </row>
    <row r="234" spans="1:12" x14ac:dyDescent="0.25">
      <c r="A234" s="116" t="s">
        <v>1367</v>
      </c>
      <c r="B234" s="21" t="s">
        <v>213</v>
      </c>
      <c r="C234" s="10">
        <v>10283.550800999999</v>
      </c>
      <c r="D234" s="7" t="str">
        <f t="shared" si="37"/>
        <v>N/A</v>
      </c>
      <c r="E234" s="10">
        <v>10844.799285999999</v>
      </c>
      <c r="F234" s="7" t="str">
        <f t="shared" si="38"/>
        <v>N/A</v>
      </c>
      <c r="G234" s="10">
        <v>12438.493879</v>
      </c>
      <c r="H234" s="7" t="str">
        <f t="shared" si="39"/>
        <v>N/A</v>
      </c>
      <c r="I234" s="8">
        <v>5.4580000000000002</v>
      </c>
      <c r="J234" s="8">
        <v>14.7</v>
      </c>
      <c r="K234" s="25" t="s">
        <v>734</v>
      </c>
      <c r="L234" s="85" t="str">
        <f t="shared" si="40"/>
        <v>Yes</v>
      </c>
    </row>
    <row r="235" spans="1:12" x14ac:dyDescent="0.25">
      <c r="A235" s="116" t="s">
        <v>1368</v>
      </c>
      <c r="B235" s="21" t="s">
        <v>213</v>
      </c>
      <c r="C235" s="10">
        <v>2164.3287304999999</v>
      </c>
      <c r="D235" s="7" t="str">
        <f t="shared" si="37"/>
        <v>N/A</v>
      </c>
      <c r="E235" s="10">
        <v>2326.2443760000001</v>
      </c>
      <c r="F235" s="7" t="str">
        <f t="shared" si="38"/>
        <v>N/A</v>
      </c>
      <c r="G235" s="10">
        <v>3221.9140038999999</v>
      </c>
      <c r="H235" s="7" t="str">
        <f t="shared" si="39"/>
        <v>N/A</v>
      </c>
      <c r="I235" s="8">
        <v>7.4809999999999999</v>
      </c>
      <c r="J235" s="8">
        <v>38.5</v>
      </c>
      <c r="K235" s="25" t="s">
        <v>734</v>
      </c>
      <c r="L235" s="85" t="str">
        <f t="shared" si="40"/>
        <v>No</v>
      </c>
    </row>
    <row r="236" spans="1:12" x14ac:dyDescent="0.25">
      <c r="A236" s="116" t="s">
        <v>1369</v>
      </c>
      <c r="B236" s="21" t="s">
        <v>213</v>
      </c>
      <c r="C236" s="7">
        <v>19.527301488999999</v>
      </c>
      <c r="D236" s="7" t="str">
        <f t="shared" si="37"/>
        <v>N/A</v>
      </c>
      <c r="E236" s="7">
        <v>15.770175791</v>
      </c>
      <c r="F236" s="7" t="str">
        <f t="shared" si="38"/>
        <v>N/A</v>
      </c>
      <c r="G236" s="7">
        <v>12.306786127000001</v>
      </c>
      <c r="H236" s="7" t="str">
        <f t="shared" si="39"/>
        <v>N/A</v>
      </c>
      <c r="I236" s="8">
        <v>-19.2</v>
      </c>
      <c r="J236" s="8">
        <v>-22</v>
      </c>
      <c r="K236" s="25" t="s">
        <v>734</v>
      </c>
      <c r="L236" s="85" t="str">
        <f t="shared" si="40"/>
        <v>Yes</v>
      </c>
    </row>
    <row r="237" spans="1:12" x14ac:dyDescent="0.25">
      <c r="A237" s="116" t="s">
        <v>1370</v>
      </c>
      <c r="B237" s="21" t="s">
        <v>213</v>
      </c>
      <c r="C237" s="7">
        <v>5.5259331071000002</v>
      </c>
      <c r="D237" s="7" t="str">
        <f t="shared" si="37"/>
        <v>N/A</v>
      </c>
      <c r="E237" s="7">
        <v>4.4202066589999998</v>
      </c>
      <c r="F237" s="7" t="str">
        <f t="shared" si="38"/>
        <v>N/A</v>
      </c>
      <c r="G237" s="7">
        <v>2.3806476386000002</v>
      </c>
      <c r="H237" s="7" t="str">
        <f t="shared" si="39"/>
        <v>N/A</v>
      </c>
      <c r="I237" s="8">
        <v>-20</v>
      </c>
      <c r="J237" s="8">
        <v>-46.1</v>
      </c>
      <c r="K237" s="25" t="s">
        <v>734</v>
      </c>
      <c r="L237" s="85" t="str">
        <f t="shared" si="40"/>
        <v>No</v>
      </c>
    </row>
    <row r="238" spans="1:12" x14ac:dyDescent="0.25">
      <c r="A238" s="116" t="s">
        <v>1371</v>
      </c>
      <c r="B238" s="21" t="s">
        <v>213</v>
      </c>
      <c r="C238" s="7">
        <v>53.558915511999999</v>
      </c>
      <c r="D238" s="7" t="str">
        <f t="shared" si="37"/>
        <v>N/A</v>
      </c>
      <c r="E238" s="7">
        <v>57.366711772999999</v>
      </c>
      <c r="F238" s="7" t="str">
        <f t="shared" si="38"/>
        <v>N/A</v>
      </c>
      <c r="G238" s="7">
        <v>57.284329040000003</v>
      </c>
      <c r="H238" s="7" t="str">
        <f t="shared" si="39"/>
        <v>N/A</v>
      </c>
      <c r="I238" s="8">
        <v>7.11</v>
      </c>
      <c r="J238" s="8">
        <v>-0.14399999999999999</v>
      </c>
      <c r="K238" s="25" t="s">
        <v>734</v>
      </c>
      <c r="L238" s="85" t="str">
        <f t="shared" si="40"/>
        <v>Yes</v>
      </c>
    </row>
    <row r="239" spans="1:12" x14ac:dyDescent="0.25">
      <c r="A239" s="116" t="s">
        <v>1372</v>
      </c>
      <c r="B239" s="21" t="s">
        <v>213</v>
      </c>
      <c r="C239" s="7">
        <v>6.8626777495000004</v>
      </c>
      <c r="D239" s="7" t="str">
        <f t="shared" si="37"/>
        <v>N/A</v>
      </c>
      <c r="E239" s="7">
        <v>5.7320194523000003</v>
      </c>
      <c r="F239" s="7" t="str">
        <f t="shared" si="38"/>
        <v>N/A</v>
      </c>
      <c r="G239" s="7">
        <v>4.6760193993000003</v>
      </c>
      <c r="H239" s="7" t="str">
        <f t="shared" si="39"/>
        <v>N/A</v>
      </c>
      <c r="I239" s="8">
        <v>-16.5</v>
      </c>
      <c r="J239" s="8">
        <v>-18.399999999999999</v>
      </c>
      <c r="K239" s="25" t="s">
        <v>734</v>
      </c>
      <c r="L239" s="85" t="str">
        <f t="shared" si="40"/>
        <v>Yes</v>
      </c>
    </row>
    <row r="240" spans="1:12" x14ac:dyDescent="0.25">
      <c r="A240" s="116" t="s">
        <v>1373</v>
      </c>
      <c r="B240" s="21" t="s">
        <v>213</v>
      </c>
      <c r="C240" s="7">
        <v>4.8417011731999997</v>
      </c>
      <c r="D240" s="7" t="str">
        <f t="shared" si="37"/>
        <v>N/A</v>
      </c>
      <c r="E240" s="7">
        <v>4.9321356375000001</v>
      </c>
      <c r="F240" s="7" t="str">
        <f t="shared" si="38"/>
        <v>N/A</v>
      </c>
      <c r="G240" s="7">
        <v>3.2651957184999998</v>
      </c>
      <c r="H240" s="7" t="str">
        <f t="shared" si="39"/>
        <v>N/A</v>
      </c>
      <c r="I240" s="8">
        <v>1.8680000000000001</v>
      </c>
      <c r="J240" s="8">
        <v>-33.799999999999997</v>
      </c>
      <c r="K240" s="25" t="s">
        <v>734</v>
      </c>
      <c r="L240" s="85" t="str">
        <f t="shared" si="40"/>
        <v>No</v>
      </c>
    </row>
    <row r="241" spans="1:12" x14ac:dyDescent="0.25">
      <c r="A241" s="116" t="s">
        <v>1374</v>
      </c>
      <c r="B241" s="21" t="s">
        <v>213</v>
      </c>
      <c r="C241" s="10">
        <v>439827797</v>
      </c>
      <c r="D241" s="7" t="str">
        <f t="shared" si="37"/>
        <v>N/A</v>
      </c>
      <c r="E241" s="10">
        <v>462445738</v>
      </c>
      <c r="F241" s="7" t="str">
        <f t="shared" si="38"/>
        <v>N/A</v>
      </c>
      <c r="G241" s="10">
        <v>473999578</v>
      </c>
      <c r="H241" s="7" t="str">
        <f t="shared" si="39"/>
        <v>N/A</v>
      </c>
      <c r="I241" s="8">
        <v>5.1420000000000003</v>
      </c>
      <c r="J241" s="8">
        <v>2.4980000000000002</v>
      </c>
      <c r="K241" s="25" t="s">
        <v>734</v>
      </c>
      <c r="L241" s="85" t="str">
        <f t="shared" si="40"/>
        <v>Yes</v>
      </c>
    </row>
    <row r="242" spans="1:12" x14ac:dyDescent="0.25">
      <c r="A242" s="116" t="s">
        <v>1375</v>
      </c>
      <c r="B242" s="21" t="s">
        <v>213</v>
      </c>
      <c r="C242" s="1">
        <v>10122</v>
      </c>
      <c r="D242" s="7" t="str">
        <f t="shared" si="37"/>
        <v>N/A</v>
      </c>
      <c r="E242" s="1">
        <v>9871</v>
      </c>
      <c r="F242" s="7" t="str">
        <f t="shared" si="38"/>
        <v>N/A</v>
      </c>
      <c r="G242" s="1">
        <v>10149</v>
      </c>
      <c r="H242" s="7" t="str">
        <f t="shared" si="39"/>
        <v>N/A</v>
      </c>
      <c r="I242" s="8">
        <v>-2.48</v>
      </c>
      <c r="J242" s="8">
        <v>2.8159999999999998</v>
      </c>
      <c r="K242" s="25" t="s">
        <v>734</v>
      </c>
      <c r="L242" s="85" t="str">
        <f t="shared" si="40"/>
        <v>Yes</v>
      </c>
    </row>
    <row r="243" spans="1:12" ht="25" x14ac:dyDescent="0.25">
      <c r="A243" s="116" t="s">
        <v>1376</v>
      </c>
      <c r="B243" s="21" t="s">
        <v>213</v>
      </c>
      <c r="C243" s="10">
        <v>43452.657281</v>
      </c>
      <c r="D243" s="7" t="str">
        <f t="shared" si="37"/>
        <v>N/A</v>
      </c>
      <c r="E243" s="10">
        <v>46848.924932000002</v>
      </c>
      <c r="F243" s="7" t="str">
        <f t="shared" si="38"/>
        <v>N/A</v>
      </c>
      <c r="G243" s="10">
        <v>46704.067198999997</v>
      </c>
      <c r="H243" s="7" t="str">
        <f t="shared" si="39"/>
        <v>N/A</v>
      </c>
      <c r="I243" s="8">
        <v>7.8159999999999998</v>
      </c>
      <c r="J243" s="8">
        <v>-0.309</v>
      </c>
      <c r="K243" s="25" t="s">
        <v>734</v>
      </c>
      <c r="L243" s="85" t="str">
        <f t="shared" si="40"/>
        <v>Yes</v>
      </c>
    </row>
    <row r="244" spans="1:12" ht="25" x14ac:dyDescent="0.25">
      <c r="A244" s="116" t="s">
        <v>1377</v>
      </c>
      <c r="B244" s="21" t="s">
        <v>213</v>
      </c>
      <c r="C244" s="10">
        <v>20586.875</v>
      </c>
      <c r="D244" s="7" t="str">
        <f t="shared" si="37"/>
        <v>N/A</v>
      </c>
      <c r="E244" s="10">
        <v>22363.157895</v>
      </c>
      <c r="F244" s="7" t="str">
        <f t="shared" si="38"/>
        <v>N/A</v>
      </c>
      <c r="G244" s="10">
        <v>18292.954545000001</v>
      </c>
      <c r="H244" s="7" t="str">
        <f t="shared" si="39"/>
        <v>N/A</v>
      </c>
      <c r="I244" s="8">
        <v>8.6280000000000001</v>
      </c>
      <c r="J244" s="8">
        <v>-18.2</v>
      </c>
      <c r="K244" s="25" t="s">
        <v>734</v>
      </c>
      <c r="L244" s="85" t="str">
        <f t="shared" si="40"/>
        <v>Yes</v>
      </c>
    </row>
    <row r="245" spans="1:12" ht="25" x14ac:dyDescent="0.25">
      <c r="A245" s="116" t="s">
        <v>1378</v>
      </c>
      <c r="B245" s="21" t="s">
        <v>213</v>
      </c>
      <c r="C245" s="10">
        <v>43907.631138999997</v>
      </c>
      <c r="D245" s="7" t="str">
        <f t="shared" si="37"/>
        <v>N/A</v>
      </c>
      <c r="E245" s="10">
        <v>47415.547786000003</v>
      </c>
      <c r="F245" s="7" t="str">
        <f t="shared" si="38"/>
        <v>N/A</v>
      </c>
      <c r="G245" s="10">
        <v>47370.337283000001</v>
      </c>
      <c r="H245" s="7" t="str">
        <f t="shared" si="39"/>
        <v>N/A</v>
      </c>
      <c r="I245" s="8">
        <v>7.9889999999999999</v>
      </c>
      <c r="J245" s="8">
        <v>-9.5000000000000001E-2</v>
      </c>
      <c r="K245" s="25" t="s">
        <v>734</v>
      </c>
      <c r="L245" s="85" t="str">
        <f t="shared" si="40"/>
        <v>Yes</v>
      </c>
    </row>
    <row r="246" spans="1:12" ht="25" x14ac:dyDescent="0.25">
      <c r="A246" s="116" t="s">
        <v>1379</v>
      </c>
      <c r="B246" s="21" t="s">
        <v>213</v>
      </c>
      <c r="C246" s="10">
        <v>34488.979643999999</v>
      </c>
      <c r="D246" s="7" t="str">
        <f t="shared" si="37"/>
        <v>N/A</v>
      </c>
      <c r="E246" s="10">
        <v>36908.580475000002</v>
      </c>
      <c r="F246" s="7" t="str">
        <f t="shared" si="38"/>
        <v>N/A</v>
      </c>
      <c r="G246" s="10">
        <v>35783.619266000002</v>
      </c>
      <c r="H246" s="7" t="str">
        <f t="shared" si="39"/>
        <v>N/A</v>
      </c>
      <c r="I246" s="8">
        <v>7.016</v>
      </c>
      <c r="J246" s="8">
        <v>-3.05</v>
      </c>
      <c r="K246" s="25" t="s">
        <v>734</v>
      </c>
      <c r="L246" s="85" t="str">
        <f t="shared" si="40"/>
        <v>Yes</v>
      </c>
    </row>
    <row r="247" spans="1:12" ht="25" x14ac:dyDescent="0.25">
      <c r="A247" s="116" t="s">
        <v>1380</v>
      </c>
      <c r="B247" s="21" t="s">
        <v>213</v>
      </c>
      <c r="C247" s="10">
        <v>17444.769230999998</v>
      </c>
      <c r="D247" s="7" t="str">
        <f t="shared" si="37"/>
        <v>N/A</v>
      </c>
      <c r="E247" s="10">
        <v>6227.875</v>
      </c>
      <c r="F247" s="7" t="str">
        <f t="shared" si="38"/>
        <v>N/A</v>
      </c>
      <c r="G247" s="10">
        <v>12832.714286</v>
      </c>
      <c r="H247" s="7" t="str">
        <f t="shared" si="39"/>
        <v>N/A</v>
      </c>
      <c r="I247" s="8">
        <v>-64.3</v>
      </c>
      <c r="J247" s="8">
        <v>106.1</v>
      </c>
      <c r="K247" s="25" t="s">
        <v>734</v>
      </c>
      <c r="L247" s="85" t="str">
        <f t="shared" si="40"/>
        <v>No</v>
      </c>
    </row>
    <row r="248" spans="1:12" ht="25" x14ac:dyDescent="0.25">
      <c r="A248" s="116" t="s">
        <v>1381</v>
      </c>
      <c r="B248" s="21" t="s">
        <v>213</v>
      </c>
      <c r="C248" s="7">
        <v>6.7848189508000001</v>
      </c>
      <c r="D248" s="7" t="str">
        <f t="shared" si="37"/>
        <v>N/A</v>
      </c>
      <c r="E248" s="7">
        <v>5.3539950208000002</v>
      </c>
      <c r="F248" s="7" t="str">
        <f t="shared" si="38"/>
        <v>N/A</v>
      </c>
      <c r="G248" s="7">
        <v>4.6702651959999999</v>
      </c>
      <c r="H248" s="7" t="str">
        <f t="shared" si="39"/>
        <v>N/A</v>
      </c>
      <c r="I248" s="8">
        <v>-21.1</v>
      </c>
      <c r="J248" s="8">
        <v>-12.8</v>
      </c>
      <c r="K248" s="25" t="s">
        <v>734</v>
      </c>
      <c r="L248" s="85" t="str">
        <f t="shared" si="40"/>
        <v>Yes</v>
      </c>
    </row>
    <row r="249" spans="1:12" ht="25" x14ac:dyDescent="0.25">
      <c r="A249" s="116" t="s">
        <v>1382</v>
      </c>
      <c r="B249" s="21" t="s">
        <v>213</v>
      </c>
      <c r="C249" s="7">
        <v>1.1633543383</v>
      </c>
      <c r="D249" s="7" t="str">
        <f t="shared" si="37"/>
        <v>N/A</v>
      </c>
      <c r="E249" s="7">
        <v>1.0907003444000001</v>
      </c>
      <c r="F249" s="7" t="str">
        <f t="shared" si="38"/>
        <v>N/A</v>
      </c>
      <c r="G249" s="7">
        <v>0.56316395750000003</v>
      </c>
      <c r="H249" s="7" t="str">
        <f t="shared" si="39"/>
        <v>N/A</v>
      </c>
      <c r="I249" s="8">
        <v>-6.25</v>
      </c>
      <c r="J249" s="8">
        <v>-48.4</v>
      </c>
      <c r="K249" s="25" t="s">
        <v>734</v>
      </c>
      <c r="L249" s="85" t="str">
        <f t="shared" si="40"/>
        <v>No</v>
      </c>
    </row>
    <row r="250" spans="1:12" ht="25" x14ac:dyDescent="0.25">
      <c r="A250" s="116" t="s">
        <v>1383</v>
      </c>
      <c r="B250" s="21" t="s">
        <v>213</v>
      </c>
      <c r="C250" s="7">
        <v>22.790227385000001</v>
      </c>
      <c r="D250" s="7" t="str">
        <f t="shared" si="37"/>
        <v>N/A</v>
      </c>
      <c r="E250" s="7">
        <v>25.542625169000001</v>
      </c>
      <c r="F250" s="7" t="str">
        <f t="shared" si="38"/>
        <v>N/A</v>
      </c>
      <c r="G250" s="7">
        <v>28.356273393999999</v>
      </c>
      <c r="H250" s="7" t="str">
        <f t="shared" si="39"/>
        <v>N/A</v>
      </c>
      <c r="I250" s="8">
        <v>12.08</v>
      </c>
      <c r="J250" s="8">
        <v>11.02</v>
      </c>
      <c r="K250" s="25" t="s">
        <v>734</v>
      </c>
      <c r="L250" s="85" t="str">
        <f t="shared" si="40"/>
        <v>Yes</v>
      </c>
    </row>
    <row r="251" spans="1:12" ht="25" x14ac:dyDescent="0.25">
      <c r="A251" s="116" t="s">
        <v>1384</v>
      </c>
      <c r="B251" s="21" t="s">
        <v>213</v>
      </c>
      <c r="C251" s="7">
        <v>0.67493302190000004</v>
      </c>
      <c r="D251" s="7" t="str">
        <f t="shared" si="37"/>
        <v>N/A</v>
      </c>
      <c r="E251" s="7">
        <v>0.48502687480000001</v>
      </c>
      <c r="F251" s="7" t="str">
        <f t="shared" si="38"/>
        <v>N/A</v>
      </c>
      <c r="G251" s="7">
        <v>0.45376017320000001</v>
      </c>
      <c r="H251" s="7" t="str">
        <f t="shared" si="39"/>
        <v>N/A</v>
      </c>
      <c r="I251" s="8">
        <v>-28.1</v>
      </c>
      <c r="J251" s="8">
        <v>-6.45</v>
      </c>
      <c r="K251" s="25" t="s">
        <v>734</v>
      </c>
      <c r="L251" s="85" t="str">
        <f t="shared" si="40"/>
        <v>Yes</v>
      </c>
    </row>
    <row r="252" spans="1:12" ht="25" x14ac:dyDescent="0.25">
      <c r="A252" s="144" t="s">
        <v>1385</v>
      </c>
      <c r="B252" s="93" t="s">
        <v>213</v>
      </c>
      <c r="C252" s="124">
        <v>2.8036576899999999E-2</v>
      </c>
      <c r="D252" s="124" t="str">
        <f t="shared" si="37"/>
        <v>N/A</v>
      </c>
      <c r="E252" s="124">
        <v>2.43186965E-2</v>
      </c>
      <c r="F252" s="124" t="str">
        <f t="shared" si="38"/>
        <v>N/A</v>
      </c>
      <c r="G252" s="124">
        <v>2.7048958599999999E-2</v>
      </c>
      <c r="H252" s="124" t="str">
        <f t="shared" si="39"/>
        <v>N/A</v>
      </c>
      <c r="I252" s="125">
        <v>-13.3</v>
      </c>
      <c r="J252" s="125">
        <v>11.23</v>
      </c>
      <c r="K252" s="138" t="s">
        <v>734</v>
      </c>
      <c r="L252" s="96" t="str">
        <f t="shared" si="40"/>
        <v>Yes</v>
      </c>
    </row>
    <row r="253" spans="1:12" x14ac:dyDescent="0.25">
      <c r="A253" s="172" t="s">
        <v>1619</v>
      </c>
      <c r="B253" s="173"/>
      <c r="C253" s="173"/>
      <c r="D253" s="173"/>
      <c r="E253" s="173"/>
      <c r="F253" s="173"/>
      <c r="G253" s="173"/>
      <c r="H253" s="173"/>
      <c r="I253" s="173"/>
      <c r="J253" s="173"/>
      <c r="K253" s="173"/>
      <c r="L253" s="174"/>
    </row>
    <row r="254" spans="1:12" x14ac:dyDescent="0.25">
      <c r="A254" s="167" t="s">
        <v>1617</v>
      </c>
      <c r="B254" s="168"/>
      <c r="C254" s="168"/>
      <c r="D254" s="168"/>
      <c r="E254" s="168"/>
      <c r="F254" s="168"/>
      <c r="G254" s="168"/>
      <c r="H254" s="168"/>
      <c r="I254" s="168"/>
      <c r="J254" s="168"/>
      <c r="K254" s="168"/>
      <c r="L254" s="169"/>
    </row>
    <row r="255" spans="1:12" s="13" customFormat="1" x14ac:dyDescent="0.25">
      <c r="A255" s="170" t="s">
        <v>1705</v>
      </c>
      <c r="B255" s="170"/>
      <c r="C255" s="170"/>
      <c r="D255" s="170"/>
      <c r="E255" s="170"/>
      <c r="F255" s="170"/>
      <c r="G255" s="170"/>
      <c r="H255" s="170"/>
      <c r="I255" s="170"/>
      <c r="J255" s="170"/>
      <c r="K255" s="170"/>
      <c r="L255" s="171"/>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7265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ht="54" customHeight="1" x14ac:dyDescent="0.3">
      <c r="A2" s="183" t="s">
        <v>1581</v>
      </c>
      <c r="B2" s="184"/>
      <c r="C2" s="184"/>
      <c r="D2" s="184"/>
      <c r="E2" s="184"/>
      <c r="F2" s="184"/>
      <c r="G2" s="184"/>
      <c r="H2" s="184"/>
      <c r="I2" s="184"/>
      <c r="J2" s="184"/>
      <c r="K2" s="184"/>
      <c r="L2" s="185"/>
    </row>
    <row r="3" spans="1:12" s="13" customFormat="1" ht="13" x14ac:dyDescent="0.3">
      <c r="A3" s="164" t="s">
        <v>1748</v>
      </c>
      <c r="B3" s="165"/>
      <c r="C3" s="165"/>
      <c r="D3" s="165"/>
      <c r="E3" s="165"/>
      <c r="F3" s="165"/>
      <c r="G3" s="165"/>
      <c r="H3" s="165"/>
      <c r="I3" s="165"/>
      <c r="J3" s="165"/>
      <c r="K3" s="165"/>
      <c r="L3" s="166"/>
    </row>
    <row r="4" spans="1:12" s="13" customFormat="1" ht="13" x14ac:dyDescent="0.3">
      <c r="A4" s="180" t="s">
        <v>647</v>
      </c>
      <c r="B4" s="181"/>
      <c r="C4" s="181"/>
      <c r="D4" s="181"/>
      <c r="E4" s="181"/>
      <c r="F4" s="181"/>
      <c r="G4" s="181"/>
      <c r="H4" s="181"/>
      <c r="I4" s="181"/>
      <c r="J4" s="181"/>
      <c r="K4" s="181"/>
      <c r="L4" s="18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142" t="s">
        <v>5</v>
      </c>
      <c r="B6" s="21" t="s">
        <v>213</v>
      </c>
      <c r="C6" s="22">
        <v>75092</v>
      </c>
      <c r="D6" s="7" t="str">
        <f t="shared" ref="D6:D37" si="0">IF($B6="N/A","N/A",IF(C6&gt;10,"No",IF(C6&lt;-10,"No","Yes")))</f>
        <v>N/A</v>
      </c>
      <c r="E6" s="22">
        <v>88745</v>
      </c>
      <c r="F6" s="7" t="str">
        <f t="shared" ref="F6:F37" si="1">IF($B6="N/A","N/A",IF(E6&gt;10,"No",IF(E6&lt;-10,"No","Yes")))</f>
        <v>N/A</v>
      </c>
      <c r="G6" s="22">
        <v>76035</v>
      </c>
      <c r="H6" s="7" t="str">
        <f t="shared" ref="H6:H37" si="2">IF($B6="N/A","N/A",IF(G6&gt;10,"No",IF(G6&lt;-10,"No","Yes")))</f>
        <v>N/A</v>
      </c>
      <c r="I6" s="8">
        <v>18.18</v>
      </c>
      <c r="J6" s="8">
        <v>-14.3</v>
      </c>
      <c r="K6" s="25" t="s">
        <v>734</v>
      </c>
      <c r="L6" s="85" t="str">
        <f t="shared" ref="L6:L39" si="3">IF(J6="Div by 0", "N/A", IF(K6="N/A","N/A", IF(J6&gt;VALUE(MID(K6,1,2)), "No", IF(J6&lt;-1*VALUE(MID(K6,1,2)), "No", "Yes"))))</f>
        <v>Yes</v>
      </c>
    </row>
    <row r="7" spans="1:12" x14ac:dyDescent="0.25">
      <c r="A7" s="142" t="s">
        <v>6</v>
      </c>
      <c r="B7" s="21" t="s">
        <v>213</v>
      </c>
      <c r="C7" s="22">
        <v>47703</v>
      </c>
      <c r="D7" s="7" t="str">
        <f t="shared" si="0"/>
        <v>N/A</v>
      </c>
      <c r="E7" s="22">
        <v>46848</v>
      </c>
      <c r="F7" s="7" t="str">
        <f t="shared" si="1"/>
        <v>N/A</v>
      </c>
      <c r="G7" s="22">
        <v>45967</v>
      </c>
      <c r="H7" s="7" t="str">
        <f t="shared" si="2"/>
        <v>N/A</v>
      </c>
      <c r="I7" s="8">
        <v>-1.79</v>
      </c>
      <c r="J7" s="8">
        <v>-1.88</v>
      </c>
      <c r="K7" s="25" t="s">
        <v>734</v>
      </c>
      <c r="L7" s="85" t="str">
        <f t="shared" si="3"/>
        <v>Yes</v>
      </c>
    </row>
    <row r="8" spans="1:12" x14ac:dyDescent="0.25">
      <c r="A8" s="142" t="s">
        <v>360</v>
      </c>
      <c r="B8" s="21" t="s">
        <v>213</v>
      </c>
      <c r="C8" s="4">
        <v>63.526074682000001</v>
      </c>
      <c r="D8" s="7" t="str">
        <f t="shared" si="0"/>
        <v>N/A</v>
      </c>
      <c r="E8" s="4">
        <v>52.789452926999999</v>
      </c>
      <c r="F8" s="7" t="str">
        <f t="shared" si="1"/>
        <v>N/A</v>
      </c>
      <c r="G8" s="4">
        <v>60.455053593999999</v>
      </c>
      <c r="H8" s="7" t="str">
        <f t="shared" si="2"/>
        <v>N/A</v>
      </c>
      <c r="I8" s="8">
        <v>-16.899999999999999</v>
      </c>
      <c r="J8" s="8">
        <v>14.52</v>
      </c>
      <c r="K8" s="25" t="s">
        <v>734</v>
      </c>
      <c r="L8" s="85" t="str">
        <f t="shared" si="3"/>
        <v>Yes</v>
      </c>
    </row>
    <row r="9" spans="1:12" x14ac:dyDescent="0.25">
      <c r="A9" s="116" t="s">
        <v>88</v>
      </c>
      <c r="B9" s="25" t="s">
        <v>213</v>
      </c>
      <c r="C9" s="1">
        <v>47030.57</v>
      </c>
      <c r="D9" s="7" t="str">
        <f t="shared" si="0"/>
        <v>N/A</v>
      </c>
      <c r="E9" s="1">
        <v>50772.2</v>
      </c>
      <c r="F9" s="7" t="str">
        <f t="shared" si="1"/>
        <v>N/A</v>
      </c>
      <c r="G9" s="1">
        <v>47323.78</v>
      </c>
      <c r="H9" s="7" t="str">
        <f t="shared" si="2"/>
        <v>N/A</v>
      </c>
      <c r="I9" s="8">
        <v>7.9560000000000004</v>
      </c>
      <c r="J9" s="8">
        <v>-6.79</v>
      </c>
      <c r="K9" s="25" t="s">
        <v>734</v>
      </c>
      <c r="L9" s="85" t="str">
        <f t="shared" si="3"/>
        <v>Yes</v>
      </c>
    </row>
    <row r="10" spans="1:12" x14ac:dyDescent="0.25">
      <c r="A10" s="116" t="s">
        <v>1386</v>
      </c>
      <c r="B10" s="21" t="s">
        <v>213</v>
      </c>
      <c r="C10" s="4">
        <v>27.157353646000001</v>
      </c>
      <c r="D10" s="7" t="str">
        <f t="shared" si="0"/>
        <v>N/A</v>
      </c>
      <c r="E10" s="4">
        <v>36.541777002000003</v>
      </c>
      <c r="F10" s="7" t="str">
        <f t="shared" si="1"/>
        <v>N/A</v>
      </c>
      <c r="G10" s="4">
        <v>29.532452159999998</v>
      </c>
      <c r="H10" s="7" t="str">
        <f t="shared" si="2"/>
        <v>N/A</v>
      </c>
      <c r="I10" s="8">
        <v>34.56</v>
      </c>
      <c r="J10" s="8">
        <v>-19.2</v>
      </c>
      <c r="K10" s="25" t="s">
        <v>734</v>
      </c>
      <c r="L10" s="85" t="str">
        <f t="shared" si="3"/>
        <v>Yes</v>
      </c>
    </row>
    <row r="11" spans="1:12" x14ac:dyDescent="0.25">
      <c r="A11" s="116" t="s">
        <v>1387</v>
      </c>
      <c r="B11" s="21" t="s">
        <v>213</v>
      </c>
      <c r="C11" s="4">
        <v>0.2836520535</v>
      </c>
      <c r="D11" s="7" t="str">
        <f t="shared" si="0"/>
        <v>N/A</v>
      </c>
      <c r="E11" s="4">
        <v>0.15550171839999999</v>
      </c>
      <c r="F11" s="7" t="str">
        <f t="shared" si="1"/>
        <v>N/A</v>
      </c>
      <c r="G11" s="4">
        <v>0.38140330109999998</v>
      </c>
      <c r="H11" s="7" t="str">
        <f t="shared" si="2"/>
        <v>N/A</v>
      </c>
      <c r="I11" s="8">
        <v>-45.2</v>
      </c>
      <c r="J11" s="8">
        <v>145.30000000000001</v>
      </c>
      <c r="K11" s="25" t="s">
        <v>734</v>
      </c>
      <c r="L11" s="85" t="str">
        <f t="shared" si="3"/>
        <v>No</v>
      </c>
    </row>
    <row r="12" spans="1:12" x14ac:dyDescent="0.25">
      <c r="A12" s="116" t="s">
        <v>1388</v>
      </c>
      <c r="B12" s="21" t="s">
        <v>213</v>
      </c>
      <c r="C12" s="4">
        <v>30.67304107</v>
      </c>
      <c r="D12" s="7" t="str">
        <f t="shared" si="0"/>
        <v>N/A</v>
      </c>
      <c r="E12" s="4">
        <v>24.329257985999998</v>
      </c>
      <c r="F12" s="7" t="str">
        <f t="shared" si="1"/>
        <v>N/A</v>
      </c>
      <c r="G12" s="4">
        <v>26.022226606</v>
      </c>
      <c r="H12" s="7" t="str">
        <f t="shared" si="2"/>
        <v>N/A</v>
      </c>
      <c r="I12" s="8">
        <v>-20.7</v>
      </c>
      <c r="J12" s="8">
        <v>6.9589999999999996</v>
      </c>
      <c r="K12" s="25" t="s">
        <v>734</v>
      </c>
      <c r="L12" s="85" t="str">
        <f t="shared" si="3"/>
        <v>Yes</v>
      </c>
    </row>
    <row r="13" spans="1:12" x14ac:dyDescent="0.25">
      <c r="A13" s="116" t="s">
        <v>1389</v>
      </c>
      <c r="B13" s="21" t="s">
        <v>213</v>
      </c>
      <c r="C13" s="4">
        <v>1.0254088318000001</v>
      </c>
      <c r="D13" s="7" t="str">
        <f t="shared" si="0"/>
        <v>N/A</v>
      </c>
      <c r="E13" s="4">
        <v>0.81469378560000005</v>
      </c>
      <c r="F13" s="7" t="str">
        <f t="shared" si="1"/>
        <v>N/A</v>
      </c>
      <c r="G13" s="4">
        <v>1.3112382455</v>
      </c>
      <c r="H13" s="7" t="str">
        <f t="shared" si="2"/>
        <v>N/A</v>
      </c>
      <c r="I13" s="8">
        <v>-20.5</v>
      </c>
      <c r="J13" s="8">
        <v>60.95</v>
      </c>
      <c r="K13" s="25" t="s">
        <v>734</v>
      </c>
      <c r="L13" s="85" t="str">
        <f t="shared" si="3"/>
        <v>No</v>
      </c>
    </row>
    <row r="14" spans="1:12" x14ac:dyDescent="0.25">
      <c r="A14" s="116" t="s">
        <v>1390</v>
      </c>
      <c r="B14" s="21" t="s">
        <v>213</v>
      </c>
      <c r="C14" s="4">
        <v>9.3072497736000006</v>
      </c>
      <c r="D14" s="7" t="str">
        <f t="shared" si="0"/>
        <v>N/A</v>
      </c>
      <c r="E14" s="4">
        <v>7.912558454</v>
      </c>
      <c r="F14" s="7" t="str">
        <f t="shared" si="1"/>
        <v>N/A</v>
      </c>
      <c r="G14" s="4">
        <v>8.9642927598999993</v>
      </c>
      <c r="H14" s="7" t="str">
        <f t="shared" si="2"/>
        <v>N/A</v>
      </c>
      <c r="I14" s="8">
        <v>-15</v>
      </c>
      <c r="J14" s="8">
        <v>13.29</v>
      </c>
      <c r="K14" s="25" t="s">
        <v>734</v>
      </c>
      <c r="L14" s="85" t="str">
        <f t="shared" si="3"/>
        <v>Yes</v>
      </c>
    </row>
    <row r="15" spans="1:12" x14ac:dyDescent="0.25">
      <c r="A15" s="116" t="s">
        <v>1391</v>
      </c>
      <c r="B15" s="21" t="s">
        <v>213</v>
      </c>
      <c r="C15" s="4">
        <v>0</v>
      </c>
      <c r="D15" s="7" t="str">
        <f t="shared" si="0"/>
        <v>N/A</v>
      </c>
      <c r="E15" s="4">
        <v>0</v>
      </c>
      <c r="F15" s="7" t="str">
        <f t="shared" si="1"/>
        <v>N/A</v>
      </c>
      <c r="G15" s="4">
        <v>0</v>
      </c>
      <c r="H15" s="7" t="str">
        <f t="shared" si="2"/>
        <v>N/A</v>
      </c>
      <c r="I15" s="8" t="s">
        <v>1749</v>
      </c>
      <c r="J15" s="8" t="s">
        <v>1749</v>
      </c>
      <c r="K15" s="25" t="s">
        <v>734</v>
      </c>
      <c r="L15" s="85" t="str">
        <f t="shared" si="3"/>
        <v>N/A</v>
      </c>
    </row>
    <row r="16" spans="1:12" x14ac:dyDescent="0.25">
      <c r="A16" s="116" t="s">
        <v>1392</v>
      </c>
      <c r="B16" s="21" t="s">
        <v>213</v>
      </c>
      <c r="C16" s="4">
        <v>0.46742662330000001</v>
      </c>
      <c r="D16" s="7" t="str">
        <f t="shared" si="0"/>
        <v>N/A</v>
      </c>
      <c r="E16" s="4">
        <v>0.45974421090000001</v>
      </c>
      <c r="F16" s="7" t="str">
        <f t="shared" si="1"/>
        <v>N/A</v>
      </c>
      <c r="G16" s="4">
        <v>0.87196685740000002</v>
      </c>
      <c r="H16" s="7" t="str">
        <f t="shared" si="2"/>
        <v>N/A</v>
      </c>
      <c r="I16" s="8">
        <v>-1.64</v>
      </c>
      <c r="J16" s="8">
        <v>89.66</v>
      </c>
      <c r="K16" s="25" t="s">
        <v>734</v>
      </c>
      <c r="L16" s="85" t="str">
        <f t="shared" si="3"/>
        <v>No</v>
      </c>
    </row>
    <row r="17" spans="1:12" x14ac:dyDescent="0.25">
      <c r="A17" s="116" t="s">
        <v>1393</v>
      </c>
      <c r="B17" s="21" t="s">
        <v>213</v>
      </c>
      <c r="C17" s="4">
        <v>0</v>
      </c>
      <c r="D17" s="7" t="str">
        <f t="shared" si="0"/>
        <v>N/A</v>
      </c>
      <c r="E17" s="4">
        <v>0</v>
      </c>
      <c r="F17" s="7" t="str">
        <f t="shared" si="1"/>
        <v>N/A</v>
      </c>
      <c r="G17" s="4">
        <v>0</v>
      </c>
      <c r="H17" s="7" t="str">
        <f t="shared" si="2"/>
        <v>N/A</v>
      </c>
      <c r="I17" s="8" t="s">
        <v>1749</v>
      </c>
      <c r="J17" s="8" t="s">
        <v>1749</v>
      </c>
      <c r="K17" s="25" t="s">
        <v>734</v>
      </c>
      <c r="L17" s="85" t="str">
        <f t="shared" si="3"/>
        <v>N/A</v>
      </c>
    </row>
    <row r="18" spans="1:12" x14ac:dyDescent="0.25">
      <c r="A18" s="116" t="s">
        <v>1394</v>
      </c>
      <c r="B18" s="21" t="s">
        <v>213</v>
      </c>
      <c r="C18" s="4">
        <v>31.085868002000002</v>
      </c>
      <c r="D18" s="7" t="str">
        <f t="shared" si="0"/>
        <v>N/A</v>
      </c>
      <c r="E18" s="4">
        <v>29.786466842999999</v>
      </c>
      <c r="F18" s="7" t="str">
        <f t="shared" si="1"/>
        <v>N/A</v>
      </c>
      <c r="G18" s="4">
        <v>32.916420070000001</v>
      </c>
      <c r="H18" s="7" t="str">
        <f t="shared" si="2"/>
        <v>N/A</v>
      </c>
      <c r="I18" s="8">
        <v>-4.18</v>
      </c>
      <c r="J18" s="8">
        <v>10.51</v>
      </c>
      <c r="K18" s="25" t="s">
        <v>734</v>
      </c>
      <c r="L18" s="85" t="str">
        <f t="shared" si="3"/>
        <v>Yes</v>
      </c>
    </row>
    <row r="19" spans="1:12" x14ac:dyDescent="0.25">
      <c r="A19" s="116" t="s">
        <v>1395</v>
      </c>
      <c r="B19" s="21" t="s">
        <v>213</v>
      </c>
      <c r="C19" s="4">
        <v>0</v>
      </c>
      <c r="D19" s="7" t="str">
        <f t="shared" si="0"/>
        <v>N/A</v>
      </c>
      <c r="E19" s="4">
        <v>0</v>
      </c>
      <c r="F19" s="7" t="str">
        <f t="shared" si="1"/>
        <v>N/A</v>
      </c>
      <c r="G19" s="4">
        <v>0</v>
      </c>
      <c r="H19" s="7" t="str">
        <f t="shared" si="2"/>
        <v>N/A</v>
      </c>
      <c r="I19" s="8" t="s">
        <v>1749</v>
      </c>
      <c r="J19" s="8" t="s">
        <v>1749</v>
      </c>
      <c r="K19" s="25" t="s">
        <v>734</v>
      </c>
      <c r="L19" s="85" t="str">
        <f t="shared" si="3"/>
        <v>N/A</v>
      </c>
    </row>
    <row r="20" spans="1:12" x14ac:dyDescent="0.25">
      <c r="A20" s="108" t="s">
        <v>958</v>
      </c>
      <c r="B20" s="21" t="s">
        <v>213</v>
      </c>
      <c r="C20" s="4">
        <v>98.223512490999994</v>
      </c>
      <c r="D20" s="7" t="str">
        <f t="shared" si="0"/>
        <v>N/A</v>
      </c>
      <c r="E20" s="4">
        <v>98.570060284999997</v>
      </c>
      <c r="F20" s="7" t="str">
        <f t="shared" si="1"/>
        <v>N/A</v>
      </c>
      <c r="G20" s="4">
        <v>97.435391596000002</v>
      </c>
      <c r="H20" s="7" t="str">
        <f t="shared" si="2"/>
        <v>N/A</v>
      </c>
      <c r="I20" s="8">
        <v>0.3528</v>
      </c>
      <c r="J20" s="8">
        <v>-1.1499999999999999</v>
      </c>
      <c r="K20" s="25" t="s">
        <v>734</v>
      </c>
      <c r="L20" s="85" t="str">
        <f t="shared" si="3"/>
        <v>Yes</v>
      </c>
    </row>
    <row r="21" spans="1:12" x14ac:dyDescent="0.25">
      <c r="A21" s="108" t="s">
        <v>959</v>
      </c>
      <c r="B21" s="21" t="s">
        <v>213</v>
      </c>
      <c r="C21" s="4">
        <v>1.7764875087000001</v>
      </c>
      <c r="D21" s="7" t="str">
        <f t="shared" si="0"/>
        <v>N/A</v>
      </c>
      <c r="E21" s="4">
        <v>1.4299397148999999</v>
      </c>
      <c r="F21" s="7" t="str">
        <f t="shared" si="1"/>
        <v>N/A</v>
      </c>
      <c r="G21" s="4">
        <v>2.5646084039999999</v>
      </c>
      <c r="H21" s="7" t="str">
        <f t="shared" si="2"/>
        <v>N/A</v>
      </c>
      <c r="I21" s="8">
        <v>-19.5</v>
      </c>
      <c r="J21" s="8">
        <v>79.349999999999994</v>
      </c>
      <c r="K21" s="25" t="s">
        <v>734</v>
      </c>
      <c r="L21" s="85" t="str">
        <f t="shared" si="3"/>
        <v>No</v>
      </c>
    </row>
    <row r="22" spans="1:12" x14ac:dyDescent="0.25">
      <c r="A22" s="84" t="s">
        <v>1689</v>
      </c>
      <c r="B22" s="21" t="s">
        <v>213</v>
      </c>
      <c r="C22" s="22">
        <v>34819</v>
      </c>
      <c r="D22" s="7" t="str">
        <f t="shared" si="0"/>
        <v>N/A</v>
      </c>
      <c r="E22" s="22">
        <v>49184</v>
      </c>
      <c r="F22" s="7" t="str">
        <f t="shared" si="1"/>
        <v>N/A</v>
      </c>
      <c r="G22" s="22">
        <v>36311</v>
      </c>
      <c r="H22" s="7" t="str">
        <f t="shared" si="2"/>
        <v>N/A</v>
      </c>
      <c r="I22" s="8">
        <v>41.26</v>
      </c>
      <c r="J22" s="8">
        <v>-26.2</v>
      </c>
      <c r="K22" s="25" t="s">
        <v>734</v>
      </c>
      <c r="L22" s="85" t="str">
        <f t="shared" si="3"/>
        <v>Yes</v>
      </c>
    </row>
    <row r="23" spans="1:12" x14ac:dyDescent="0.25">
      <c r="A23" s="84" t="s">
        <v>974</v>
      </c>
      <c r="B23" s="21" t="s">
        <v>213</v>
      </c>
      <c r="C23" s="22">
        <v>605</v>
      </c>
      <c r="D23" s="7" t="str">
        <f t="shared" si="0"/>
        <v>N/A</v>
      </c>
      <c r="E23" s="22">
        <v>827</v>
      </c>
      <c r="F23" s="7" t="str">
        <f t="shared" si="1"/>
        <v>N/A</v>
      </c>
      <c r="G23" s="22">
        <v>393</v>
      </c>
      <c r="H23" s="7" t="str">
        <f t="shared" si="2"/>
        <v>N/A</v>
      </c>
      <c r="I23" s="8">
        <v>36.69</v>
      </c>
      <c r="J23" s="8">
        <v>-52.5</v>
      </c>
      <c r="K23" s="25" t="s">
        <v>734</v>
      </c>
      <c r="L23" s="85" t="str">
        <f t="shared" si="3"/>
        <v>No</v>
      </c>
    </row>
    <row r="24" spans="1:12" x14ac:dyDescent="0.25">
      <c r="A24" s="84" t="s">
        <v>975</v>
      </c>
      <c r="B24" s="21" t="s">
        <v>213</v>
      </c>
      <c r="C24" s="22">
        <v>6458</v>
      </c>
      <c r="D24" s="7" t="str">
        <f t="shared" si="0"/>
        <v>N/A</v>
      </c>
      <c r="E24" s="22">
        <v>6533</v>
      </c>
      <c r="F24" s="7" t="str">
        <f t="shared" si="1"/>
        <v>N/A</v>
      </c>
      <c r="G24" s="22">
        <v>6623</v>
      </c>
      <c r="H24" s="7" t="str">
        <f t="shared" si="2"/>
        <v>N/A</v>
      </c>
      <c r="I24" s="8">
        <v>1.161</v>
      </c>
      <c r="J24" s="8">
        <v>1.3779999999999999</v>
      </c>
      <c r="K24" s="25" t="s">
        <v>734</v>
      </c>
      <c r="L24" s="85" t="str">
        <f t="shared" si="3"/>
        <v>Yes</v>
      </c>
    </row>
    <row r="25" spans="1:12" x14ac:dyDescent="0.25">
      <c r="A25" s="84" t="s">
        <v>976</v>
      </c>
      <c r="B25" s="21" t="s">
        <v>213</v>
      </c>
      <c r="C25" s="22">
        <v>1540</v>
      </c>
      <c r="D25" s="7" t="str">
        <f t="shared" si="0"/>
        <v>N/A</v>
      </c>
      <c r="E25" s="22">
        <v>1659</v>
      </c>
      <c r="F25" s="7" t="str">
        <f t="shared" si="1"/>
        <v>N/A</v>
      </c>
      <c r="G25" s="22">
        <v>1651</v>
      </c>
      <c r="H25" s="7" t="str">
        <f t="shared" si="2"/>
        <v>N/A</v>
      </c>
      <c r="I25" s="8">
        <v>7.7270000000000003</v>
      </c>
      <c r="J25" s="8">
        <v>-0.48199999999999998</v>
      </c>
      <c r="K25" s="25" t="s">
        <v>734</v>
      </c>
      <c r="L25" s="85" t="str">
        <f t="shared" si="3"/>
        <v>Yes</v>
      </c>
    </row>
    <row r="26" spans="1:12" x14ac:dyDescent="0.25">
      <c r="A26" s="84" t="s">
        <v>977</v>
      </c>
      <c r="B26" s="21" t="s">
        <v>213</v>
      </c>
      <c r="C26" s="22">
        <v>23837</v>
      </c>
      <c r="D26" s="7" t="str">
        <f t="shared" si="0"/>
        <v>N/A</v>
      </c>
      <c r="E26" s="22">
        <v>37437</v>
      </c>
      <c r="F26" s="7" t="str">
        <f t="shared" si="1"/>
        <v>N/A</v>
      </c>
      <c r="G26" s="22">
        <v>24748</v>
      </c>
      <c r="H26" s="7" t="str">
        <f t="shared" si="2"/>
        <v>N/A</v>
      </c>
      <c r="I26" s="8">
        <v>57.05</v>
      </c>
      <c r="J26" s="8">
        <v>-33.9</v>
      </c>
      <c r="K26" s="25" t="s">
        <v>734</v>
      </c>
      <c r="L26" s="85" t="str">
        <f t="shared" si="3"/>
        <v>No</v>
      </c>
    </row>
    <row r="27" spans="1:12" x14ac:dyDescent="0.25">
      <c r="A27" s="84" t="s">
        <v>978</v>
      </c>
      <c r="B27" s="21" t="s">
        <v>213</v>
      </c>
      <c r="C27" s="22">
        <v>2379</v>
      </c>
      <c r="D27" s="7" t="str">
        <f t="shared" si="0"/>
        <v>N/A</v>
      </c>
      <c r="E27" s="22">
        <v>2728</v>
      </c>
      <c r="F27" s="7" t="str">
        <f t="shared" si="1"/>
        <v>N/A</v>
      </c>
      <c r="G27" s="22">
        <v>2896</v>
      </c>
      <c r="H27" s="7" t="str">
        <f t="shared" si="2"/>
        <v>N/A</v>
      </c>
      <c r="I27" s="8">
        <v>14.67</v>
      </c>
      <c r="J27" s="8">
        <v>6.1580000000000004</v>
      </c>
      <c r="K27" s="25" t="s">
        <v>734</v>
      </c>
      <c r="L27" s="85" t="str">
        <f t="shared" si="3"/>
        <v>Yes</v>
      </c>
    </row>
    <row r="28" spans="1:12" x14ac:dyDescent="0.25">
      <c r="A28" s="84" t="s">
        <v>103</v>
      </c>
      <c r="B28" s="21" t="s">
        <v>213</v>
      </c>
      <c r="C28" s="22">
        <v>38229</v>
      </c>
      <c r="D28" s="7" t="str">
        <f t="shared" si="0"/>
        <v>N/A</v>
      </c>
      <c r="E28" s="22">
        <v>36047</v>
      </c>
      <c r="F28" s="7" t="str">
        <f t="shared" si="1"/>
        <v>N/A</v>
      </c>
      <c r="G28" s="22">
        <v>24260</v>
      </c>
      <c r="H28" s="7" t="str">
        <f t="shared" si="2"/>
        <v>N/A</v>
      </c>
      <c r="I28" s="8">
        <v>-5.71</v>
      </c>
      <c r="J28" s="8">
        <v>-32.700000000000003</v>
      </c>
      <c r="K28" s="25" t="s">
        <v>734</v>
      </c>
      <c r="L28" s="85" t="str">
        <f t="shared" si="3"/>
        <v>No</v>
      </c>
    </row>
    <row r="29" spans="1:12" x14ac:dyDescent="0.25">
      <c r="A29" s="84" t="s">
        <v>979</v>
      </c>
      <c r="B29" s="21" t="s">
        <v>213</v>
      </c>
      <c r="C29" s="22">
        <v>12451</v>
      </c>
      <c r="D29" s="7" t="str">
        <f t="shared" si="0"/>
        <v>N/A</v>
      </c>
      <c r="E29" s="22">
        <v>11622</v>
      </c>
      <c r="F29" s="7" t="str">
        <f t="shared" si="1"/>
        <v>N/A</v>
      </c>
      <c r="G29" s="22">
        <v>6183</v>
      </c>
      <c r="H29" s="7" t="str">
        <f t="shared" si="2"/>
        <v>N/A</v>
      </c>
      <c r="I29" s="8">
        <v>-6.66</v>
      </c>
      <c r="J29" s="8">
        <v>-46.8</v>
      </c>
      <c r="K29" s="25" t="s">
        <v>734</v>
      </c>
      <c r="L29" s="85" t="str">
        <f t="shared" si="3"/>
        <v>No</v>
      </c>
    </row>
    <row r="30" spans="1:12" x14ac:dyDescent="0.25">
      <c r="A30" s="84" t="s">
        <v>980</v>
      </c>
      <c r="B30" s="21" t="s">
        <v>213</v>
      </c>
      <c r="C30" s="22">
        <v>8073</v>
      </c>
      <c r="D30" s="7" t="str">
        <f t="shared" si="0"/>
        <v>N/A</v>
      </c>
      <c r="E30" s="22">
        <v>7958</v>
      </c>
      <c r="F30" s="7" t="str">
        <f t="shared" si="1"/>
        <v>N/A</v>
      </c>
      <c r="G30" s="22">
        <v>6287</v>
      </c>
      <c r="H30" s="7" t="str">
        <f t="shared" si="2"/>
        <v>N/A</v>
      </c>
      <c r="I30" s="8">
        <v>-1.42</v>
      </c>
      <c r="J30" s="8">
        <v>-21</v>
      </c>
      <c r="K30" s="25" t="s">
        <v>734</v>
      </c>
      <c r="L30" s="85" t="str">
        <f t="shared" si="3"/>
        <v>Yes</v>
      </c>
    </row>
    <row r="31" spans="1:12" x14ac:dyDescent="0.25">
      <c r="A31" s="84" t="s">
        <v>981</v>
      </c>
      <c r="B31" s="21" t="s">
        <v>213</v>
      </c>
      <c r="C31" s="22">
        <v>8841</v>
      </c>
      <c r="D31" s="7" t="str">
        <f t="shared" si="0"/>
        <v>N/A</v>
      </c>
      <c r="E31" s="22">
        <v>8083</v>
      </c>
      <c r="F31" s="7" t="str">
        <f t="shared" si="1"/>
        <v>N/A</v>
      </c>
      <c r="G31" s="22">
        <v>4774</v>
      </c>
      <c r="H31" s="7" t="str">
        <f t="shared" si="2"/>
        <v>N/A</v>
      </c>
      <c r="I31" s="8">
        <v>-8.57</v>
      </c>
      <c r="J31" s="8">
        <v>-40.9</v>
      </c>
      <c r="K31" s="25" t="s">
        <v>734</v>
      </c>
      <c r="L31" s="85" t="str">
        <f t="shared" si="3"/>
        <v>No</v>
      </c>
    </row>
    <row r="32" spans="1:12" x14ac:dyDescent="0.25">
      <c r="A32" s="84" t="s">
        <v>982</v>
      </c>
      <c r="B32" s="21" t="s">
        <v>213</v>
      </c>
      <c r="C32" s="22">
        <v>8864</v>
      </c>
      <c r="D32" s="7" t="str">
        <f t="shared" si="0"/>
        <v>N/A</v>
      </c>
      <c r="E32" s="22">
        <v>8384</v>
      </c>
      <c r="F32" s="7" t="str">
        <f t="shared" si="1"/>
        <v>N/A</v>
      </c>
      <c r="G32" s="22">
        <v>7016</v>
      </c>
      <c r="H32" s="7" t="str">
        <f t="shared" si="2"/>
        <v>N/A</v>
      </c>
      <c r="I32" s="8">
        <v>-5.42</v>
      </c>
      <c r="J32" s="8">
        <v>-16.3</v>
      </c>
      <c r="K32" s="25" t="s">
        <v>734</v>
      </c>
      <c r="L32" s="85" t="str">
        <f t="shared" si="3"/>
        <v>Yes</v>
      </c>
    </row>
    <row r="33" spans="1:12" x14ac:dyDescent="0.25">
      <c r="A33" s="84" t="s">
        <v>983</v>
      </c>
      <c r="B33" s="21" t="s">
        <v>213</v>
      </c>
      <c r="C33" s="22">
        <v>0</v>
      </c>
      <c r="D33" s="7" t="str">
        <f t="shared" si="0"/>
        <v>N/A</v>
      </c>
      <c r="E33" s="22">
        <v>0</v>
      </c>
      <c r="F33" s="7" t="str">
        <f t="shared" si="1"/>
        <v>N/A</v>
      </c>
      <c r="G33" s="22">
        <v>0</v>
      </c>
      <c r="H33" s="7" t="str">
        <f t="shared" si="2"/>
        <v>N/A</v>
      </c>
      <c r="I33" s="8" t="s">
        <v>1749</v>
      </c>
      <c r="J33" s="8" t="s">
        <v>1749</v>
      </c>
      <c r="K33" s="25" t="s">
        <v>734</v>
      </c>
      <c r="L33" s="85" t="str">
        <f t="shared" si="3"/>
        <v>N/A</v>
      </c>
    </row>
    <row r="34" spans="1:12" x14ac:dyDescent="0.25">
      <c r="A34" s="142" t="s">
        <v>84</v>
      </c>
      <c r="B34" s="21" t="s">
        <v>213</v>
      </c>
      <c r="C34" s="26">
        <v>1241928776</v>
      </c>
      <c r="D34" s="7" t="str">
        <f t="shared" si="0"/>
        <v>N/A</v>
      </c>
      <c r="E34" s="26">
        <v>1320713774</v>
      </c>
      <c r="F34" s="7" t="str">
        <f t="shared" si="1"/>
        <v>N/A</v>
      </c>
      <c r="G34" s="26">
        <v>1330969394</v>
      </c>
      <c r="H34" s="7" t="str">
        <f t="shared" si="2"/>
        <v>N/A</v>
      </c>
      <c r="I34" s="8">
        <v>6.3440000000000003</v>
      </c>
      <c r="J34" s="8">
        <v>0.77649999999999997</v>
      </c>
      <c r="K34" s="25" t="s">
        <v>734</v>
      </c>
      <c r="L34" s="85" t="str">
        <f t="shared" si="3"/>
        <v>Yes</v>
      </c>
    </row>
    <row r="35" spans="1:12" x14ac:dyDescent="0.25">
      <c r="A35" s="142" t="s">
        <v>1396</v>
      </c>
      <c r="B35" s="21" t="s">
        <v>213</v>
      </c>
      <c r="C35" s="26">
        <v>16538.762798</v>
      </c>
      <c r="D35" s="7" t="str">
        <f t="shared" si="0"/>
        <v>N/A</v>
      </c>
      <c r="E35" s="26">
        <v>14882.12039</v>
      </c>
      <c r="F35" s="7" t="str">
        <f t="shared" si="1"/>
        <v>N/A</v>
      </c>
      <c r="G35" s="26">
        <v>17504.693812000001</v>
      </c>
      <c r="H35" s="7" t="str">
        <f t="shared" si="2"/>
        <v>N/A</v>
      </c>
      <c r="I35" s="8">
        <v>-10</v>
      </c>
      <c r="J35" s="8">
        <v>17.62</v>
      </c>
      <c r="K35" s="25" t="s">
        <v>734</v>
      </c>
      <c r="L35" s="85" t="str">
        <f t="shared" si="3"/>
        <v>Yes</v>
      </c>
    </row>
    <row r="36" spans="1:12" x14ac:dyDescent="0.25">
      <c r="A36" s="142" t="s">
        <v>1397</v>
      </c>
      <c r="B36" s="21" t="s">
        <v>213</v>
      </c>
      <c r="C36" s="26">
        <v>26034.605286999998</v>
      </c>
      <c r="D36" s="7" t="str">
        <f t="shared" si="0"/>
        <v>N/A</v>
      </c>
      <c r="E36" s="26">
        <v>28191.465463</v>
      </c>
      <c r="F36" s="7" t="str">
        <f t="shared" si="1"/>
        <v>N/A</v>
      </c>
      <c r="G36" s="26">
        <v>28954.889246999999</v>
      </c>
      <c r="H36" s="7" t="str">
        <f t="shared" si="2"/>
        <v>N/A</v>
      </c>
      <c r="I36" s="8">
        <v>8.2850000000000001</v>
      </c>
      <c r="J36" s="8">
        <v>2.7080000000000002</v>
      </c>
      <c r="K36" s="25" t="s">
        <v>734</v>
      </c>
      <c r="L36" s="85" t="str">
        <f t="shared" si="3"/>
        <v>Yes</v>
      </c>
    </row>
    <row r="37" spans="1:12" x14ac:dyDescent="0.25">
      <c r="A37" s="116" t="s">
        <v>107</v>
      </c>
      <c r="B37" s="21" t="s">
        <v>213</v>
      </c>
      <c r="C37" s="26">
        <v>2512</v>
      </c>
      <c r="D37" s="7" t="str">
        <f t="shared" si="0"/>
        <v>N/A</v>
      </c>
      <c r="E37" s="26">
        <v>56712</v>
      </c>
      <c r="F37" s="7" t="str">
        <f t="shared" si="1"/>
        <v>N/A</v>
      </c>
      <c r="G37" s="26">
        <v>46649</v>
      </c>
      <c r="H37" s="7" t="str">
        <f t="shared" si="2"/>
        <v>N/A</v>
      </c>
      <c r="I37" s="8">
        <v>2158</v>
      </c>
      <c r="J37" s="8">
        <v>-17.7</v>
      </c>
      <c r="K37" s="25" t="s">
        <v>734</v>
      </c>
      <c r="L37" s="85" t="str">
        <f t="shared" si="3"/>
        <v>Yes</v>
      </c>
    </row>
    <row r="38" spans="1:12" x14ac:dyDescent="0.25">
      <c r="A38" s="142" t="s">
        <v>158</v>
      </c>
      <c r="B38" s="25" t="s">
        <v>217</v>
      </c>
      <c r="C38" s="1">
        <v>11</v>
      </c>
      <c r="D38" s="7" t="str">
        <f>IF($B38="N/A","N/A",IF(C38&gt;0,"No",IF(C38&lt;0,"No","Yes")))</f>
        <v>No</v>
      </c>
      <c r="E38" s="1">
        <v>31</v>
      </c>
      <c r="F38" s="7" t="str">
        <f>IF($B38="N/A","N/A",IF(E38&gt;0,"No",IF(E38&lt;0,"No","Yes")))</f>
        <v>No</v>
      </c>
      <c r="G38" s="1">
        <v>23</v>
      </c>
      <c r="H38" s="7" t="str">
        <f>IF($B38="N/A","N/A",IF(G38&gt;0,"No",IF(G38&lt;0,"No","Yes")))</f>
        <v>No</v>
      </c>
      <c r="I38" s="8">
        <v>1450</v>
      </c>
      <c r="J38" s="8">
        <v>-25.8</v>
      </c>
      <c r="K38" s="25" t="s">
        <v>734</v>
      </c>
      <c r="L38" s="85" t="str">
        <f t="shared" si="3"/>
        <v>Yes</v>
      </c>
    </row>
    <row r="39" spans="1:12" x14ac:dyDescent="0.25">
      <c r="A39" s="142" t="s">
        <v>156</v>
      </c>
      <c r="B39" s="21" t="s">
        <v>213</v>
      </c>
      <c r="C39" s="26">
        <v>2512</v>
      </c>
      <c r="D39" s="7" t="str">
        <f t="shared" ref="D39:D40" si="4">IF($B39="N/A","N/A",IF(C39&gt;10,"No",IF(C39&lt;-10,"No","Yes")))</f>
        <v>N/A</v>
      </c>
      <c r="E39" s="26">
        <v>56712</v>
      </c>
      <c r="F39" s="7" t="str">
        <f t="shared" ref="F39:F40" si="5">IF($B39="N/A","N/A",IF(E39&gt;10,"No",IF(E39&lt;-10,"No","Yes")))</f>
        <v>N/A</v>
      </c>
      <c r="G39" s="26">
        <v>46649</v>
      </c>
      <c r="H39" s="7" t="str">
        <f t="shared" ref="H39:H40" si="6">IF($B39="N/A","N/A",IF(G39&gt;10,"No",IF(G39&lt;-10,"No","Yes")))</f>
        <v>N/A</v>
      </c>
      <c r="I39" s="8">
        <v>2158</v>
      </c>
      <c r="J39" s="8">
        <v>-17.7</v>
      </c>
      <c r="K39" s="25" t="s">
        <v>734</v>
      </c>
      <c r="L39" s="85" t="str">
        <f t="shared" si="3"/>
        <v>Yes</v>
      </c>
    </row>
    <row r="40" spans="1:12" x14ac:dyDescent="0.25">
      <c r="A40" s="142" t="s">
        <v>1276</v>
      </c>
      <c r="B40" s="21" t="s">
        <v>213</v>
      </c>
      <c r="C40" s="26">
        <v>1256</v>
      </c>
      <c r="D40" s="7" t="str">
        <f t="shared" si="4"/>
        <v>N/A</v>
      </c>
      <c r="E40" s="26">
        <v>1829.4193548000001</v>
      </c>
      <c r="F40" s="7" t="str">
        <f t="shared" si="5"/>
        <v>N/A</v>
      </c>
      <c r="G40" s="26">
        <v>2028.2173912999999</v>
      </c>
      <c r="H40" s="7" t="str">
        <f t="shared" si="6"/>
        <v>N/A</v>
      </c>
      <c r="I40" s="8">
        <v>45.65</v>
      </c>
      <c r="J40" s="8">
        <v>10.87</v>
      </c>
      <c r="K40" s="25" t="s">
        <v>734</v>
      </c>
      <c r="L40" s="85" t="str">
        <f>IF(J40="Div by 0", "N/A", IF(OR(J40="N/A",K40="N/A"),"N/A", IF(J40&gt;VALUE(MID(K40,1,2)), "No", IF(J40&lt;-1*VALUE(MID(K40,1,2)), "No", "Yes"))))</f>
        <v>Yes</v>
      </c>
    </row>
    <row r="41" spans="1:12" x14ac:dyDescent="0.25">
      <c r="A41" s="84" t="s">
        <v>1398</v>
      </c>
      <c r="B41" s="21" t="s">
        <v>213</v>
      </c>
      <c r="C41" s="26">
        <v>4824.9952325000004</v>
      </c>
      <c r="D41" s="7" t="str">
        <f t="shared" ref="D41:D52" si="7">IF($B41="N/A","N/A",IF(C41&gt;10,"No",IF(C41&lt;-10,"No","Yes")))</f>
        <v>N/A</v>
      </c>
      <c r="E41" s="26">
        <v>4224.0379798000004</v>
      </c>
      <c r="F41" s="7" t="str">
        <f t="shared" ref="F41:F52" si="8">IF($B41="N/A","N/A",IF(E41&gt;10,"No",IF(E41&lt;-10,"No","Yes")))</f>
        <v>N/A</v>
      </c>
      <c r="G41" s="26">
        <v>4910.5355676999998</v>
      </c>
      <c r="H41" s="7" t="str">
        <f t="shared" ref="H41:H52" si="9">IF($B41="N/A","N/A",IF(G41&gt;10,"No",IF(G41&lt;-10,"No","Yes")))</f>
        <v>N/A</v>
      </c>
      <c r="I41" s="8">
        <v>-12.5</v>
      </c>
      <c r="J41" s="8">
        <v>16.25</v>
      </c>
      <c r="K41" s="25" t="s">
        <v>734</v>
      </c>
      <c r="L41" s="85" t="str">
        <f t="shared" ref="L41:L52" si="10">IF(J41="Div by 0", "N/A", IF(K41="N/A","N/A", IF(J41&gt;VALUE(MID(K41,1,2)), "No", IF(J41&lt;-1*VALUE(MID(K41,1,2)), "No", "Yes"))))</f>
        <v>Yes</v>
      </c>
    </row>
    <row r="42" spans="1:12" x14ac:dyDescent="0.25">
      <c r="A42" s="84" t="s">
        <v>1399</v>
      </c>
      <c r="B42" s="21" t="s">
        <v>213</v>
      </c>
      <c r="C42" s="26">
        <v>19471.256197999999</v>
      </c>
      <c r="D42" s="7" t="str">
        <f t="shared" si="7"/>
        <v>N/A</v>
      </c>
      <c r="E42" s="26">
        <v>23918.257557000001</v>
      </c>
      <c r="F42" s="7" t="str">
        <f t="shared" si="8"/>
        <v>N/A</v>
      </c>
      <c r="G42" s="26">
        <v>19812.391857999999</v>
      </c>
      <c r="H42" s="7" t="str">
        <f t="shared" si="9"/>
        <v>N/A</v>
      </c>
      <c r="I42" s="8">
        <v>22.84</v>
      </c>
      <c r="J42" s="8">
        <v>-17.2</v>
      </c>
      <c r="K42" s="25" t="s">
        <v>734</v>
      </c>
      <c r="L42" s="85" t="str">
        <f t="shared" si="10"/>
        <v>Yes</v>
      </c>
    </row>
    <row r="43" spans="1:12" x14ac:dyDescent="0.25">
      <c r="A43" s="84" t="s">
        <v>1400</v>
      </c>
      <c r="B43" s="21" t="s">
        <v>213</v>
      </c>
      <c r="C43" s="26">
        <v>15609.738309</v>
      </c>
      <c r="D43" s="7" t="str">
        <f t="shared" si="7"/>
        <v>N/A</v>
      </c>
      <c r="E43" s="26">
        <v>17156.188887</v>
      </c>
      <c r="F43" s="7" t="str">
        <f t="shared" si="8"/>
        <v>N/A</v>
      </c>
      <c r="G43" s="26">
        <v>17165.344104</v>
      </c>
      <c r="H43" s="7" t="str">
        <f t="shared" si="9"/>
        <v>N/A</v>
      </c>
      <c r="I43" s="8">
        <v>9.907</v>
      </c>
      <c r="J43" s="8">
        <v>5.3400000000000003E-2</v>
      </c>
      <c r="K43" s="25" t="s">
        <v>734</v>
      </c>
      <c r="L43" s="85" t="str">
        <f t="shared" si="10"/>
        <v>Yes</v>
      </c>
    </row>
    <row r="44" spans="1:12" x14ac:dyDescent="0.25">
      <c r="A44" s="84" t="s">
        <v>1401</v>
      </c>
      <c r="B44" s="21" t="s">
        <v>213</v>
      </c>
      <c r="C44" s="26">
        <v>14112.651298999999</v>
      </c>
      <c r="D44" s="7" t="str">
        <f t="shared" si="7"/>
        <v>N/A</v>
      </c>
      <c r="E44" s="26">
        <v>13581.040386000001</v>
      </c>
      <c r="F44" s="7" t="str">
        <f t="shared" si="8"/>
        <v>N/A</v>
      </c>
      <c r="G44" s="26">
        <v>8873.8582676999995</v>
      </c>
      <c r="H44" s="7" t="str">
        <f t="shared" si="9"/>
        <v>N/A</v>
      </c>
      <c r="I44" s="8">
        <v>-3.77</v>
      </c>
      <c r="J44" s="8">
        <v>-34.700000000000003</v>
      </c>
      <c r="K44" s="25" t="s">
        <v>734</v>
      </c>
      <c r="L44" s="85" t="str">
        <f t="shared" si="10"/>
        <v>No</v>
      </c>
    </row>
    <row r="45" spans="1:12" x14ac:dyDescent="0.25">
      <c r="A45" s="84" t="s">
        <v>1402</v>
      </c>
      <c r="B45" s="21" t="s">
        <v>213</v>
      </c>
      <c r="C45" s="26">
        <v>1249.6064102</v>
      </c>
      <c r="D45" s="7" t="str">
        <f t="shared" si="7"/>
        <v>N/A</v>
      </c>
      <c r="E45" s="26">
        <v>854.13297006000005</v>
      </c>
      <c r="F45" s="7" t="str">
        <f t="shared" si="8"/>
        <v>N/A</v>
      </c>
      <c r="G45" s="26">
        <v>800.01567803</v>
      </c>
      <c r="H45" s="7" t="str">
        <f t="shared" si="9"/>
        <v>N/A</v>
      </c>
      <c r="I45" s="8">
        <v>-31.6</v>
      </c>
      <c r="J45" s="8">
        <v>-6.34</v>
      </c>
      <c r="K45" s="25" t="s">
        <v>734</v>
      </c>
      <c r="L45" s="85" t="str">
        <f t="shared" si="10"/>
        <v>Yes</v>
      </c>
    </row>
    <row r="46" spans="1:12" x14ac:dyDescent="0.25">
      <c r="A46" s="84" t="s">
        <v>1403</v>
      </c>
      <c r="B46" s="21" t="s">
        <v>213</v>
      </c>
      <c r="C46" s="26">
        <v>1636.5523329</v>
      </c>
      <c r="D46" s="7" t="str">
        <f t="shared" si="7"/>
        <v>N/A</v>
      </c>
      <c r="E46" s="26">
        <v>7839.5091641999998</v>
      </c>
      <c r="F46" s="7" t="str">
        <f t="shared" si="8"/>
        <v>N/A</v>
      </c>
      <c r="G46" s="26">
        <v>7729.4837706999997</v>
      </c>
      <c r="H46" s="7" t="str">
        <f t="shared" si="9"/>
        <v>N/A</v>
      </c>
      <c r="I46" s="8">
        <v>379</v>
      </c>
      <c r="J46" s="8">
        <v>-1.4</v>
      </c>
      <c r="K46" s="25" t="s">
        <v>734</v>
      </c>
      <c r="L46" s="85" t="str">
        <f t="shared" si="10"/>
        <v>Yes</v>
      </c>
    </row>
    <row r="47" spans="1:12" x14ac:dyDescent="0.25">
      <c r="A47" s="84" t="s">
        <v>1404</v>
      </c>
      <c r="B47" s="21" t="s">
        <v>213</v>
      </c>
      <c r="C47" s="26">
        <v>27931.672265000001</v>
      </c>
      <c r="D47" s="7" t="str">
        <f t="shared" si="7"/>
        <v>N/A</v>
      </c>
      <c r="E47" s="26">
        <v>30657.763614</v>
      </c>
      <c r="F47" s="7" t="str">
        <f t="shared" si="8"/>
        <v>N/A</v>
      </c>
      <c r="G47" s="26">
        <v>29181.926381000001</v>
      </c>
      <c r="H47" s="7" t="str">
        <f t="shared" si="9"/>
        <v>N/A</v>
      </c>
      <c r="I47" s="8">
        <v>9.76</v>
      </c>
      <c r="J47" s="8">
        <v>-4.8099999999999996</v>
      </c>
      <c r="K47" s="25" t="s">
        <v>734</v>
      </c>
      <c r="L47" s="85" t="str">
        <f t="shared" si="10"/>
        <v>Yes</v>
      </c>
    </row>
    <row r="48" spans="1:12" x14ac:dyDescent="0.25">
      <c r="A48" s="84" t="s">
        <v>1405</v>
      </c>
      <c r="B48" s="25" t="s">
        <v>213</v>
      </c>
      <c r="C48" s="10">
        <v>35669.133323000002</v>
      </c>
      <c r="D48" s="7" t="str">
        <f t="shared" si="7"/>
        <v>N/A</v>
      </c>
      <c r="E48" s="10">
        <v>39541.476424</v>
      </c>
      <c r="F48" s="7" t="str">
        <f t="shared" si="8"/>
        <v>N/A</v>
      </c>
      <c r="G48" s="10">
        <v>38379.982209000002</v>
      </c>
      <c r="H48" s="7" t="str">
        <f t="shared" si="9"/>
        <v>N/A</v>
      </c>
      <c r="I48" s="8">
        <v>10.86</v>
      </c>
      <c r="J48" s="8">
        <v>-2.94</v>
      </c>
      <c r="K48" s="25" t="s">
        <v>734</v>
      </c>
      <c r="L48" s="85" t="str">
        <f t="shared" si="10"/>
        <v>Yes</v>
      </c>
    </row>
    <row r="49" spans="1:12" x14ac:dyDescent="0.25">
      <c r="A49" s="84" t="s">
        <v>1406</v>
      </c>
      <c r="B49" s="25" t="s">
        <v>213</v>
      </c>
      <c r="C49" s="10">
        <v>29856.117552</v>
      </c>
      <c r="D49" s="7" t="str">
        <f t="shared" si="7"/>
        <v>N/A</v>
      </c>
      <c r="E49" s="10">
        <v>31389.760869999998</v>
      </c>
      <c r="F49" s="7" t="str">
        <f t="shared" si="8"/>
        <v>N/A</v>
      </c>
      <c r="G49" s="10">
        <v>32506.667249999999</v>
      </c>
      <c r="H49" s="7" t="str">
        <f t="shared" si="9"/>
        <v>N/A</v>
      </c>
      <c r="I49" s="8">
        <v>5.1369999999999996</v>
      </c>
      <c r="J49" s="8">
        <v>3.5579999999999998</v>
      </c>
      <c r="K49" s="25" t="s">
        <v>734</v>
      </c>
      <c r="L49" s="85" t="str">
        <f t="shared" si="10"/>
        <v>Yes</v>
      </c>
    </row>
    <row r="50" spans="1:12" x14ac:dyDescent="0.25">
      <c r="A50" s="84" t="s">
        <v>1407</v>
      </c>
      <c r="B50" s="25" t="s">
        <v>213</v>
      </c>
      <c r="C50" s="10">
        <v>16515.489989999998</v>
      </c>
      <c r="D50" s="7" t="str">
        <f t="shared" si="7"/>
        <v>N/A</v>
      </c>
      <c r="E50" s="10">
        <v>18450.105653999999</v>
      </c>
      <c r="F50" s="7" t="str">
        <f t="shared" si="8"/>
        <v>N/A</v>
      </c>
      <c r="G50" s="10">
        <v>16307.259321</v>
      </c>
      <c r="H50" s="7" t="str">
        <f t="shared" si="9"/>
        <v>N/A</v>
      </c>
      <c r="I50" s="8">
        <v>11.71</v>
      </c>
      <c r="J50" s="8">
        <v>-11.6</v>
      </c>
      <c r="K50" s="25" t="s">
        <v>734</v>
      </c>
      <c r="L50" s="85" t="str">
        <f t="shared" si="10"/>
        <v>Yes</v>
      </c>
    </row>
    <row r="51" spans="1:12" x14ac:dyDescent="0.25">
      <c r="A51" s="84" t="s">
        <v>1408</v>
      </c>
      <c r="B51" s="25" t="s">
        <v>213</v>
      </c>
      <c r="C51" s="10">
        <v>26696.935469</v>
      </c>
      <c r="D51" s="7" t="str">
        <f t="shared" si="7"/>
        <v>N/A</v>
      </c>
      <c r="E51" s="10">
        <v>29417.634183999999</v>
      </c>
      <c r="F51" s="7" t="str">
        <f t="shared" si="8"/>
        <v>N/A</v>
      </c>
      <c r="G51" s="10">
        <v>26857.159492999999</v>
      </c>
      <c r="H51" s="7" t="str">
        <f t="shared" si="9"/>
        <v>N/A</v>
      </c>
      <c r="I51" s="8">
        <v>10.19</v>
      </c>
      <c r="J51" s="8">
        <v>-8.6999999999999993</v>
      </c>
      <c r="K51" s="25" t="s">
        <v>734</v>
      </c>
      <c r="L51" s="85" t="str">
        <f t="shared" si="10"/>
        <v>Yes</v>
      </c>
    </row>
    <row r="52" spans="1:12" x14ac:dyDescent="0.25">
      <c r="A52" s="84" t="s">
        <v>1409</v>
      </c>
      <c r="B52" s="25" t="s">
        <v>213</v>
      </c>
      <c r="C52" s="10" t="s">
        <v>1749</v>
      </c>
      <c r="D52" s="7" t="str">
        <f t="shared" si="7"/>
        <v>N/A</v>
      </c>
      <c r="E52" s="10" t="s">
        <v>1749</v>
      </c>
      <c r="F52" s="7" t="str">
        <f t="shared" si="8"/>
        <v>N/A</v>
      </c>
      <c r="G52" s="10" t="s">
        <v>1749</v>
      </c>
      <c r="H52" s="7" t="str">
        <f t="shared" si="9"/>
        <v>N/A</v>
      </c>
      <c r="I52" s="8" t="s">
        <v>1749</v>
      </c>
      <c r="J52" s="8" t="s">
        <v>1749</v>
      </c>
      <c r="K52" s="25" t="s">
        <v>734</v>
      </c>
      <c r="L52" s="85" t="str">
        <f t="shared" si="10"/>
        <v>N/A</v>
      </c>
    </row>
    <row r="53" spans="1:12" x14ac:dyDescent="0.25">
      <c r="A53" s="142" t="s">
        <v>1583</v>
      </c>
      <c r="B53" s="21" t="s">
        <v>213</v>
      </c>
      <c r="C53" s="26">
        <v>20617549</v>
      </c>
      <c r="D53" s="7" t="str">
        <f t="shared" ref="D53:D122" si="11">IF($B53="N/A","N/A",IF(C53&gt;10,"No",IF(C53&lt;-10,"No","Yes")))</f>
        <v>N/A</v>
      </c>
      <c r="E53" s="26">
        <v>19167650</v>
      </c>
      <c r="F53" s="7" t="str">
        <f t="shared" ref="F53:F122" si="12">IF($B53="N/A","N/A",IF(E53&gt;10,"No",IF(E53&lt;-10,"No","Yes")))</f>
        <v>N/A</v>
      </c>
      <c r="G53" s="26">
        <v>19531722</v>
      </c>
      <c r="H53" s="7" t="str">
        <f t="shared" ref="H53:H122" si="13">IF($B53="N/A","N/A",IF(G53&gt;10,"No",IF(G53&lt;-10,"No","Yes")))</f>
        <v>N/A</v>
      </c>
      <c r="I53" s="8">
        <v>-7.03</v>
      </c>
      <c r="J53" s="8">
        <v>1.899</v>
      </c>
      <c r="K53" s="25" t="s">
        <v>734</v>
      </c>
      <c r="L53" s="85" t="str">
        <f t="shared" ref="L53:L113" si="14">IF(J53="Div by 0", "N/A", IF(K53="N/A","N/A", IF(J53&gt;VALUE(MID(K53,1,2)), "No", IF(J53&lt;-1*VALUE(MID(K53,1,2)), "No", "Yes"))))</f>
        <v>Yes</v>
      </c>
    </row>
    <row r="54" spans="1:12" x14ac:dyDescent="0.25">
      <c r="A54" s="142" t="s">
        <v>595</v>
      </c>
      <c r="B54" s="21" t="s">
        <v>213</v>
      </c>
      <c r="C54" s="22">
        <v>8572</v>
      </c>
      <c r="D54" s="7" t="str">
        <f t="shared" si="11"/>
        <v>N/A</v>
      </c>
      <c r="E54" s="22">
        <v>8059</v>
      </c>
      <c r="F54" s="7" t="str">
        <f t="shared" si="12"/>
        <v>N/A</v>
      </c>
      <c r="G54" s="22">
        <v>7694</v>
      </c>
      <c r="H54" s="7" t="str">
        <f t="shared" si="13"/>
        <v>N/A</v>
      </c>
      <c r="I54" s="8">
        <v>-5.98</v>
      </c>
      <c r="J54" s="8">
        <v>-4.53</v>
      </c>
      <c r="K54" s="25" t="s">
        <v>734</v>
      </c>
      <c r="L54" s="85" t="str">
        <f t="shared" si="14"/>
        <v>Yes</v>
      </c>
    </row>
    <row r="55" spans="1:12" x14ac:dyDescent="0.25">
      <c r="A55" s="142" t="s">
        <v>1410</v>
      </c>
      <c r="B55" s="21" t="s">
        <v>213</v>
      </c>
      <c r="C55" s="26">
        <v>2405.2203685999998</v>
      </c>
      <c r="D55" s="7" t="str">
        <f t="shared" si="11"/>
        <v>N/A</v>
      </c>
      <c r="E55" s="26">
        <v>2378.4154361999999</v>
      </c>
      <c r="F55" s="7" t="str">
        <f t="shared" si="12"/>
        <v>N/A</v>
      </c>
      <c r="G55" s="26">
        <v>2538.5653756000002</v>
      </c>
      <c r="H55" s="7" t="str">
        <f t="shared" si="13"/>
        <v>N/A</v>
      </c>
      <c r="I55" s="8">
        <v>-1.1100000000000001</v>
      </c>
      <c r="J55" s="8">
        <v>6.7329999999999997</v>
      </c>
      <c r="K55" s="25" t="s">
        <v>734</v>
      </c>
      <c r="L55" s="85" t="str">
        <f t="shared" si="14"/>
        <v>Yes</v>
      </c>
    </row>
    <row r="56" spans="1:12" x14ac:dyDescent="0.25">
      <c r="A56" s="142" t="s">
        <v>1411</v>
      </c>
      <c r="B56" s="21" t="s">
        <v>213</v>
      </c>
      <c r="C56" s="22">
        <v>0.58131124590000005</v>
      </c>
      <c r="D56" s="7" t="str">
        <f t="shared" si="11"/>
        <v>N/A</v>
      </c>
      <c r="E56" s="22">
        <v>0.50055838190000002</v>
      </c>
      <c r="F56" s="7" t="str">
        <f t="shared" si="12"/>
        <v>N/A</v>
      </c>
      <c r="G56" s="22">
        <v>0.46399792049999999</v>
      </c>
      <c r="H56" s="7" t="str">
        <f t="shared" si="13"/>
        <v>N/A</v>
      </c>
      <c r="I56" s="8">
        <v>-13.9</v>
      </c>
      <c r="J56" s="8">
        <v>-7.3</v>
      </c>
      <c r="K56" s="25" t="s">
        <v>734</v>
      </c>
      <c r="L56" s="85" t="str">
        <f t="shared" si="14"/>
        <v>Yes</v>
      </c>
    </row>
    <row r="57" spans="1:12" x14ac:dyDescent="0.25">
      <c r="A57" s="142" t="s">
        <v>596</v>
      </c>
      <c r="B57" s="21" t="s">
        <v>213</v>
      </c>
      <c r="C57" s="26">
        <v>161254</v>
      </c>
      <c r="D57" s="7" t="str">
        <f t="shared" si="11"/>
        <v>N/A</v>
      </c>
      <c r="E57" s="26">
        <v>168166</v>
      </c>
      <c r="F57" s="7" t="str">
        <f t="shared" si="12"/>
        <v>N/A</v>
      </c>
      <c r="G57" s="26">
        <v>57231</v>
      </c>
      <c r="H57" s="7" t="str">
        <f t="shared" si="13"/>
        <v>N/A</v>
      </c>
      <c r="I57" s="8">
        <v>4.2859999999999996</v>
      </c>
      <c r="J57" s="8">
        <v>-66</v>
      </c>
      <c r="K57" s="25" t="s">
        <v>734</v>
      </c>
      <c r="L57" s="85" t="str">
        <f t="shared" si="14"/>
        <v>No</v>
      </c>
    </row>
    <row r="58" spans="1:12" x14ac:dyDescent="0.25">
      <c r="A58" s="142" t="s">
        <v>597</v>
      </c>
      <c r="B58" s="21" t="s">
        <v>213</v>
      </c>
      <c r="C58" s="22">
        <v>13</v>
      </c>
      <c r="D58" s="7" t="str">
        <f t="shared" si="11"/>
        <v>N/A</v>
      </c>
      <c r="E58" s="22">
        <v>16</v>
      </c>
      <c r="F58" s="7" t="str">
        <f t="shared" si="12"/>
        <v>N/A</v>
      </c>
      <c r="G58" s="22">
        <v>12</v>
      </c>
      <c r="H58" s="7" t="str">
        <f t="shared" si="13"/>
        <v>N/A</v>
      </c>
      <c r="I58" s="8">
        <v>23.08</v>
      </c>
      <c r="J58" s="8">
        <v>-25</v>
      </c>
      <c r="K58" s="25" t="s">
        <v>734</v>
      </c>
      <c r="L58" s="85" t="str">
        <f t="shared" si="14"/>
        <v>Yes</v>
      </c>
    </row>
    <row r="59" spans="1:12" x14ac:dyDescent="0.25">
      <c r="A59" s="142" t="s">
        <v>1412</v>
      </c>
      <c r="B59" s="21" t="s">
        <v>213</v>
      </c>
      <c r="C59" s="26">
        <v>12404.153845999999</v>
      </c>
      <c r="D59" s="7" t="str">
        <f t="shared" si="11"/>
        <v>N/A</v>
      </c>
      <c r="E59" s="26">
        <v>10510.375</v>
      </c>
      <c r="F59" s="7" t="str">
        <f t="shared" si="12"/>
        <v>N/A</v>
      </c>
      <c r="G59" s="26">
        <v>4769.25</v>
      </c>
      <c r="H59" s="7" t="str">
        <f t="shared" si="13"/>
        <v>N/A</v>
      </c>
      <c r="I59" s="8">
        <v>-15.3</v>
      </c>
      <c r="J59" s="8">
        <v>-54.6</v>
      </c>
      <c r="K59" s="25" t="s">
        <v>734</v>
      </c>
      <c r="L59" s="85" t="str">
        <f t="shared" si="14"/>
        <v>No</v>
      </c>
    </row>
    <row r="60" spans="1:12" ht="25" x14ac:dyDescent="0.25">
      <c r="A60" s="142" t="s">
        <v>598</v>
      </c>
      <c r="B60" s="21" t="s">
        <v>213</v>
      </c>
      <c r="C60" s="26">
        <v>408914</v>
      </c>
      <c r="D60" s="7" t="str">
        <f t="shared" si="11"/>
        <v>N/A</v>
      </c>
      <c r="E60" s="26">
        <v>2432</v>
      </c>
      <c r="F60" s="7" t="str">
        <f t="shared" si="12"/>
        <v>N/A</v>
      </c>
      <c r="G60" s="26">
        <v>12025</v>
      </c>
      <c r="H60" s="7" t="str">
        <f t="shared" si="13"/>
        <v>N/A</v>
      </c>
      <c r="I60" s="8">
        <v>-99.4</v>
      </c>
      <c r="J60" s="8">
        <v>394.4</v>
      </c>
      <c r="K60" s="25" t="s">
        <v>734</v>
      </c>
      <c r="L60" s="85" t="str">
        <f t="shared" si="14"/>
        <v>No</v>
      </c>
    </row>
    <row r="61" spans="1:12" x14ac:dyDescent="0.25">
      <c r="A61" s="116" t="s">
        <v>599</v>
      </c>
      <c r="B61" s="25" t="s">
        <v>213</v>
      </c>
      <c r="C61" s="1">
        <v>11</v>
      </c>
      <c r="D61" s="7" t="str">
        <f t="shared" si="11"/>
        <v>N/A</v>
      </c>
      <c r="E61" s="1">
        <v>11</v>
      </c>
      <c r="F61" s="7" t="str">
        <f t="shared" si="12"/>
        <v>N/A</v>
      </c>
      <c r="G61" s="1">
        <v>11</v>
      </c>
      <c r="H61" s="7" t="str">
        <f t="shared" si="13"/>
        <v>N/A</v>
      </c>
      <c r="I61" s="8">
        <v>-60</v>
      </c>
      <c r="J61" s="8">
        <v>50</v>
      </c>
      <c r="K61" s="25" t="s">
        <v>734</v>
      </c>
      <c r="L61" s="85" t="str">
        <f t="shared" si="14"/>
        <v>No</v>
      </c>
    </row>
    <row r="62" spans="1:12" ht="25" x14ac:dyDescent="0.25">
      <c r="A62" s="116" t="s">
        <v>1413</v>
      </c>
      <c r="B62" s="25" t="s">
        <v>213</v>
      </c>
      <c r="C62" s="10">
        <v>81782.8</v>
      </c>
      <c r="D62" s="7" t="str">
        <f t="shared" si="11"/>
        <v>N/A</v>
      </c>
      <c r="E62" s="10">
        <v>1216</v>
      </c>
      <c r="F62" s="7" t="str">
        <f t="shared" si="12"/>
        <v>N/A</v>
      </c>
      <c r="G62" s="10">
        <v>4008.3333333</v>
      </c>
      <c r="H62" s="7" t="str">
        <f t="shared" si="13"/>
        <v>N/A</v>
      </c>
      <c r="I62" s="8">
        <v>-98.5</v>
      </c>
      <c r="J62" s="8">
        <v>229.6</v>
      </c>
      <c r="K62" s="25" t="s">
        <v>734</v>
      </c>
      <c r="L62" s="85" t="str">
        <f t="shared" si="14"/>
        <v>No</v>
      </c>
    </row>
    <row r="63" spans="1:12" x14ac:dyDescent="0.25">
      <c r="A63" s="116" t="s">
        <v>600</v>
      </c>
      <c r="B63" s="25" t="s">
        <v>213</v>
      </c>
      <c r="C63" s="10">
        <v>78655907</v>
      </c>
      <c r="D63" s="7" t="str">
        <f t="shared" si="11"/>
        <v>N/A</v>
      </c>
      <c r="E63" s="10">
        <v>80893775</v>
      </c>
      <c r="F63" s="7" t="str">
        <f t="shared" si="12"/>
        <v>N/A</v>
      </c>
      <c r="G63" s="10">
        <v>71257088</v>
      </c>
      <c r="H63" s="7" t="str">
        <f t="shared" si="13"/>
        <v>N/A</v>
      </c>
      <c r="I63" s="8">
        <v>2.8450000000000002</v>
      </c>
      <c r="J63" s="8">
        <v>-11.9</v>
      </c>
      <c r="K63" s="25" t="s">
        <v>734</v>
      </c>
      <c r="L63" s="85" t="str">
        <f t="shared" si="14"/>
        <v>Yes</v>
      </c>
    </row>
    <row r="64" spans="1:12" x14ac:dyDescent="0.25">
      <c r="A64" s="116" t="s">
        <v>601</v>
      </c>
      <c r="B64" s="25" t="s">
        <v>213</v>
      </c>
      <c r="C64" s="1">
        <v>1016</v>
      </c>
      <c r="D64" s="7" t="str">
        <f t="shared" si="11"/>
        <v>N/A</v>
      </c>
      <c r="E64" s="1">
        <v>981</v>
      </c>
      <c r="F64" s="7" t="str">
        <f t="shared" si="12"/>
        <v>N/A</v>
      </c>
      <c r="G64" s="1">
        <v>841</v>
      </c>
      <c r="H64" s="7" t="str">
        <f t="shared" si="13"/>
        <v>N/A</v>
      </c>
      <c r="I64" s="8">
        <v>-3.44</v>
      </c>
      <c r="J64" s="8">
        <v>-14.3</v>
      </c>
      <c r="K64" s="25" t="s">
        <v>734</v>
      </c>
      <c r="L64" s="85" t="str">
        <f t="shared" si="14"/>
        <v>Yes</v>
      </c>
    </row>
    <row r="65" spans="1:12" x14ac:dyDescent="0.25">
      <c r="A65" s="116" t="s">
        <v>1414</v>
      </c>
      <c r="B65" s="25" t="s">
        <v>213</v>
      </c>
      <c r="C65" s="10">
        <v>77417.231299000006</v>
      </c>
      <c r="D65" s="7" t="str">
        <f t="shared" si="11"/>
        <v>N/A</v>
      </c>
      <c r="E65" s="10">
        <v>82460.524974999993</v>
      </c>
      <c r="F65" s="7" t="str">
        <f t="shared" si="12"/>
        <v>N/A</v>
      </c>
      <c r="G65" s="10">
        <v>84728.998810999998</v>
      </c>
      <c r="H65" s="7" t="str">
        <f t="shared" si="13"/>
        <v>N/A</v>
      </c>
      <c r="I65" s="8">
        <v>6.5140000000000002</v>
      </c>
      <c r="J65" s="8">
        <v>2.7509999999999999</v>
      </c>
      <c r="K65" s="25" t="s">
        <v>734</v>
      </c>
      <c r="L65" s="85" t="str">
        <f t="shared" si="14"/>
        <v>Yes</v>
      </c>
    </row>
    <row r="66" spans="1:12" x14ac:dyDescent="0.25">
      <c r="A66" s="116" t="s">
        <v>602</v>
      </c>
      <c r="B66" s="25" t="s">
        <v>213</v>
      </c>
      <c r="C66" s="10">
        <v>104434244</v>
      </c>
      <c r="D66" s="7" t="str">
        <f t="shared" si="11"/>
        <v>N/A</v>
      </c>
      <c r="E66" s="10">
        <v>100997159</v>
      </c>
      <c r="F66" s="7" t="str">
        <f t="shared" si="12"/>
        <v>N/A</v>
      </c>
      <c r="G66" s="10">
        <v>95002175</v>
      </c>
      <c r="H66" s="7" t="str">
        <f t="shared" si="13"/>
        <v>N/A</v>
      </c>
      <c r="I66" s="8">
        <v>-3.29</v>
      </c>
      <c r="J66" s="8">
        <v>-5.94</v>
      </c>
      <c r="K66" s="25" t="s">
        <v>734</v>
      </c>
      <c r="L66" s="85" t="str">
        <f t="shared" si="14"/>
        <v>Yes</v>
      </c>
    </row>
    <row r="67" spans="1:12" x14ac:dyDescent="0.25">
      <c r="A67" s="116" t="s">
        <v>603</v>
      </c>
      <c r="B67" s="25" t="s">
        <v>213</v>
      </c>
      <c r="C67" s="1">
        <v>4336</v>
      </c>
      <c r="D67" s="7" t="str">
        <f t="shared" si="11"/>
        <v>N/A</v>
      </c>
      <c r="E67" s="1">
        <v>4261</v>
      </c>
      <c r="F67" s="7" t="str">
        <f t="shared" si="12"/>
        <v>N/A</v>
      </c>
      <c r="G67" s="1">
        <v>4170</v>
      </c>
      <c r="H67" s="7" t="str">
        <f t="shared" si="13"/>
        <v>N/A</v>
      </c>
      <c r="I67" s="8">
        <v>-1.73</v>
      </c>
      <c r="J67" s="8">
        <v>-2.14</v>
      </c>
      <c r="K67" s="25" t="s">
        <v>734</v>
      </c>
      <c r="L67" s="85" t="str">
        <f t="shared" si="14"/>
        <v>Yes</v>
      </c>
    </row>
    <row r="68" spans="1:12" x14ac:dyDescent="0.25">
      <c r="A68" s="116" t="s">
        <v>1415</v>
      </c>
      <c r="B68" s="25" t="s">
        <v>213</v>
      </c>
      <c r="C68" s="10">
        <v>24085.388375999999</v>
      </c>
      <c r="D68" s="7" t="str">
        <f t="shared" si="11"/>
        <v>N/A</v>
      </c>
      <c r="E68" s="10">
        <v>23702.689275000001</v>
      </c>
      <c r="F68" s="7" t="str">
        <f t="shared" si="12"/>
        <v>N/A</v>
      </c>
      <c r="G68" s="10">
        <v>22782.296162999999</v>
      </c>
      <c r="H68" s="7" t="str">
        <f t="shared" si="13"/>
        <v>N/A</v>
      </c>
      <c r="I68" s="8">
        <v>-1.59</v>
      </c>
      <c r="J68" s="8">
        <v>-3.88</v>
      </c>
      <c r="K68" s="25" t="s">
        <v>734</v>
      </c>
      <c r="L68" s="85" t="str">
        <f t="shared" si="14"/>
        <v>Yes</v>
      </c>
    </row>
    <row r="69" spans="1:12" x14ac:dyDescent="0.25">
      <c r="A69" s="116" t="s">
        <v>604</v>
      </c>
      <c r="B69" s="25" t="s">
        <v>213</v>
      </c>
      <c r="C69" s="10">
        <v>15640247</v>
      </c>
      <c r="D69" s="7" t="str">
        <f t="shared" si="11"/>
        <v>N/A</v>
      </c>
      <c r="E69" s="10">
        <v>15045783</v>
      </c>
      <c r="F69" s="7" t="str">
        <f t="shared" si="12"/>
        <v>N/A</v>
      </c>
      <c r="G69" s="10">
        <v>12257809</v>
      </c>
      <c r="H69" s="7" t="str">
        <f t="shared" si="13"/>
        <v>N/A</v>
      </c>
      <c r="I69" s="8">
        <v>-3.8</v>
      </c>
      <c r="J69" s="8">
        <v>-18.5</v>
      </c>
      <c r="K69" s="25" t="s">
        <v>734</v>
      </c>
      <c r="L69" s="85" t="str">
        <f t="shared" si="14"/>
        <v>Yes</v>
      </c>
    </row>
    <row r="70" spans="1:12" x14ac:dyDescent="0.25">
      <c r="A70" s="116" t="s">
        <v>605</v>
      </c>
      <c r="B70" s="25" t="s">
        <v>213</v>
      </c>
      <c r="C70" s="1">
        <v>35812</v>
      </c>
      <c r="D70" s="7" t="str">
        <f t="shared" si="11"/>
        <v>N/A</v>
      </c>
      <c r="E70" s="1">
        <v>34517</v>
      </c>
      <c r="F70" s="7" t="str">
        <f t="shared" si="12"/>
        <v>N/A</v>
      </c>
      <c r="G70" s="1">
        <v>31575</v>
      </c>
      <c r="H70" s="7" t="str">
        <f t="shared" si="13"/>
        <v>N/A</v>
      </c>
      <c r="I70" s="8">
        <v>-3.62</v>
      </c>
      <c r="J70" s="8">
        <v>-8.52</v>
      </c>
      <c r="K70" s="25" t="s">
        <v>734</v>
      </c>
      <c r="L70" s="85" t="str">
        <f t="shared" si="14"/>
        <v>Yes</v>
      </c>
    </row>
    <row r="71" spans="1:12" x14ac:dyDescent="0.25">
      <c r="A71" s="116" t="s">
        <v>1416</v>
      </c>
      <c r="B71" s="25" t="s">
        <v>213</v>
      </c>
      <c r="C71" s="10">
        <v>436.73201719999997</v>
      </c>
      <c r="D71" s="7" t="str">
        <f t="shared" si="11"/>
        <v>N/A</v>
      </c>
      <c r="E71" s="10">
        <v>435.89486340000002</v>
      </c>
      <c r="F71" s="7" t="str">
        <f t="shared" si="12"/>
        <v>N/A</v>
      </c>
      <c r="G71" s="10">
        <v>388.21247822999999</v>
      </c>
      <c r="H71" s="7" t="str">
        <f t="shared" si="13"/>
        <v>N/A</v>
      </c>
      <c r="I71" s="8">
        <v>-0.192</v>
      </c>
      <c r="J71" s="8">
        <v>-10.9</v>
      </c>
      <c r="K71" s="25" t="s">
        <v>734</v>
      </c>
      <c r="L71" s="85" t="str">
        <f t="shared" si="14"/>
        <v>Yes</v>
      </c>
    </row>
    <row r="72" spans="1:12" x14ac:dyDescent="0.25">
      <c r="A72" s="116" t="s">
        <v>606</v>
      </c>
      <c r="B72" s="25" t="s">
        <v>213</v>
      </c>
      <c r="C72" s="10">
        <v>5205672</v>
      </c>
      <c r="D72" s="7" t="str">
        <f t="shared" si="11"/>
        <v>N/A</v>
      </c>
      <c r="E72" s="10">
        <v>5437828</v>
      </c>
      <c r="F72" s="7" t="str">
        <f t="shared" si="12"/>
        <v>N/A</v>
      </c>
      <c r="G72" s="10">
        <v>4737568</v>
      </c>
      <c r="H72" s="7" t="str">
        <f t="shared" si="13"/>
        <v>N/A</v>
      </c>
      <c r="I72" s="8">
        <v>4.46</v>
      </c>
      <c r="J72" s="8">
        <v>-12.9</v>
      </c>
      <c r="K72" s="25" t="s">
        <v>734</v>
      </c>
      <c r="L72" s="85" t="str">
        <f t="shared" si="14"/>
        <v>Yes</v>
      </c>
    </row>
    <row r="73" spans="1:12" x14ac:dyDescent="0.25">
      <c r="A73" s="116" t="s">
        <v>607</v>
      </c>
      <c r="B73" s="25" t="s">
        <v>213</v>
      </c>
      <c r="C73" s="1">
        <v>18871</v>
      </c>
      <c r="D73" s="7" t="str">
        <f t="shared" si="11"/>
        <v>N/A</v>
      </c>
      <c r="E73" s="1">
        <v>18154</v>
      </c>
      <c r="F73" s="7" t="str">
        <f t="shared" si="12"/>
        <v>N/A</v>
      </c>
      <c r="G73" s="1">
        <v>17171</v>
      </c>
      <c r="H73" s="7" t="str">
        <f t="shared" si="13"/>
        <v>N/A</v>
      </c>
      <c r="I73" s="8">
        <v>-3.8</v>
      </c>
      <c r="J73" s="8">
        <v>-5.41</v>
      </c>
      <c r="K73" s="25" t="s">
        <v>734</v>
      </c>
      <c r="L73" s="85" t="str">
        <f t="shared" si="14"/>
        <v>Yes</v>
      </c>
    </row>
    <row r="74" spans="1:12" x14ac:dyDescent="0.25">
      <c r="A74" s="116" t="s">
        <v>1417</v>
      </c>
      <c r="B74" s="25" t="s">
        <v>213</v>
      </c>
      <c r="C74" s="10">
        <v>275.85565152999999</v>
      </c>
      <c r="D74" s="7" t="str">
        <f t="shared" si="11"/>
        <v>N/A</v>
      </c>
      <c r="E74" s="10">
        <v>299.53883442</v>
      </c>
      <c r="F74" s="7" t="str">
        <f t="shared" si="12"/>
        <v>N/A</v>
      </c>
      <c r="G74" s="10">
        <v>275.90518897999999</v>
      </c>
      <c r="H74" s="7" t="str">
        <f t="shared" si="13"/>
        <v>N/A</v>
      </c>
      <c r="I74" s="8">
        <v>8.5850000000000009</v>
      </c>
      <c r="J74" s="8">
        <v>-7.89</v>
      </c>
      <c r="K74" s="25" t="s">
        <v>734</v>
      </c>
      <c r="L74" s="85" t="str">
        <f t="shared" si="14"/>
        <v>Yes</v>
      </c>
    </row>
    <row r="75" spans="1:12" ht="25" x14ac:dyDescent="0.25">
      <c r="A75" s="116" t="s">
        <v>608</v>
      </c>
      <c r="B75" s="25" t="s">
        <v>213</v>
      </c>
      <c r="C75" s="10">
        <v>3573824</v>
      </c>
      <c r="D75" s="7" t="str">
        <f t="shared" si="11"/>
        <v>N/A</v>
      </c>
      <c r="E75" s="10">
        <v>2804416</v>
      </c>
      <c r="F75" s="7" t="str">
        <f t="shared" si="12"/>
        <v>N/A</v>
      </c>
      <c r="G75" s="10">
        <v>2329228</v>
      </c>
      <c r="H75" s="7" t="str">
        <f t="shared" si="13"/>
        <v>N/A</v>
      </c>
      <c r="I75" s="8">
        <v>-21.5</v>
      </c>
      <c r="J75" s="8">
        <v>-16.899999999999999</v>
      </c>
      <c r="K75" s="25" t="s">
        <v>734</v>
      </c>
      <c r="L75" s="85" t="str">
        <f t="shared" si="14"/>
        <v>Yes</v>
      </c>
    </row>
    <row r="76" spans="1:12" x14ac:dyDescent="0.25">
      <c r="A76" s="142" t="s">
        <v>609</v>
      </c>
      <c r="B76" s="21" t="s">
        <v>213</v>
      </c>
      <c r="C76" s="22">
        <v>21245</v>
      </c>
      <c r="D76" s="7" t="str">
        <f t="shared" si="11"/>
        <v>N/A</v>
      </c>
      <c r="E76" s="22">
        <v>20696</v>
      </c>
      <c r="F76" s="7" t="str">
        <f t="shared" si="12"/>
        <v>N/A</v>
      </c>
      <c r="G76" s="22">
        <v>18699</v>
      </c>
      <c r="H76" s="7" t="str">
        <f t="shared" si="13"/>
        <v>N/A</v>
      </c>
      <c r="I76" s="8">
        <v>-2.58</v>
      </c>
      <c r="J76" s="8">
        <v>-9.65</v>
      </c>
      <c r="K76" s="25" t="s">
        <v>734</v>
      </c>
      <c r="L76" s="85" t="str">
        <f t="shared" si="14"/>
        <v>Yes</v>
      </c>
    </row>
    <row r="77" spans="1:12" ht="25" x14ac:dyDescent="0.25">
      <c r="A77" s="142" t="s">
        <v>1418</v>
      </c>
      <c r="B77" s="21" t="s">
        <v>213</v>
      </c>
      <c r="C77" s="26">
        <v>168.21953400999999</v>
      </c>
      <c r="D77" s="7" t="str">
        <f t="shared" si="11"/>
        <v>N/A</v>
      </c>
      <c r="E77" s="26">
        <v>135.50521839999999</v>
      </c>
      <c r="F77" s="7" t="str">
        <f t="shared" si="12"/>
        <v>N/A</v>
      </c>
      <c r="G77" s="26">
        <v>124.56430825</v>
      </c>
      <c r="H77" s="7" t="str">
        <f t="shared" si="13"/>
        <v>N/A</v>
      </c>
      <c r="I77" s="8">
        <v>-19.399999999999999</v>
      </c>
      <c r="J77" s="8">
        <v>-8.07</v>
      </c>
      <c r="K77" s="25" t="s">
        <v>734</v>
      </c>
      <c r="L77" s="85" t="str">
        <f t="shared" si="14"/>
        <v>Yes</v>
      </c>
    </row>
    <row r="78" spans="1:12" ht="25" x14ac:dyDescent="0.25">
      <c r="A78" s="142" t="s">
        <v>610</v>
      </c>
      <c r="B78" s="21" t="s">
        <v>213</v>
      </c>
      <c r="C78" s="26">
        <v>15594895</v>
      </c>
      <c r="D78" s="7" t="str">
        <f t="shared" si="11"/>
        <v>N/A</v>
      </c>
      <c r="E78" s="26">
        <v>15445248</v>
      </c>
      <c r="F78" s="7" t="str">
        <f t="shared" si="12"/>
        <v>N/A</v>
      </c>
      <c r="G78" s="26">
        <v>12640283</v>
      </c>
      <c r="H78" s="7" t="str">
        <f t="shared" si="13"/>
        <v>N/A</v>
      </c>
      <c r="I78" s="8">
        <v>-0.96</v>
      </c>
      <c r="J78" s="8">
        <v>-18.2</v>
      </c>
      <c r="K78" s="25" t="s">
        <v>734</v>
      </c>
      <c r="L78" s="85" t="str">
        <f t="shared" si="14"/>
        <v>Yes</v>
      </c>
    </row>
    <row r="79" spans="1:12" x14ac:dyDescent="0.25">
      <c r="A79" s="142" t="s">
        <v>611</v>
      </c>
      <c r="B79" s="21" t="s">
        <v>213</v>
      </c>
      <c r="C79" s="22">
        <v>26670</v>
      </c>
      <c r="D79" s="7" t="str">
        <f t="shared" si="11"/>
        <v>N/A</v>
      </c>
      <c r="E79" s="22">
        <v>25933</v>
      </c>
      <c r="F79" s="7" t="str">
        <f t="shared" si="12"/>
        <v>N/A</v>
      </c>
      <c r="G79" s="22">
        <v>24415</v>
      </c>
      <c r="H79" s="7" t="str">
        <f t="shared" si="13"/>
        <v>N/A</v>
      </c>
      <c r="I79" s="8">
        <v>-2.76</v>
      </c>
      <c r="J79" s="8">
        <v>-5.85</v>
      </c>
      <c r="K79" s="25" t="s">
        <v>734</v>
      </c>
      <c r="L79" s="85" t="str">
        <f t="shared" si="14"/>
        <v>Yes</v>
      </c>
    </row>
    <row r="80" spans="1:12" x14ac:dyDescent="0.25">
      <c r="A80" s="142" t="s">
        <v>1419</v>
      </c>
      <c r="B80" s="21" t="s">
        <v>213</v>
      </c>
      <c r="C80" s="26">
        <v>584.73547056999996</v>
      </c>
      <c r="D80" s="7" t="str">
        <f t="shared" si="11"/>
        <v>N/A</v>
      </c>
      <c r="E80" s="26">
        <v>595.58277098999997</v>
      </c>
      <c r="F80" s="7" t="str">
        <f t="shared" si="12"/>
        <v>N/A</v>
      </c>
      <c r="G80" s="26">
        <v>517.72611099999995</v>
      </c>
      <c r="H80" s="7" t="str">
        <f t="shared" si="13"/>
        <v>N/A</v>
      </c>
      <c r="I80" s="8">
        <v>1.855</v>
      </c>
      <c r="J80" s="8">
        <v>-13.1</v>
      </c>
      <c r="K80" s="25" t="s">
        <v>734</v>
      </c>
      <c r="L80" s="85" t="str">
        <f t="shared" si="14"/>
        <v>Yes</v>
      </c>
    </row>
    <row r="81" spans="1:12" x14ac:dyDescent="0.25">
      <c r="A81" s="142" t="s">
        <v>612</v>
      </c>
      <c r="B81" s="21" t="s">
        <v>213</v>
      </c>
      <c r="C81" s="26">
        <v>6874663</v>
      </c>
      <c r="D81" s="7" t="str">
        <f t="shared" si="11"/>
        <v>N/A</v>
      </c>
      <c r="E81" s="26">
        <v>5710402</v>
      </c>
      <c r="F81" s="7" t="str">
        <f t="shared" si="12"/>
        <v>N/A</v>
      </c>
      <c r="G81" s="26">
        <v>2932246</v>
      </c>
      <c r="H81" s="7" t="str">
        <f t="shared" si="13"/>
        <v>N/A</v>
      </c>
      <c r="I81" s="8">
        <v>-16.899999999999999</v>
      </c>
      <c r="J81" s="8">
        <v>-48.7</v>
      </c>
      <c r="K81" s="25" t="s">
        <v>734</v>
      </c>
      <c r="L81" s="85" t="str">
        <f t="shared" si="14"/>
        <v>No</v>
      </c>
    </row>
    <row r="82" spans="1:12" x14ac:dyDescent="0.25">
      <c r="A82" s="142" t="s">
        <v>613</v>
      </c>
      <c r="B82" s="21" t="s">
        <v>213</v>
      </c>
      <c r="C82" s="22">
        <v>3760</v>
      </c>
      <c r="D82" s="7" t="str">
        <f t="shared" si="11"/>
        <v>N/A</v>
      </c>
      <c r="E82" s="22">
        <v>3826</v>
      </c>
      <c r="F82" s="7" t="str">
        <f t="shared" si="12"/>
        <v>N/A</v>
      </c>
      <c r="G82" s="22">
        <v>3813</v>
      </c>
      <c r="H82" s="7" t="str">
        <f t="shared" si="13"/>
        <v>N/A</v>
      </c>
      <c r="I82" s="8">
        <v>1.7549999999999999</v>
      </c>
      <c r="J82" s="8">
        <v>-0.34</v>
      </c>
      <c r="K82" s="25" t="s">
        <v>734</v>
      </c>
      <c r="L82" s="85" t="str">
        <f t="shared" si="14"/>
        <v>Yes</v>
      </c>
    </row>
    <row r="83" spans="1:12" x14ac:dyDescent="0.25">
      <c r="A83" s="142" t="s">
        <v>1420</v>
      </c>
      <c r="B83" s="21" t="s">
        <v>213</v>
      </c>
      <c r="C83" s="26">
        <v>1828.3678190999999</v>
      </c>
      <c r="D83" s="7" t="str">
        <f t="shared" si="11"/>
        <v>N/A</v>
      </c>
      <c r="E83" s="26">
        <v>1492.5253528000001</v>
      </c>
      <c r="F83" s="7" t="str">
        <f t="shared" si="12"/>
        <v>N/A</v>
      </c>
      <c r="G83" s="26">
        <v>769.01285077</v>
      </c>
      <c r="H83" s="7" t="str">
        <f t="shared" si="13"/>
        <v>N/A</v>
      </c>
      <c r="I83" s="8">
        <v>-18.399999999999999</v>
      </c>
      <c r="J83" s="8">
        <v>-48.5</v>
      </c>
      <c r="K83" s="25" t="s">
        <v>734</v>
      </c>
      <c r="L83" s="85" t="str">
        <f t="shared" si="14"/>
        <v>No</v>
      </c>
    </row>
    <row r="84" spans="1:12" ht="25" x14ac:dyDescent="0.25">
      <c r="A84" s="142" t="s">
        <v>614</v>
      </c>
      <c r="B84" s="21" t="s">
        <v>213</v>
      </c>
      <c r="C84" s="26">
        <v>15520080</v>
      </c>
      <c r="D84" s="7" t="str">
        <f t="shared" si="11"/>
        <v>N/A</v>
      </c>
      <c r="E84" s="26">
        <v>19044686</v>
      </c>
      <c r="F84" s="7" t="str">
        <f t="shared" si="12"/>
        <v>N/A</v>
      </c>
      <c r="G84" s="26">
        <v>16526287</v>
      </c>
      <c r="H84" s="7" t="str">
        <f t="shared" si="13"/>
        <v>N/A</v>
      </c>
      <c r="I84" s="8">
        <v>22.71</v>
      </c>
      <c r="J84" s="8">
        <v>-13.2</v>
      </c>
      <c r="K84" s="25" t="s">
        <v>734</v>
      </c>
      <c r="L84" s="85" t="str">
        <f t="shared" si="14"/>
        <v>Yes</v>
      </c>
    </row>
    <row r="85" spans="1:12" x14ac:dyDescent="0.25">
      <c r="A85" s="142" t="s">
        <v>615</v>
      </c>
      <c r="B85" s="21" t="s">
        <v>213</v>
      </c>
      <c r="C85" s="22">
        <v>19238</v>
      </c>
      <c r="D85" s="7" t="str">
        <f t="shared" si="11"/>
        <v>N/A</v>
      </c>
      <c r="E85" s="22">
        <v>19150</v>
      </c>
      <c r="F85" s="7" t="str">
        <f t="shared" si="12"/>
        <v>N/A</v>
      </c>
      <c r="G85" s="22">
        <v>16714</v>
      </c>
      <c r="H85" s="7" t="str">
        <f t="shared" si="13"/>
        <v>N/A</v>
      </c>
      <c r="I85" s="8">
        <v>-0.45700000000000002</v>
      </c>
      <c r="J85" s="8">
        <v>-12.7</v>
      </c>
      <c r="K85" s="25" t="s">
        <v>734</v>
      </c>
      <c r="L85" s="85" t="str">
        <f t="shared" si="14"/>
        <v>Yes</v>
      </c>
    </row>
    <row r="86" spans="1:12" x14ac:dyDescent="0.25">
      <c r="A86" s="142" t="s">
        <v>1421</v>
      </c>
      <c r="B86" s="21" t="s">
        <v>213</v>
      </c>
      <c r="C86" s="26">
        <v>806.74082544999999</v>
      </c>
      <c r="D86" s="7" t="str">
        <f t="shared" si="11"/>
        <v>N/A</v>
      </c>
      <c r="E86" s="26">
        <v>994.50057441000001</v>
      </c>
      <c r="F86" s="7" t="str">
        <f t="shared" si="12"/>
        <v>N/A</v>
      </c>
      <c r="G86" s="26">
        <v>988.76911571000005</v>
      </c>
      <c r="H86" s="7" t="str">
        <f t="shared" si="13"/>
        <v>N/A</v>
      </c>
      <c r="I86" s="8">
        <v>23.27</v>
      </c>
      <c r="J86" s="8">
        <v>-0.57599999999999996</v>
      </c>
      <c r="K86" s="25" t="s">
        <v>734</v>
      </c>
      <c r="L86" s="85" t="str">
        <f t="shared" si="14"/>
        <v>Yes</v>
      </c>
    </row>
    <row r="87" spans="1:12" x14ac:dyDescent="0.25">
      <c r="A87" s="142" t="s">
        <v>616</v>
      </c>
      <c r="B87" s="21" t="s">
        <v>213</v>
      </c>
      <c r="C87" s="26">
        <v>5286321</v>
      </c>
      <c r="D87" s="7" t="str">
        <f t="shared" si="11"/>
        <v>N/A</v>
      </c>
      <c r="E87" s="26">
        <v>4636922</v>
      </c>
      <c r="F87" s="7" t="str">
        <f t="shared" si="12"/>
        <v>N/A</v>
      </c>
      <c r="G87" s="26">
        <v>4001178</v>
      </c>
      <c r="H87" s="7" t="str">
        <f t="shared" si="13"/>
        <v>N/A</v>
      </c>
      <c r="I87" s="8">
        <v>-12.3</v>
      </c>
      <c r="J87" s="8">
        <v>-13.7</v>
      </c>
      <c r="K87" s="25" t="s">
        <v>734</v>
      </c>
      <c r="L87" s="85" t="str">
        <f t="shared" si="14"/>
        <v>Yes</v>
      </c>
    </row>
    <row r="88" spans="1:12" x14ac:dyDescent="0.25">
      <c r="A88" s="142" t="s">
        <v>617</v>
      </c>
      <c r="B88" s="21" t="s">
        <v>213</v>
      </c>
      <c r="C88" s="22">
        <v>21280</v>
      </c>
      <c r="D88" s="7" t="str">
        <f t="shared" si="11"/>
        <v>N/A</v>
      </c>
      <c r="E88" s="22">
        <v>20371</v>
      </c>
      <c r="F88" s="7" t="str">
        <f t="shared" si="12"/>
        <v>N/A</v>
      </c>
      <c r="G88" s="22">
        <v>18137</v>
      </c>
      <c r="H88" s="7" t="str">
        <f t="shared" si="13"/>
        <v>N/A</v>
      </c>
      <c r="I88" s="8">
        <v>-4.2699999999999996</v>
      </c>
      <c r="J88" s="8">
        <v>-11</v>
      </c>
      <c r="K88" s="25" t="s">
        <v>734</v>
      </c>
      <c r="L88" s="85" t="str">
        <f t="shared" si="14"/>
        <v>Yes</v>
      </c>
    </row>
    <row r="89" spans="1:12" x14ac:dyDescent="0.25">
      <c r="A89" s="142" t="s">
        <v>1422</v>
      </c>
      <c r="B89" s="21" t="s">
        <v>213</v>
      </c>
      <c r="C89" s="26">
        <v>248.41734023000001</v>
      </c>
      <c r="D89" s="7" t="str">
        <f t="shared" si="11"/>
        <v>N/A</v>
      </c>
      <c r="E89" s="26">
        <v>227.62368072000001</v>
      </c>
      <c r="F89" s="7" t="str">
        <f t="shared" si="12"/>
        <v>N/A</v>
      </c>
      <c r="G89" s="26">
        <v>220.60859017000001</v>
      </c>
      <c r="H89" s="7" t="str">
        <f t="shared" si="13"/>
        <v>N/A</v>
      </c>
      <c r="I89" s="8">
        <v>-8.3699999999999992</v>
      </c>
      <c r="J89" s="8">
        <v>-3.08</v>
      </c>
      <c r="K89" s="25" t="s">
        <v>734</v>
      </c>
      <c r="L89" s="85" t="str">
        <f t="shared" si="14"/>
        <v>Yes</v>
      </c>
    </row>
    <row r="90" spans="1:12" x14ac:dyDescent="0.25">
      <c r="A90" s="142" t="s">
        <v>618</v>
      </c>
      <c r="B90" s="21" t="s">
        <v>213</v>
      </c>
      <c r="C90" s="26">
        <v>7117961</v>
      </c>
      <c r="D90" s="7" t="str">
        <f t="shared" si="11"/>
        <v>N/A</v>
      </c>
      <c r="E90" s="26">
        <v>8465967</v>
      </c>
      <c r="F90" s="7" t="str">
        <f t="shared" si="12"/>
        <v>N/A</v>
      </c>
      <c r="G90" s="26">
        <v>10169738</v>
      </c>
      <c r="H90" s="7" t="str">
        <f t="shared" si="13"/>
        <v>N/A</v>
      </c>
      <c r="I90" s="8">
        <v>18.940000000000001</v>
      </c>
      <c r="J90" s="8">
        <v>20.12</v>
      </c>
      <c r="K90" s="25" t="s">
        <v>734</v>
      </c>
      <c r="L90" s="85" t="str">
        <f t="shared" si="14"/>
        <v>Yes</v>
      </c>
    </row>
    <row r="91" spans="1:12" x14ac:dyDescent="0.25">
      <c r="A91" s="142" t="s">
        <v>619</v>
      </c>
      <c r="B91" s="21" t="s">
        <v>213</v>
      </c>
      <c r="C91" s="22">
        <v>21868</v>
      </c>
      <c r="D91" s="7" t="str">
        <f t="shared" si="11"/>
        <v>N/A</v>
      </c>
      <c r="E91" s="22">
        <v>21138</v>
      </c>
      <c r="F91" s="7" t="str">
        <f t="shared" si="12"/>
        <v>N/A</v>
      </c>
      <c r="G91" s="22">
        <v>21485</v>
      </c>
      <c r="H91" s="7" t="str">
        <f t="shared" si="13"/>
        <v>N/A</v>
      </c>
      <c r="I91" s="8">
        <v>-3.34</v>
      </c>
      <c r="J91" s="8">
        <v>1.6419999999999999</v>
      </c>
      <c r="K91" s="25" t="s">
        <v>734</v>
      </c>
      <c r="L91" s="85" t="str">
        <f t="shared" si="14"/>
        <v>Yes</v>
      </c>
    </row>
    <row r="92" spans="1:12" x14ac:dyDescent="0.25">
      <c r="A92" s="142" t="s">
        <v>1423</v>
      </c>
      <c r="B92" s="21" t="s">
        <v>213</v>
      </c>
      <c r="C92" s="26">
        <v>325.49666179000002</v>
      </c>
      <c r="D92" s="7" t="str">
        <f t="shared" si="11"/>
        <v>N/A</v>
      </c>
      <c r="E92" s="26">
        <v>400.50936702000001</v>
      </c>
      <c r="F92" s="7" t="str">
        <f t="shared" si="12"/>
        <v>N/A</v>
      </c>
      <c r="G92" s="26">
        <v>473.34130789</v>
      </c>
      <c r="H92" s="7" t="str">
        <f t="shared" si="13"/>
        <v>N/A</v>
      </c>
      <c r="I92" s="8">
        <v>23.05</v>
      </c>
      <c r="J92" s="8">
        <v>18.18</v>
      </c>
      <c r="K92" s="25" t="s">
        <v>734</v>
      </c>
      <c r="L92" s="85" t="str">
        <f t="shared" si="14"/>
        <v>Yes</v>
      </c>
    </row>
    <row r="93" spans="1:12" ht="25" x14ac:dyDescent="0.25">
      <c r="A93" s="142" t="s">
        <v>620</v>
      </c>
      <c r="B93" s="21" t="s">
        <v>213</v>
      </c>
      <c r="C93" s="26">
        <v>25002512</v>
      </c>
      <c r="D93" s="7" t="str">
        <f t="shared" si="11"/>
        <v>N/A</v>
      </c>
      <c r="E93" s="26">
        <v>26479088</v>
      </c>
      <c r="F93" s="7" t="str">
        <f t="shared" si="12"/>
        <v>N/A</v>
      </c>
      <c r="G93" s="26">
        <v>111664612</v>
      </c>
      <c r="H93" s="7" t="str">
        <f t="shared" si="13"/>
        <v>N/A</v>
      </c>
      <c r="I93" s="8">
        <v>5.9059999999999997</v>
      </c>
      <c r="J93" s="8">
        <v>321.7</v>
      </c>
      <c r="K93" s="25" t="s">
        <v>734</v>
      </c>
      <c r="L93" s="85" t="str">
        <f t="shared" si="14"/>
        <v>No</v>
      </c>
    </row>
    <row r="94" spans="1:12" x14ac:dyDescent="0.25">
      <c r="A94" s="145" t="s">
        <v>621</v>
      </c>
      <c r="B94" s="22" t="s">
        <v>213</v>
      </c>
      <c r="C94" s="22">
        <v>14073</v>
      </c>
      <c r="D94" s="7" t="str">
        <f t="shared" si="11"/>
        <v>N/A</v>
      </c>
      <c r="E94" s="22">
        <v>11930</v>
      </c>
      <c r="F94" s="7" t="str">
        <f t="shared" si="12"/>
        <v>N/A</v>
      </c>
      <c r="G94" s="22">
        <v>26075</v>
      </c>
      <c r="H94" s="7" t="str">
        <f t="shared" si="13"/>
        <v>N/A</v>
      </c>
      <c r="I94" s="8">
        <v>-15.2</v>
      </c>
      <c r="J94" s="8">
        <v>118.6</v>
      </c>
      <c r="K94" s="1" t="s">
        <v>734</v>
      </c>
      <c r="L94" s="85" t="str">
        <f t="shared" si="14"/>
        <v>No</v>
      </c>
    </row>
    <row r="95" spans="1:12" x14ac:dyDescent="0.25">
      <c r="A95" s="142" t="s">
        <v>1424</v>
      </c>
      <c r="B95" s="21" t="s">
        <v>213</v>
      </c>
      <c r="C95" s="26">
        <v>1776.6298586</v>
      </c>
      <c r="D95" s="7" t="str">
        <f t="shared" si="11"/>
        <v>N/A</v>
      </c>
      <c r="E95" s="26">
        <v>2219.5379714999999</v>
      </c>
      <c r="F95" s="7" t="str">
        <f t="shared" si="12"/>
        <v>N/A</v>
      </c>
      <c r="G95" s="26">
        <v>4282.4395781000003</v>
      </c>
      <c r="H95" s="7" t="str">
        <f t="shared" si="13"/>
        <v>N/A</v>
      </c>
      <c r="I95" s="8">
        <v>24.93</v>
      </c>
      <c r="J95" s="8">
        <v>92.94</v>
      </c>
      <c r="K95" s="25" t="s">
        <v>734</v>
      </c>
      <c r="L95" s="85" t="str">
        <f t="shared" si="14"/>
        <v>No</v>
      </c>
    </row>
    <row r="96" spans="1:12" ht="25" x14ac:dyDescent="0.25">
      <c r="A96" s="142" t="s">
        <v>622</v>
      </c>
      <c r="B96" s="21" t="s">
        <v>213</v>
      </c>
      <c r="C96" s="26">
        <v>6512032</v>
      </c>
      <c r="D96" s="7" t="str">
        <f t="shared" si="11"/>
        <v>N/A</v>
      </c>
      <c r="E96" s="26">
        <v>6912290</v>
      </c>
      <c r="F96" s="7" t="str">
        <f t="shared" si="12"/>
        <v>N/A</v>
      </c>
      <c r="G96" s="26">
        <v>6690413</v>
      </c>
      <c r="H96" s="7" t="str">
        <f t="shared" si="13"/>
        <v>N/A</v>
      </c>
      <c r="I96" s="8">
        <v>6.1459999999999999</v>
      </c>
      <c r="J96" s="8">
        <v>-3.21</v>
      </c>
      <c r="K96" s="25" t="s">
        <v>734</v>
      </c>
      <c r="L96" s="85" t="str">
        <f t="shared" si="14"/>
        <v>Yes</v>
      </c>
    </row>
    <row r="97" spans="1:12" x14ac:dyDescent="0.25">
      <c r="A97" s="142" t="s">
        <v>623</v>
      </c>
      <c r="B97" s="21" t="s">
        <v>213</v>
      </c>
      <c r="C97" s="22">
        <v>10987</v>
      </c>
      <c r="D97" s="7" t="str">
        <f t="shared" si="11"/>
        <v>N/A</v>
      </c>
      <c r="E97" s="22">
        <v>10936</v>
      </c>
      <c r="F97" s="7" t="str">
        <f t="shared" si="12"/>
        <v>N/A</v>
      </c>
      <c r="G97" s="22">
        <v>10510</v>
      </c>
      <c r="H97" s="7" t="str">
        <f t="shared" si="13"/>
        <v>N/A</v>
      </c>
      <c r="I97" s="8">
        <v>-0.46400000000000002</v>
      </c>
      <c r="J97" s="8">
        <v>-3.9</v>
      </c>
      <c r="K97" s="25" t="s">
        <v>734</v>
      </c>
      <c r="L97" s="85" t="str">
        <f t="shared" si="14"/>
        <v>Yes</v>
      </c>
    </row>
    <row r="98" spans="1:12" x14ac:dyDescent="0.25">
      <c r="A98" s="142" t="s">
        <v>1425</v>
      </c>
      <c r="B98" s="21" t="s">
        <v>213</v>
      </c>
      <c r="C98" s="26">
        <v>592.70337672000005</v>
      </c>
      <c r="D98" s="7" t="str">
        <f t="shared" si="11"/>
        <v>N/A</v>
      </c>
      <c r="E98" s="26">
        <v>632.06748354000001</v>
      </c>
      <c r="F98" s="7" t="str">
        <f t="shared" si="12"/>
        <v>N/A</v>
      </c>
      <c r="G98" s="26">
        <v>636.57592768999996</v>
      </c>
      <c r="H98" s="7" t="str">
        <f t="shared" si="13"/>
        <v>N/A</v>
      </c>
      <c r="I98" s="8">
        <v>6.641</v>
      </c>
      <c r="J98" s="8">
        <v>0.71330000000000005</v>
      </c>
      <c r="K98" s="25" t="s">
        <v>734</v>
      </c>
      <c r="L98" s="85" t="str">
        <f t="shared" si="14"/>
        <v>Yes</v>
      </c>
    </row>
    <row r="99" spans="1:12" ht="25" x14ac:dyDescent="0.25">
      <c r="A99" s="142" t="s">
        <v>624</v>
      </c>
      <c r="B99" s="21" t="s">
        <v>213</v>
      </c>
      <c r="C99" s="26">
        <v>266171279</v>
      </c>
      <c r="D99" s="7" t="str">
        <f t="shared" si="11"/>
        <v>N/A</v>
      </c>
      <c r="E99" s="26">
        <v>297609230</v>
      </c>
      <c r="F99" s="7" t="str">
        <f t="shared" si="12"/>
        <v>N/A</v>
      </c>
      <c r="G99" s="26">
        <v>247208752</v>
      </c>
      <c r="H99" s="7" t="str">
        <f t="shared" si="13"/>
        <v>N/A</v>
      </c>
      <c r="I99" s="8">
        <v>11.81</v>
      </c>
      <c r="J99" s="8">
        <v>-16.899999999999999</v>
      </c>
      <c r="K99" s="25" t="s">
        <v>734</v>
      </c>
      <c r="L99" s="85" t="str">
        <f t="shared" si="14"/>
        <v>Yes</v>
      </c>
    </row>
    <row r="100" spans="1:12" x14ac:dyDescent="0.25">
      <c r="A100" s="142" t="s">
        <v>625</v>
      </c>
      <c r="B100" s="21" t="s">
        <v>213</v>
      </c>
      <c r="C100" s="22">
        <v>11404</v>
      </c>
      <c r="D100" s="7" t="str">
        <f t="shared" si="11"/>
        <v>N/A</v>
      </c>
      <c r="E100" s="22">
        <v>11586</v>
      </c>
      <c r="F100" s="7" t="str">
        <f t="shared" si="12"/>
        <v>N/A</v>
      </c>
      <c r="G100" s="22">
        <v>11105</v>
      </c>
      <c r="H100" s="7" t="str">
        <f t="shared" si="13"/>
        <v>N/A</v>
      </c>
      <c r="I100" s="8">
        <v>1.5960000000000001</v>
      </c>
      <c r="J100" s="8">
        <v>-4.1500000000000004</v>
      </c>
      <c r="K100" s="25" t="s">
        <v>734</v>
      </c>
      <c r="L100" s="85" t="str">
        <f t="shared" si="14"/>
        <v>Yes</v>
      </c>
    </row>
    <row r="101" spans="1:12" ht="25" x14ac:dyDescent="0.25">
      <c r="A101" s="142" t="s">
        <v>1426</v>
      </c>
      <c r="B101" s="21" t="s">
        <v>213</v>
      </c>
      <c r="C101" s="26">
        <v>23340.168274</v>
      </c>
      <c r="D101" s="7" t="str">
        <f t="shared" si="11"/>
        <v>N/A</v>
      </c>
      <c r="E101" s="26">
        <v>25686.969619</v>
      </c>
      <c r="F101" s="7" t="str">
        <f t="shared" si="12"/>
        <v>N/A</v>
      </c>
      <c r="G101" s="26">
        <v>22261.031246999999</v>
      </c>
      <c r="H101" s="7" t="str">
        <f t="shared" si="13"/>
        <v>N/A</v>
      </c>
      <c r="I101" s="8">
        <v>10.050000000000001</v>
      </c>
      <c r="J101" s="8">
        <v>-13.3</v>
      </c>
      <c r="K101" s="25" t="s">
        <v>734</v>
      </c>
      <c r="L101" s="85" t="str">
        <f t="shared" si="14"/>
        <v>Yes</v>
      </c>
    </row>
    <row r="102" spans="1:12" ht="25" x14ac:dyDescent="0.25">
      <c r="A102" s="142" t="s">
        <v>626</v>
      </c>
      <c r="B102" s="21" t="s">
        <v>213</v>
      </c>
      <c r="C102" s="26">
        <v>43070411</v>
      </c>
      <c r="D102" s="7" t="str">
        <f t="shared" si="11"/>
        <v>N/A</v>
      </c>
      <c r="E102" s="26">
        <v>47367996</v>
      </c>
      <c r="F102" s="7" t="str">
        <f t="shared" si="12"/>
        <v>N/A</v>
      </c>
      <c r="G102" s="26">
        <v>27859073</v>
      </c>
      <c r="H102" s="7" t="str">
        <f t="shared" si="13"/>
        <v>N/A</v>
      </c>
      <c r="I102" s="8">
        <v>9.9779999999999998</v>
      </c>
      <c r="J102" s="8">
        <v>-41.2</v>
      </c>
      <c r="K102" s="25" t="s">
        <v>734</v>
      </c>
      <c r="L102" s="85" t="str">
        <f t="shared" si="14"/>
        <v>No</v>
      </c>
    </row>
    <row r="103" spans="1:12" x14ac:dyDescent="0.25">
      <c r="A103" s="142" t="s">
        <v>627</v>
      </c>
      <c r="B103" s="21" t="s">
        <v>213</v>
      </c>
      <c r="C103" s="22">
        <v>22357</v>
      </c>
      <c r="D103" s="7" t="str">
        <f t="shared" si="11"/>
        <v>N/A</v>
      </c>
      <c r="E103" s="22">
        <v>23037</v>
      </c>
      <c r="F103" s="7" t="str">
        <f t="shared" si="12"/>
        <v>N/A</v>
      </c>
      <c r="G103" s="22">
        <v>20968</v>
      </c>
      <c r="H103" s="7" t="str">
        <f t="shared" si="13"/>
        <v>N/A</v>
      </c>
      <c r="I103" s="8">
        <v>3.0419999999999998</v>
      </c>
      <c r="J103" s="8">
        <v>-8.98</v>
      </c>
      <c r="K103" s="25" t="s">
        <v>734</v>
      </c>
      <c r="L103" s="85" t="str">
        <f t="shared" si="14"/>
        <v>Yes</v>
      </c>
    </row>
    <row r="104" spans="1:12" ht="25" x14ac:dyDescent="0.25">
      <c r="A104" s="142" t="s">
        <v>1427</v>
      </c>
      <c r="B104" s="21" t="s">
        <v>213</v>
      </c>
      <c r="C104" s="26">
        <v>1926.4843673</v>
      </c>
      <c r="D104" s="7" t="str">
        <f t="shared" si="11"/>
        <v>N/A</v>
      </c>
      <c r="E104" s="26">
        <v>2056.1703346999998</v>
      </c>
      <c r="F104" s="7" t="str">
        <f t="shared" si="12"/>
        <v>N/A</v>
      </c>
      <c r="G104" s="26">
        <v>1328.6471289999999</v>
      </c>
      <c r="H104" s="7" t="str">
        <f t="shared" si="13"/>
        <v>N/A</v>
      </c>
      <c r="I104" s="8">
        <v>6.7320000000000002</v>
      </c>
      <c r="J104" s="8">
        <v>-35.4</v>
      </c>
      <c r="K104" s="25" t="s">
        <v>734</v>
      </c>
      <c r="L104" s="85" t="str">
        <f t="shared" si="14"/>
        <v>No</v>
      </c>
    </row>
    <row r="105" spans="1:12" ht="25" x14ac:dyDescent="0.25">
      <c r="A105" s="142" t="s">
        <v>628</v>
      </c>
      <c r="B105" s="21" t="s">
        <v>213</v>
      </c>
      <c r="C105" s="26">
        <v>22353680</v>
      </c>
      <c r="D105" s="7" t="str">
        <f t="shared" si="11"/>
        <v>N/A</v>
      </c>
      <c r="E105" s="26">
        <v>12067054</v>
      </c>
      <c r="F105" s="7" t="str">
        <f t="shared" si="12"/>
        <v>N/A</v>
      </c>
      <c r="G105" s="26">
        <v>11152326</v>
      </c>
      <c r="H105" s="7" t="str">
        <f t="shared" si="13"/>
        <v>N/A</v>
      </c>
      <c r="I105" s="8">
        <v>-46</v>
      </c>
      <c r="J105" s="8">
        <v>-7.58</v>
      </c>
      <c r="K105" s="25" t="s">
        <v>734</v>
      </c>
      <c r="L105" s="85" t="str">
        <f t="shared" si="14"/>
        <v>Yes</v>
      </c>
    </row>
    <row r="106" spans="1:12" x14ac:dyDescent="0.25">
      <c r="A106" s="142" t="s">
        <v>629</v>
      </c>
      <c r="B106" s="21" t="s">
        <v>213</v>
      </c>
      <c r="C106" s="22">
        <v>6056</v>
      </c>
      <c r="D106" s="7" t="str">
        <f t="shared" si="11"/>
        <v>N/A</v>
      </c>
      <c r="E106" s="22">
        <v>5312</v>
      </c>
      <c r="F106" s="7" t="str">
        <f t="shared" si="12"/>
        <v>N/A</v>
      </c>
      <c r="G106" s="22">
        <v>7439</v>
      </c>
      <c r="H106" s="7" t="str">
        <f t="shared" si="13"/>
        <v>N/A</v>
      </c>
      <c r="I106" s="8">
        <v>-12.3</v>
      </c>
      <c r="J106" s="8">
        <v>40.04</v>
      </c>
      <c r="K106" s="25" t="s">
        <v>734</v>
      </c>
      <c r="L106" s="85" t="str">
        <f t="shared" si="14"/>
        <v>No</v>
      </c>
    </row>
    <row r="107" spans="1:12" ht="25" x14ac:dyDescent="0.25">
      <c r="A107" s="142" t="s">
        <v>1428</v>
      </c>
      <c r="B107" s="21" t="s">
        <v>213</v>
      </c>
      <c r="C107" s="26">
        <v>3691.1624834999998</v>
      </c>
      <c r="D107" s="7" t="str">
        <f t="shared" si="11"/>
        <v>N/A</v>
      </c>
      <c r="E107" s="26">
        <v>2271.6592620000001</v>
      </c>
      <c r="F107" s="7" t="str">
        <f t="shared" si="12"/>
        <v>N/A</v>
      </c>
      <c r="G107" s="26">
        <v>1499.1700496999999</v>
      </c>
      <c r="H107" s="7" t="str">
        <f t="shared" si="13"/>
        <v>N/A</v>
      </c>
      <c r="I107" s="8">
        <v>-38.5</v>
      </c>
      <c r="J107" s="8">
        <v>-34</v>
      </c>
      <c r="K107" s="25" t="s">
        <v>734</v>
      </c>
      <c r="L107" s="85" t="str">
        <f t="shared" si="14"/>
        <v>No</v>
      </c>
    </row>
    <row r="108" spans="1:12" ht="25" x14ac:dyDescent="0.25">
      <c r="A108" s="142" t="s">
        <v>630</v>
      </c>
      <c r="B108" s="21" t="s">
        <v>213</v>
      </c>
      <c r="C108" s="26">
        <v>764842</v>
      </c>
      <c r="D108" s="7" t="str">
        <f t="shared" si="11"/>
        <v>N/A</v>
      </c>
      <c r="E108" s="26">
        <v>783474</v>
      </c>
      <c r="F108" s="7" t="str">
        <f t="shared" si="12"/>
        <v>N/A</v>
      </c>
      <c r="G108" s="26">
        <v>842476</v>
      </c>
      <c r="H108" s="7" t="str">
        <f t="shared" si="13"/>
        <v>N/A</v>
      </c>
      <c r="I108" s="8">
        <v>2.4359999999999999</v>
      </c>
      <c r="J108" s="8">
        <v>7.5309999999999997</v>
      </c>
      <c r="K108" s="25" t="s">
        <v>734</v>
      </c>
      <c r="L108" s="85" t="str">
        <f t="shared" si="14"/>
        <v>Yes</v>
      </c>
    </row>
    <row r="109" spans="1:12" x14ac:dyDescent="0.25">
      <c r="A109" s="142" t="s">
        <v>631</v>
      </c>
      <c r="B109" s="21" t="s">
        <v>213</v>
      </c>
      <c r="C109" s="22">
        <v>4825</v>
      </c>
      <c r="D109" s="7" t="str">
        <f t="shared" si="11"/>
        <v>N/A</v>
      </c>
      <c r="E109" s="22">
        <v>4809</v>
      </c>
      <c r="F109" s="7" t="str">
        <f t="shared" si="12"/>
        <v>N/A</v>
      </c>
      <c r="G109" s="22">
        <v>5746</v>
      </c>
      <c r="H109" s="7" t="str">
        <f t="shared" si="13"/>
        <v>N/A</v>
      </c>
      <c r="I109" s="8">
        <v>-0.33200000000000002</v>
      </c>
      <c r="J109" s="8">
        <v>19.48</v>
      </c>
      <c r="K109" s="25" t="s">
        <v>734</v>
      </c>
      <c r="L109" s="85" t="str">
        <f t="shared" si="14"/>
        <v>Yes</v>
      </c>
    </row>
    <row r="110" spans="1:12" ht="25" x14ac:dyDescent="0.25">
      <c r="A110" s="142" t="s">
        <v>1429</v>
      </c>
      <c r="B110" s="21" t="s">
        <v>213</v>
      </c>
      <c r="C110" s="26">
        <v>158.51647668000001</v>
      </c>
      <c r="D110" s="7" t="str">
        <f t="shared" si="11"/>
        <v>N/A</v>
      </c>
      <c r="E110" s="26">
        <v>162.91827823</v>
      </c>
      <c r="F110" s="7" t="str">
        <f t="shared" si="12"/>
        <v>N/A</v>
      </c>
      <c r="G110" s="26">
        <v>146.61956143</v>
      </c>
      <c r="H110" s="7" t="str">
        <f t="shared" si="13"/>
        <v>N/A</v>
      </c>
      <c r="I110" s="8">
        <v>2.7770000000000001</v>
      </c>
      <c r="J110" s="8">
        <v>-10</v>
      </c>
      <c r="K110" s="25" t="s">
        <v>734</v>
      </c>
      <c r="L110" s="85" t="str">
        <f t="shared" si="14"/>
        <v>Yes</v>
      </c>
    </row>
    <row r="111" spans="1:12" x14ac:dyDescent="0.25">
      <c r="A111" s="142" t="s">
        <v>632</v>
      </c>
      <c r="B111" s="21" t="s">
        <v>213</v>
      </c>
      <c r="C111" s="26">
        <v>7611986</v>
      </c>
      <c r="D111" s="7" t="str">
        <f t="shared" si="11"/>
        <v>N/A</v>
      </c>
      <c r="E111" s="26">
        <v>7542006</v>
      </c>
      <c r="F111" s="7" t="str">
        <f t="shared" si="12"/>
        <v>N/A</v>
      </c>
      <c r="G111" s="26">
        <v>3864290</v>
      </c>
      <c r="H111" s="7" t="str">
        <f t="shared" si="13"/>
        <v>N/A</v>
      </c>
      <c r="I111" s="8">
        <v>-0.91900000000000004</v>
      </c>
      <c r="J111" s="8">
        <v>-48.8</v>
      </c>
      <c r="K111" s="25" t="s">
        <v>734</v>
      </c>
      <c r="L111" s="85" t="str">
        <f t="shared" si="14"/>
        <v>No</v>
      </c>
    </row>
    <row r="112" spans="1:12" x14ac:dyDescent="0.25">
      <c r="A112" s="142" t="s">
        <v>633</v>
      </c>
      <c r="B112" s="21" t="s">
        <v>213</v>
      </c>
      <c r="C112" s="22">
        <v>796</v>
      </c>
      <c r="D112" s="7" t="str">
        <f t="shared" si="11"/>
        <v>N/A</v>
      </c>
      <c r="E112" s="22">
        <v>822</v>
      </c>
      <c r="F112" s="7" t="str">
        <f t="shared" si="12"/>
        <v>N/A</v>
      </c>
      <c r="G112" s="22">
        <v>451</v>
      </c>
      <c r="H112" s="7" t="str">
        <f t="shared" si="13"/>
        <v>N/A</v>
      </c>
      <c r="I112" s="8">
        <v>3.266</v>
      </c>
      <c r="J112" s="8">
        <v>-45.1</v>
      </c>
      <c r="K112" s="25" t="s">
        <v>734</v>
      </c>
      <c r="L112" s="85" t="str">
        <f t="shared" si="14"/>
        <v>No</v>
      </c>
    </row>
    <row r="113" spans="1:12" x14ac:dyDescent="0.25">
      <c r="A113" s="142" t="s">
        <v>1430</v>
      </c>
      <c r="B113" s="21" t="s">
        <v>213</v>
      </c>
      <c r="C113" s="26">
        <v>9562.7964823999991</v>
      </c>
      <c r="D113" s="7" t="str">
        <f t="shared" si="11"/>
        <v>N/A</v>
      </c>
      <c r="E113" s="26">
        <v>9175.1897809999991</v>
      </c>
      <c r="F113" s="7" t="str">
        <f t="shared" si="12"/>
        <v>N/A</v>
      </c>
      <c r="G113" s="26">
        <v>8568.2705100000003</v>
      </c>
      <c r="H113" s="7" t="str">
        <f t="shared" si="13"/>
        <v>N/A</v>
      </c>
      <c r="I113" s="8">
        <v>-4.05</v>
      </c>
      <c r="J113" s="8">
        <v>-6.61</v>
      </c>
      <c r="K113" s="25" t="s">
        <v>734</v>
      </c>
      <c r="L113" s="85" t="str">
        <f t="shared" si="14"/>
        <v>Yes</v>
      </c>
    </row>
    <row r="114" spans="1:12" ht="25" x14ac:dyDescent="0.25">
      <c r="A114" s="142" t="s">
        <v>634</v>
      </c>
      <c r="B114" s="21" t="s">
        <v>213</v>
      </c>
      <c r="C114" s="26">
        <v>708721</v>
      </c>
      <c r="D114" s="7" t="str">
        <f t="shared" si="11"/>
        <v>N/A</v>
      </c>
      <c r="E114" s="26">
        <v>819621</v>
      </c>
      <c r="F114" s="7" t="str">
        <f t="shared" si="12"/>
        <v>N/A</v>
      </c>
      <c r="G114" s="26">
        <v>834992</v>
      </c>
      <c r="H114" s="7" t="str">
        <f t="shared" si="13"/>
        <v>N/A</v>
      </c>
      <c r="I114" s="8">
        <v>15.65</v>
      </c>
      <c r="J114" s="8">
        <v>1.875</v>
      </c>
      <c r="K114" s="25" t="s">
        <v>734</v>
      </c>
      <c r="L114" s="85" t="str">
        <f>IF(J114="Div by 0", "N/A", IF(OR(J114="N/A",K114="N/A"),"N/A", IF(J114&gt;VALUE(MID(K114,1,2)), "No", IF(J114&lt;-1*VALUE(MID(K114,1,2)), "No", "Yes"))))</f>
        <v>Yes</v>
      </c>
    </row>
    <row r="115" spans="1:12" x14ac:dyDescent="0.25">
      <c r="A115" s="142" t="s">
        <v>635</v>
      </c>
      <c r="B115" s="21" t="s">
        <v>213</v>
      </c>
      <c r="C115" s="22">
        <v>7860</v>
      </c>
      <c r="D115" s="7" t="str">
        <f t="shared" si="11"/>
        <v>N/A</v>
      </c>
      <c r="E115" s="22">
        <v>7847</v>
      </c>
      <c r="F115" s="7" t="str">
        <f t="shared" si="12"/>
        <v>N/A</v>
      </c>
      <c r="G115" s="22">
        <v>7202</v>
      </c>
      <c r="H115" s="7" t="str">
        <f t="shared" si="13"/>
        <v>N/A</v>
      </c>
      <c r="I115" s="8">
        <v>-0.16500000000000001</v>
      </c>
      <c r="J115" s="8">
        <v>-8.2200000000000006</v>
      </c>
      <c r="K115" s="25" t="s">
        <v>734</v>
      </c>
      <c r="L115" s="85" t="str">
        <f t="shared" ref="L115:L119" si="15">IF(J115="Div by 0", "N/A", IF(OR(J115="N/A",K115="N/A"),"N/A", IF(J115&gt;VALUE(MID(K115,1,2)), "No", IF(J115&lt;-1*VALUE(MID(K115,1,2)), "No", "Yes"))))</f>
        <v>Yes</v>
      </c>
    </row>
    <row r="116" spans="1:12" ht="25" x14ac:dyDescent="0.25">
      <c r="A116" s="142" t="s">
        <v>1431</v>
      </c>
      <c r="B116" s="21" t="s">
        <v>213</v>
      </c>
      <c r="C116" s="26">
        <v>90.168066158000002</v>
      </c>
      <c r="D116" s="7" t="str">
        <f t="shared" si="11"/>
        <v>N/A</v>
      </c>
      <c r="E116" s="26">
        <v>104.45023576</v>
      </c>
      <c r="F116" s="7" t="str">
        <f t="shared" si="12"/>
        <v>N/A</v>
      </c>
      <c r="G116" s="26">
        <v>115.93890586000001</v>
      </c>
      <c r="H116" s="7" t="str">
        <f t="shared" si="13"/>
        <v>N/A</v>
      </c>
      <c r="I116" s="8">
        <v>15.84</v>
      </c>
      <c r="J116" s="8">
        <v>11</v>
      </c>
      <c r="K116" s="25" t="s">
        <v>734</v>
      </c>
      <c r="L116" s="85" t="str">
        <f t="shared" si="15"/>
        <v>Yes</v>
      </c>
    </row>
    <row r="117" spans="1:12" ht="25" x14ac:dyDescent="0.25">
      <c r="A117" s="142" t="s">
        <v>636</v>
      </c>
      <c r="B117" s="21" t="s">
        <v>213</v>
      </c>
      <c r="C117" s="26">
        <v>29792904</v>
      </c>
      <c r="D117" s="7" t="str">
        <f t="shared" si="11"/>
        <v>N/A</v>
      </c>
      <c r="E117" s="26">
        <v>33784007</v>
      </c>
      <c r="F117" s="7" t="str">
        <f t="shared" si="12"/>
        <v>N/A</v>
      </c>
      <c r="G117" s="26">
        <v>33447896</v>
      </c>
      <c r="H117" s="7" t="str">
        <f t="shared" si="13"/>
        <v>N/A</v>
      </c>
      <c r="I117" s="8">
        <v>13.4</v>
      </c>
      <c r="J117" s="8">
        <v>-0.995</v>
      </c>
      <c r="K117" s="25" t="s">
        <v>734</v>
      </c>
      <c r="L117" s="85" t="str">
        <f t="shared" si="15"/>
        <v>Yes</v>
      </c>
    </row>
    <row r="118" spans="1:12" x14ac:dyDescent="0.25">
      <c r="A118" s="142" t="s">
        <v>637</v>
      </c>
      <c r="B118" s="21" t="s">
        <v>213</v>
      </c>
      <c r="C118" s="22">
        <v>288</v>
      </c>
      <c r="D118" s="7" t="str">
        <f t="shared" si="11"/>
        <v>N/A</v>
      </c>
      <c r="E118" s="22">
        <v>308</v>
      </c>
      <c r="F118" s="7" t="str">
        <f t="shared" si="12"/>
        <v>N/A</v>
      </c>
      <c r="G118" s="22">
        <v>316</v>
      </c>
      <c r="H118" s="7" t="str">
        <f t="shared" si="13"/>
        <v>N/A</v>
      </c>
      <c r="I118" s="8">
        <v>6.944</v>
      </c>
      <c r="J118" s="8">
        <v>2.597</v>
      </c>
      <c r="K118" s="25" t="s">
        <v>734</v>
      </c>
      <c r="L118" s="85" t="str">
        <f t="shared" si="15"/>
        <v>Yes</v>
      </c>
    </row>
    <row r="119" spans="1:12" ht="25" x14ac:dyDescent="0.25">
      <c r="A119" s="142" t="s">
        <v>1432</v>
      </c>
      <c r="B119" s="21" t="s">
        <v>213</v>
      </c>
      <c r="C119" s="26">
        <v>103447.58332999999</v>
      </c>
      <c r="D119" s="7" t="str">
        <f t="shared" si="11"/>
        <v>N/A</v>
      </c>
      <c r="E119" s="26">
        <v>109688.33442</v>
      </c>
      <c r="F119" s="7" t="str">
        <f t="shared" si="12"/>
        <v>N/A</v>
      </c>
      <c r="G119" s="26">
        <v>105847.77215</v>
      </c>
      <c r="H119" s="7" t="str">
        <f t="shared" si="13"/>
        <v>N/A</v>
      </c>
      <c r="I119" s="8">
        <v>6.0330000000000004</v>
      </c>
      <c r="J119" s="8">
        <v>-3.5</v>
      </c>
      <c r="K119" s="25" t="s">
        <v>734</v>
      </c>
      <c r="L119" s="85" t="str">
        <f t="shared" si="15"/>
        <v>Yes</v>
      </c>
    </row>
    <row r="120" spans="1:12" ht="25" x14ac:dyDescent="0.25">
      <c r="A120" s="142" t="s">
        <v>638</v>
      </c>
      <c r="B120" s="21" t="s">
        <v>213</v>
      </c>
      <c r="C120" s="26">
        <v>29925014</v>
      </c>
      <c r="D120" s="7" t="str">
        <f t="shared" si="11"/>
        <v>N/A</v>
      </c>
      <c r="E120" s="26">
        <v>37225742</v>
      </c>
      <c r="F120" s="7" t="str">
        <f t="shared" si="12"/>
        <v>N/A</v>
      </c>
      <c r="G120" s="26">
        <v>39373007</v>
      </c>
      <c r="H120" s="7" t="str">
        <f t="shared" si="13"/>
        <v>N/A</v>
      </c>
      <c r="I120" s="8">
        <v>24.4</v>
      </c>
      <c r="J120" s="8">
        <v>5.7679999999999998</v>
      </c>
      <c r="K120" s="25" t="s">
        <v>734</v>
      </c>
      <c r="L120" s="85" t="str">
        <f t="shared" ref="L120:L131" si="16">IF(J120="Div by 0", "N/A", IF(K120="N/A","N/A", IF(J120&gt;VALUE(MID(K120,1,2)), "No", IF(J120&lt;-1*VALUE(MID(K120,1,2)), "No", "Yes"))))</f>
        <v>Yes</v>
      </c>
    </row>
    <row r="121" spans="1:12" x14ac:dyDescent="0.25">
      <c r="A121" s="142" t="s">
        <v>639</v>
      </c>
      <c r="B121" s="21" t="s">
        <v>213</v>
      </c>
      <c r="C121" s="22">
        <v>24713</v>
      </c>
      <c r="D121" s="7" t="str">
        <f t="shared" si="11"/>
        <v>N/A</v>
      </c>
      <c r="E121" s="22">
        <v>24410</v>
      </c>
      <c r="F121" s="7" t="str">
        <f t="shared" si="12"/>
        <v>N/A</v>
      </c>
      <c r="G121" s="22">
        <v>24147</v>
      </c>
      <c r="H121" s="7" t="str">
        <f t="shared" si="13"/>
        <v>N/A</v>
      </c>
      <c r="I121" s="8">
        <v>-1.23</v>
      </c>
      <c r="J121" s="8">
        <v>-1.08</v>
      </c>
      <c r="K121" s="25" t="s">
        <v>734</v>
      </c>
      <c r="L121" s="85" t="str">
        <f t="shared" si="16"/>
        <v>Yes</v>
      </c>
    </row>
    <row r="122" spans="1:12" ht="25" x14ac:dyDescent="0.25">
      <c r="A122" s="142" t="s">
        <v>1433</v>
      </c>
      <c r="B122" s="21" t="s">
        <v>213</v>
      </c>
      <c r="C122" s="26">
        <v>1210.9017116</v>
      </c>
      <c r="D122" s="7" t="str">
        <f t="shared" si="11"/>
        <v>N/A</v>
      </c>
      <c r="E122" s="26">
        <v>1525.0201557</v>
      </c>
      <c r="F122" s="7" t="str">
        <f t="shared" si="12"/>
        <v>N/A</v>
      </c>
      <c r="G122" s="26">
        <v>1630.5548100999999</v>
      </c>
      <c r="H122" s="7" t="str">
        <f t="shared" si="13"/>
        <v>N/A</v>
      </c>
      <c r="I122" s="8">
        <v>25.94</v>
      </c>
      <c r="J122" s="8">
        <v>6.92</v>
      </c>
      <c r="K122" s="25" t="s">
        <v>734</v>
      </c>
      <c r="L122" s="85" t="str">
        <f t="shared" si="16"/>
        <v>Yes</v>
      </c>
    </row>
    <row r="123" spans="1:12" ht="25" x14ac:dyDescent="0.25">
      <c r="A123" s="142" t="s">
        <v>640</v>
      </c>
      <c r="B123" s="21" t="s">
        <v>213</v>
      </c>
      <c r="C123" s="26">
        <v>398766298</v>
      </c>
      <c r="D123" s="7" t="str">
        <f t="shared" ref="D123:D131" si="17">IF($B123="N/A","N/A",IF(C123&gt;10,"No",IF(C123&lt;-10,"No","Yes")))</f>
        <v>N/A</v>
      </c>
      <c r="E123" s="26">
        <v>429224419</v>
      </c>
      <c r="F123" s="7" t="str">
        <f t="shared" ref="F123:F131" si="18">IF($B123="N/A","N/A",IF(E123&gt;10,"No",IF(E123&lt;-10,"No","Yes")))</f>
        <v>N/A</v>
      </c>
      <c r="G123" s="26">
        <v>443532720</v>
      </c>
      <c r="H123" s="7" t="str">
        <f t="shared" ref="H123:H131" si="19">IF($B123="N/A","N/A",IF(G123&gt;10,"No",IF(G123&lt;-10,"No","Yes")))</f>
        <v>N/A</v>
      </c>
      <c r="I123" s="8">
        <v>7.6379999999999999</v>
      </c>
      <c r="J123" s="8">
        <v>3.3340000000000001</v>
      </c>
      <c r="K123" s="25" t="s">
        <v>734</v>
      </c>
      <c r="L123" s="85" t="str">
        <f t="shared" si="16"/>
        <v>Yes</v>
      </c>
    </row>
    <row r="124" spans="1:12" x14ac:dyDescent="0.25">
      <c r="A124" s="142" t="s">
        <v>641</v>
      </c>
      <c r="B124" s="21" t="s">
        <v>213</v>
      </c>
      <c r="C124" s="22">
        <v>8795</v>
      </c>
      <c r="D124" s="7" t="str">
        <f t="shared" si="17"/>
        <v>N/A</v>
      </c>
      <c r="E124" s="22">
        <v>9011</v>
      </c>
      <c r="F124" s="7" t="str">
        <f t="shared" si="18"/>
        <v>N/A</v>
      </c>
      <c r="G124" s="22">
        <v>9241</v>
      </c>
      <c r="H124" s="7" t="str">
        <f t="shared" si="19"/>
        <v>N/A</v>
      </c>
      <c r="I124" s="8">
        <v>2.456</v>
      </c>
      <c r="J124" s="8">
        <v>2.552</v>
      </c>
      <c r="K124" s="25" t="s">
        <v>734</v>
      </c>
      <c r="L124" s="85" t="str">
        <f t="shared" si="16"/>
        <v>Yes</v>
      </c>
    </row>
    <row r="125" spans="1:12" ht="25" x14ac:dyDescent="0.25">
      <c r="A125" s="142" t="s">
        <v>1434</v>
      </c>
      <c r="B125" s="21" t="s">
        <v>213</v>
      </c>
      <c r="C125" s="26">
        <v>45340.113473999998</v>
      </c>
      <c r="D125" s="7" t="str">
        <f t="shared" si="17"/>
        <v>N/A</v>
      </c>
      <c r="E125" s="26">
        <v>47633.383530999999</v>
      </c>
      <c r="F125" s="7" t="str">
        <f t="shared" si="18"/>
        <v>N/A</v>
      </c>
      <c r="G125" s="26">
        <v>47996.182230999999</v>
      </c>
      <c r="H125" s="7" t="str">
        <f t="shared" si="19"/>
        <v>N/A</v>
      </c>
      <c r="I125" s="8">
        <v>5.0579999999999998</v>
      </c>
      <c r="J125" s="8">
        <v>0.76160000000000005</v>
      </c>
      <c r="K125" s="25" t="s">
        <v>734</v>
      </c>
      <c r="L125" s="85" t="str">
        <f t="shared" si="16"/>
        <v>Yes</v>
      </c>
    </row>
    <row r="126" spans="1:12" ht="25" x14ac:dyDescent="0.25">
      <c r="A126" s="142" t="s">
        <v>642</v>
      </c>
      <c r="B126" s="21" t="s">
        <v>213</v>
      </c>
      <c r="C126" s="26">
        <v>54465197</v>
      </c>
      <c r="D126" s="7" t="str">
        <f t="shared" si="17"/>
        <v>N/A</v>
      </c>
      <c r="E126" s="26">
        <v>56071390</v>
      </c>
      <c r="F126" s="7" t="str">
        <f t="shared" si="18"/>
        <v>N/A</v>
      </c>
      <c r="G126" s="26">
        <v>57715629</v>
      </c>
      <c r="H126" s="7" t="str">
        <f t="shared" si="19"/>
        <v>N/A</v>
      </c>
      <c r="I126" s="8">
        <v>2.9489999999999998</v>
      </c>
      <c r="J126" s="8">
        <v>2.9319999999999999</v>
      </c>
      <c r="K126" s="25" t="s">
        <v>734</v>
      </c>
      <c r="L126" s="85" t="str">
        <f t="shared" si="16"/>
        <v>Yes</v>
      </c>
    </row>
    <row r="127" spans="1:12" x14ac:dyDescent="0.25">
      <c r="A127" s="142" t="s">
        <v>643</v>
      </c>
      <c r="B127" s="21" t="s">
        <v>213</v>
      </c>
      <c r="C127" s="22">
        <v>11278</v>
      </c>
      <c r="D127" s="7" t="str">
        <f t="shared" si="17"/>
        <v>N/A</v>
      </c>
      <c r="E127" s="22">
        <v>10420</v>
      </c>
      <c r="F127" s="7" t="str">
        <f t="shared" si="18"/>
        <v>N/A</v>
      </c>
      <c r="G127" s="22">
        <v>12734</v>
      </c>
      <c r="H127" s="7" t="str">
        <f t="shared" si="19"/>
        <v>N/A</v>
      </c>
      <c r="I127" s="8">
        <v>-7.61</v>
      </c>
      <c r="J127" s="8">
        <v>22.21</v>
      </c>
      <c r="K127" s="25" t="s">
        <v>734</v>
      </c>
      <c r="L127" s="85" t="str">
        <f t="shared" si="16"/>
        <v>Yes</v>
      </c>
    </row>
    <row r="128" spans="1:12" ht="25" x14ac:dyDescent="0.25">
      <c r="A128" s="142" t="s">
        <v>1435</v>
      </c>
      <c r="B128" s="21" t="s">
        <v>213</v>
      </c>
      <c r="C128" s="26">
        <v>4829.3311757000001</v>
      </c>
      <c r="D128" s="7" t="str">
        <f t="shared" si="17"/>
        <v>N/A</v>
      </c>
      <c r="E128" s="26">
        <v>5381.1314779000004</v>
      </c>
      <c r="F128" s="7" t="str">
        <f t="shared" si="18"/>
        <v>N/A</v>
      </c>
      <c r="G128" s="26">
        <v>4532.4037222999996</v>
      </c>
      <c r="H128" s="7" t="str">
        <f t="shared" si="19"/>
        <v>N/A</v>
      </c>
      <c r="I128" s="8">
        <v>11.43</v>
      </c>
      <c r="J128" s="8">
        <v>-15.8</v>
      </c>
      <c r="K128" s="25" t="s">
        <v>734</v>
      </c>
      <c r="L128" s="85" t="str">
        <f t="shared" si="16"/>
        <v>Yes</v>
      </c>
    </row>
    <row r="129" spans="1:12" ht="25" x14ac:dyDescent="0.25">
      <c r="A129" s="142" t="s">
        <v>644</v>
      </c>
      <c r="B129" s="21" t="s">
        <v>213</v>
      </c>
      <c r="C129" s="26">
        <v>77627107</v>
      </c>
      <c r="D129" s="7" t="str">
        <f t="shared" si="17"/>
        <v>N/A</v>
      </c>
      <c r="E129" s="26">
        <v>86960360</v>
      </c>
      <c r="F129" s="7" t="str">
        <f t="shared" si="18"/>
        <v>N/A</v>
      </c>
      <c r="G129" s="26">
        <v>95309095</v>
      </c>
      <c r="H129" s="7" t="str">
        <f t="shared" si="19"/>
        <v>N/A</v>
      </c>
      <c r="I129" s="8">
        <v>12.02</v>
      </c>
      <c r="J129" s="8">
        <v>9.6010000000000009</v>
      </c>
      <c r="K129" s="25" t="s">
        <v>734</v>
      </c>
      <c r="L129" s="85" t="str">
        <f t="shared" si="16"/>
        <v>Yes</v>
      </c>
    </row>
    <row r="130" spans="1:12" x14ac:dyDescent="0.25">
      <c r="A130" s="142" t="s">
        <v>645</v>
      </c>
      <c r="B130" s="21" t="s">
        <v>213</v>
      </c>
      <c r="C130" s="22">
        <v>5820</v>
      </c>
      <c r="D130" s="7" t="str">
        <f t="shared" si="17"/>
        <v>N/A</v>
      </c>
      <c r="E130" s="22">
        <v>5880</v>
      </c>
      <c r="F130" s="7" t="str">
        <f t="shared" si="18"/>
        <v>N/A</v>
      </c>
      <c r="G130" s="22">
        <v>6444</v>
      </c>
      <c r="H130" s="7" t="str">
        <f t="shared" si="19"/>
        <v>N/A</v>
      </c>
      <c r="I130" s="8">
        <v>1.0309999999999999</v>
      </c>
      <c r="J130" s="8">
        <v>9.5920000000000005</v>
      </c>
      <c r="K130" s="25" t="s">
        <v>734</v>
      </c>
      <c r="L130" s="85" t="str">
        <f t="shared" si="16"/>
        <v>Yes</v>
      </c>
    </row>
    <row r="131" spans="1:12" ht="25" x14ac:dyDescent="0.25">
      <c r="A131" s="142" t="s">
        <v>1436</v>
      </c>
      <c r="B131" s="21" t="s">
        <v>213</v>
      </c>
      <c r="C131" s="26">
        <v>13337.990893</v>
      </c>
      <c r="D131" s="7" t="str">
        <f t="shared" si="17"/>
        <v>N/A</v>
      </c>
      <c r="E131" s="26">
        <v>14789.176871</v>
      </c>
      <c r="F131" s="7" t="str">
        <f t="shared" si="18"/>
        <v>N/A</v>
      </c>
      <c r="G131" s="26">
        <v>14790.362353</v>
      </c>
      <c r="H131" s="7" t="str">
        <f t="shared" si="19"/>
        <v>N/A</v>
      </c>
      <c r="I131" s="8">
        <v>10.88</v>
      </c>
      <c r="J131" s="8">
        <v>8.0000000000000002E-3</v>
      </c>
      <c r="K131" s="25" t="s">
        <v>734</v>
      </c>
      <c r="L131" s="85" t="str">
        <f t="shared" si="16"/>
        <v>Yes</v>
      </c>
    </row>
    <row r="132" spans="1:12" x14ac:dyDescent="0.25">
      <c r="A132" s="142" t="s">
        <v>1437</v>
      </c>
      <c r="B132" s="21" t="s">
        <v>213</v>
      </c>
      <c r="C132" s="26">
        <v>274.56385499999999</v>
      </c>
      <c r="D132" s="7" t="str">
        <f t="shared" ref="D132:D143" si="20">IF($B132="N/A","N/A",IF(C132&gt;10,"No",IF(C132&lt;-10,"No","Yes")))</f>
        <v>N/A</v>
      </c>
      <c r="E132" s="26">
        <v>215.98568933000001</v>
      </c>
      <c r="F132" s="7" t="str">
        <f t="shared" ref="F132:F143" si="21">IF($B132="N/A","N/A",IF(E132&gt;10,"No",IF(E132&lt;-10,"No","Yes")))</f>
        <v>N/A</v>
      </c>
      <c r="G132" s="26">
        <v>256.87804301</v>
      </c>
      <c r="H132" s="7" t="str">
        <f t="shared" ref="H132:H143" si="22">IF($B132="N/A","N/A",IF(G132&gt;10,"No",IF(G132&lt;-10,"No","Yes")))</f>
        <v>N/A</v>
      </c>
      <c r="I132" s="8">
        <v>-21.3</v>
      </c>
      <c r="J132" s="8">
        <v>18.93</v>
      </c>
      <c r="K132" s="25" t="s">
        <v>734</v>
      </c>
      <c r="L132" s="85" t="str">
        <f t="shared" ref="L132:L143" si="23">IF(J132="Div by 0", "N/A", IF(K132="N/A","N/A", IF(J132&gt;VALUE(MID(K132,1,2)), "No", IF(J132&lt;-1*VALUE(MID(K132,1,2)), "No", "Yes"))))</f>
        <v>Yes</v>
      </c>
    </row>
    <row r="133" spans="1:12" x14ac:dyDescent="0.25">
      <c r="A133" s="142" t="s">
        <v>1438</v>
      </c>
      <c r="B133" s="21" t="s">
        <v>213</v>
      </c>
      <c r="C133" s="26">
        <v>80.722421666000002</v>
      </c>
      <c r="D133" s="7" t="str">
        <f t="shared" si="20"/>
        <v>N/A</v>
      </c>
      <c r="E133" s="26">
        <v>57.624186727000001</v>
      </c>
      <c r="F133" s="7" t="str">
        <f t="shared" si="21"/>
        <v>N/A</v>
      </c>
      <c r="G133" s="26">
        <v>83.019746081999998</v>
      </c>
      <c r="H133" s="7" t="str">
        <f t="shared" si="22"/>
        <v>N/A</v>
      </c>
      <c r="I133" s="8">
        <v>-28.6</v>
      </c>
      <c r="J133" s="8">
        <v>44.07</v>
      </c>
      <c r="K133" s="25" t="s">
        <v>734</v>
      </c>
      <c r="L133" s="85" t="str">
        <f t="shared" si="23"/>
        <v>No</v>
      </c>
    </row>
    <row r="134" spans="1:12" x14ac:dyDescent="0.25">
      <c r="A134" s="142" t="s">
        <v>1439</v>
      </c>
      <c r="B134" s="21" t="s">
        <v>213</v>
      </c>
      <c r="C134" s="26">
        <v>456.77401972000001</v>
      </c>
      <c r="D134" s="7" t="str">
        <f t="shared" si="20"/>
        <v>N/A</v>
      </c>
      <c r="E134" s="26">
        <v>437.39759203</v>
      </c>
      <c r="F134" s="7" t="str">
        <f t="shared" si="21"/>
        <v>N/A</v>
      </c>
      <c r="G134" s="26">
        <v>431.63301731000001</v>
      </c>
      <c r="H134" s="7" t="str">
        <f t="shared" si="22"/>
        <v>N/A</v>
      </c>
      <c r="I134" s="8">
        <v>-4.24</v>
      </c>
      <c r="J134" s="8">
        <v>-1.32</v>
      </c>
      <c r="K134" s="25" t="s">
        <v>734</v>
      </c>
      <c r="L134" s="85" t="str">
        <f t="shared" si="23"/>
        <v>Yes</v>
      </c>
    </row>
    <row r="135" spans="1:12" x14ac:dyDescent="0.25">
      <c r="A135" s="142" t="s">
        <v>1440</v>
      </c>
      <c r="B135" s="21" t="s">
        <v>213</v>
      </c>
      <c r="C135" s="26">
        <v>2445.804067</v>
      </c>
      <c r="D135" s="7" t="str">
        <f t="shared" si="20"/>
        <v>N/A</v>
      </c>
      <c r="E135" s="26">
        <v>2051.5131219</v>
      </c>
      <c r="F135" s="7" t="str">
        <f t="shared" si="21"/>
        <v>N/A</v>
      </c>
      <c r="G135" s="26">
        <v>2187.5257316000002</v>
      </c>
      <c r="H135" s="7" t="str">
        <f t="shared" si="22"/>
        <v>N/A</v>
      </c>
      <c r="I135" s="8">
        <v>-16.100000000000001</v>
      </c>
      <c r="J135" s="8">
        <v>6.63</v>
      </c>
      <c r="K135" s="25" t="s">
        <v>734</v>
      </c>
      <c r="L135" s="85" t="str">
        <f t="shared" si="23"/>
        <v>Yes</v>
      </c>
    </row>
    <row r="136" spans="1:12" x14ac:dyDescent="0.25">
      <c r="A136" s="142" t="s">
        <v>1441</v>
      </c>
      <c r="B136" s="21" t="s">
        <v>213</v>
      </c>
      <c r="C136" s="26">
        <v>1953.6986703</v>
      </c>
      <c r="D136" s="7" t="str">
        <f t="shared" si="20"/>
        <v>N/A</v>
      </c>
      <c r="E136" s="26">
        <v>1390.7909483000001</v>
      </c>
      <c r="F136" s="7" t="str">
        <f t="shared" si="21"/>
        <v>N/A</v>
      </c>
      <c r="G136" s="26">
        <v>1583.5198975999999</v>
      </c>
      <c r="H136" s="7" t="str">
        <f t="shared" si="22"/>
        <v>N/A</v>
      </c>
      <c r="I136" s="8">
        <v>-28.8</v>
      </c>
      <c r="J136" s="8">
        <v>13.86</v>
      </c>
      <c r="K136" s="25" t="s">
        <v>734</v>
      </c>
      <c r="L136" s="85" t="str">
        <f t="shared" si="23"/>
        <v>Yes</v>
      </c>
    </row>
    <row r="137" spans="1:12" x14ac:dyDescent="0.25">
      <c r="A137" s="142" t="s">
        <v>1442</v>
      </c>
      <c r="B137" s="21" t="s">
        <v>213</v>
      </c>
      <c r="C137" s="26">
        <v>3022.5922467</v>
      </c>
      <c r="D137" s="7" t="str">
        <f t="shared" si="20"/>
        <v>N/A</v>
      </c>
      <c r="E137" s="26">
        <v>3146.7540432999999</v>
      </c>
      <c r="F137" s="7" t="str">
        <f t="shared" si="21"/>
        <v>N/A</v>
      </c>
      <c r="G137" s="26">
        <v>2567.6367682999999</v>
      </c>
      <c r="H137" s="7" t="str">
        <f t="shared" si="22"/>
        <v>N/A</v>
      </c>
      <c r="I137" s="8">
        <v>4.1079999999999997</v>
      </c>
      <c r="J137" s="8">
        <v>-18.399999999999999</v>
      </c>
      <c r="K137" s="25" t="s">
        <v>734</v>
      </c>
      <c r="L137" s="85" t="str">
        <f t="shared" si="23"/>
        <v>Yes</v>
      </c>
    </row>
    <row r="138" spans="1:12" x14ac:dyDescent="0.25">
      <c r="A138" s="142" t="s">
        <v>1443</v>
      </c>
      <c r="B138" s="21" t="s">
        <v>213</v>
      </c>
      <c r="C138" s="26">
        <v>94.789871090999995</v>
      </c>
      <c r="D138" s="7" t="str">
        <f t="shared" si="20"/>
        <v>N/A</v>
      </c>
      <c r="E138" s="26">
        <v>95.396551918</v>
      </c>
      <c r="F138" s="7" t="str">
        <f t="shared" si="21"/>
        <v>N/A</v>
      </c>
      <c r="G138" s="26">
        <v>133.75074637</v>
      </c>
      <c r="H138" s="7" t="str">
        <f t="shared" si="22"/>
        <v>N/A</v>
      </c>
      <c r="I138" s="8">
        <v>0.64</v>
      </c>
      <c r="J138" s="8">
        <v>40.21</v>
      </c>
      <c r="K138" s="25" t="s">
        <v>734</v>
      </c>
      <c r="L138" s="85" t="str">
        <f t="shared" si="23"/>
        <v>No</v>
      </c>
    </row>
    <row r="139" spans="1:12" x14ac:dyDescent="0.25">
      <c r="A139" s="142" t="s">
        <v>1444</v>
      </c>
      <c r="B139" s="21" t="s">
        <v>213</v>
      </c>
      <c r="C139" s="26">
        <v>39.034722422000002</v>
      </c>
      <c r="D139" s="7" t="str">
        <f t="shared" si="20"/>
        <v>N/A</v>
      </c>
      <c r="E139" s="26">
        <v>40.422657774999998</v>
      </c>
      <c r="F139" s="7" t="str">
        <f t="shared" si="21"/>
        <v>N/A</v>
      </c>
      <c r="G139" s="26">
        <v>39.501556002000001</v>
      </c>
      <c r="H139" s="7" t="str">
        <f t="shared" si="22"/>
        <v>N/A</v>
      </c>
      <c r="I139" s="8">
        <v>3.556</v>
      </c>
      <c r="J139" s="8">
        <v>-2.2799999999999998</v>
      </c>
      <c r="K139" s="25" t="s">
        <v>734</v>
      </c>
      <c r="L139" s="85" t="str">
        <f t="shared" si="23"/>
        <v>Yes</v>
      </c>
    </row>
    <row r="140" spans="1:12" x14ac:dyDescent="0.25">
      <c r="A140" s="142" t="s">
        <v>1445</v>
      </c>
      <c r="B140" s="21" t="s">
        <v>213</v>
      </c>
      <c r="C140" s="26">
        <v>146.50045777</v>
      </c>
      <c r="D140" s="7" t="str">
        <f t="shared" si="20"/>
        <v>N/A</v>
      </c>
      <c r="E140" s="26">
        <v>170.46214663999999</v>
      </c>
      <c r="F140" s="7" t="str">
        <f t="shared" si="21"/>
        <v>N/A</v>
      </c>
      <c r="G140" s="26">
        <v>218.70086562</v>
      </c>
      <c r="H140" s="7" t="str">
        <f t="shared" si="22"/>
        <v>N/A</v>
      </c>
      <c r="I140" s="8">
        <v>16.36</v>
      </c>
      <c r="J140" s="8">
        <v>28.3</v>
      </c>
      <c r="K140" s="25" t="s">
        <v>734</v>
      </c>
      <c r="L140" s="85" t="str">
        <f t="shared" si="23"/>
        <v>Yes</v>
      </c>
    </row>
    <row r="141" spans="1:12" x14ac:dyDescent="0.25">
      <c r="A141" s="142" t="s">
        <v>1446</v>
      </c>
      <c r="B141" s="21" t="s">
        <v>213</v>
      </c>
      <c r="C141" s="26">
        <v>13723.605004999999</v>
      </c>
      <c r="D141" s="7" t="str">
        <f t="shared" si="20"/>
        <v>N/A</v>
      </c>
      <c r="E141" s="26">
        <v>12519.225027</v>
      </c>
      <c r="F141" s="7" t="str">
        <f t="shared" si="21"/>
        <v>N/A</v>
      </c>
      <c r="G141" s="26">
        <v>14926.539290999999</v>
      </c>
      <c r="H141" s="7" t="str">
        <f t="shared" si="22"/>
        <v>N/A</v>
      </c>
      <c r="I141" s="8">
        <v>-8.7799999999999994</v>
      </c>
      <c r="J141" s="8">
        <v>19.23</v>
      </c>
      <c r="K141" s="25" t="s">
        <v>734</v>
      </c>
      <c r="L141" s="85" t="str">
        <f t="shared" si="23"/>
        <v>Yes</v>
      </c>
    </row>
    <row r="142" spans="1:12" x14ac:dyDescent="0.25">
      <c r="A142" s="142" t="s">
        <v>1447</v>
      </c>
      <c r="B142" s="21" t="s">
        <v>213</v>
      </c>
      <c r="C142" s="26">
        <v>2751.5394181000001</v>
      </c>
      <c r="D142" s="7" t="str">
        <f t="shared" si="20"/>
        <v>N/A</v>
      </c>
      <c r="E142" s="26">
        <v>2735.2001871000002</v>
      </c>
      <c r="F142" s="7" t="str">
        <f t="shared" si="21"/>
        <v>N/A</v>
      </c>
      <c r="G142" s="26">
        <v>3204.4943681</v>
      </c>
      <c r="H142" s="7" t="str">
        <f t="shared" si="22"/>
        <v>N/A</v>
      </c>
      <c r="I142" s="8">
        <v>-0.59399999999999997</v>
      </c>
      <c r="J142" s="8">
        <v>17.16</v>
      </c>
      <c r="K142" s="25" t="s">
        <v>734</v>
      </c>
      <c r="L142" s="85" t="str">
        <f t="shared" si="23"/>
        <v>Yes</v>
      </c>
    </row>
    <row r="143" spans="1:12" x14ac:dyDescent="0.25">
      <c r="A143" s="142" t="s">
        <v>1448</v>
      </c>
      <c r="B143" s="21" t="s">
        <v>213</v>
      </c>
      <c r="C143" s="26">
        <v>24305.805540000001</v>
      </c>
      <c r="D143" s="7" t="str">
        <f t="shared" si="20"/>
        <v>N/A</v>
      </c>
      <c r="E143" s="26">
        <v>26903.149831999999</v>
      </c>
      <c r="F143" s="7" t="str">
        <f t="shared" si="21"/>
        <v>N/A</v>
      </c>
      <c r="G143" s="26">
        <v>25963.955730000001</v>
      </c>
      <c r="H143" s="7" t="str">
        <f t="shared" si="22"/>
        <v>N/A</v>
      </c>
      <c r="I143" s="8">
        <v>10.69</v>
      </c>
      <c r="J143" s="8">
        <v>-3.49</v>
      </c>
      <c r="K143" s="25" t="s">
        <v>734</v>
      </c>
      <c r="L143" s="85" t="str">
        <f t="shared" si="23"/>
        <v>Yes</v>
      </c>
    </row>
    <row r="144" spans="1:12" x14ac:dyDescent="0.25">
      <c r="A144" s="142" t="s">
        <v>89</v>
      </c>
      <c r="B144" s="21" t="s">
        <v>213</v>
      </c>
      <c r="C144" s="4">
        <v>11.415330528</v>
      </c>
      <c r="D144" s="7" t="str">
        <f t="shared" ref="D144:D161" si="24">IF($B144="N/A","N/A",IF(C144&gt;10,"No",IF(C144&lt;-10,"No","Yes")))</f>
        <v>N/A</v>
      </c>
      <c r="E144" s="4">
        <v>9.0810749900999994</v>
      </c>
      <c r="F144" s="7" t="str">
        <f t="shared" ref="F144:F161" si="25">IF($B144="N/A","N/A",IF(E144&gt;10,"No",IF(E144&lt;-10,"No","Yes")))</f>
        <v>N/A</v>
      </c>
      <c r="G144" s="4">
        <v>10.119024134</v>
      </c>
      <c r="H144" s="7" t="str">
        <f t="shared" ref="H144:H161" si="26">IF($B144="N/A","N/A",IF(G144&gt;10,"No",IF(G144&lt;-10,"No","Yes")))</f>
        <v>N/A</v>
      </c>
      <c r="I144" s="8">
        <v>-20.399999999999999</v>
      </c>
      <c r="J144" s="8">
        <v>11.43</v>
      </c>
      <c r="K144" s="25" t="s">
        <v>734</v>
      </c>
      <c r="L144" s="85" t="str">
        <f t="shared" ref="L144:L161" si="27">IF(J144="Div by 0", "N/A", IF(K144="N/A","N/A", IF(J144&gt;VALUE(MID(K144,1,2)), "No", IF(J144&lt;-1*VALUE(MID(K144,1,2)), "No", "Yes"))))</f>
        <v>Yes</v>
      </c>
    </row>
    <row r="145" spans="1:12" x14ac:dyDescent="0.25">
      <c r="A145" s="142" t="s">
        <v>474</v>
      </c>
      <c r="B145" s="21" t="s">
        <v>213</v>
      </c>
      <c r="C145" s="4">
        <v>4.3051207674</v>
      </c>
      <c r="D145" s="7" t="str">
        <f t="shared" si="24"/>
        <v>N/A</v>
      </c>
      <c r="E145" s="4">
        <v>3.1819290826</v>
      </c>
      <c r="F145" s="7" t="str">
        <f t="shared" si="25"/>
        <v>N/A</v>
      </c>
      <c r="G145" s="4">
        <v>3.7922392663000002</v>
      </c>
      <c r="H145" s="7" t="str">
        <f t="shared" si="26"/>
        <v>N/A</v>
      </c>
      <c r="I145" s="8">
        <v>-26.1</v>
      </c>
      <c r="J145" s="8">
        <v>19.18</v>
      </c>
      <c r="K145" s="25" t="s">
        <v>734</v>
      </c>
      <c r="L145" s="85" t="str">
        <f t="shared" si="27"/>
        <v>Yes</v>
      </c>
    </row>
    <row r="146" spans="1:12" x14ac:dyDescent="0.25">
      <c r="A146" s="142" t="s">
        <v>475</v>
      </c>
      <c r="B146" s="21" t="s">
        <v>213</v>
      </c>
      <c r="C146" s="4">
        <v>18.007271966000001</v>
      </c>
      <c r="D146" s="7" t="str">
        <f t="shared" si="24"/>
        <v>N/A</v>
      </c>
      <c r="E146" s="4">
        <v>17.413376979999999</v>
      </c>
      <c r="F146" s="7" t="str">
        <f t="shared" si="25"/>
        <v>N/A</v>
      </c>
      <c r="G146" s="4">
        <v>17.044517724999999</v>
      </c>
      <c r="H146" s="7" t="str">
        <f t="shared" si="26"/>
        <v>N/A</v>
      </c>
      <c r="I146" s="8">
        <v>-3.3</v>
      </c>
      <c r="J146" s="8">
        <v>-2.12</v>
      </c>
      <c r="K146" s="25" t="s">
        <v>734</v>
      </c>
      <c r="L146" s="85" t="str">
        <f t="shared" si="27"/>
        <v>Yes</v>
      </c>
    </row>
    <row r="147" spans="1:12" x14ac:dyDescent="0.25">
      <c r="A147" s="142" t="s">
        <v>1449</v>
      </c>
      <c r="B147" s="21" t="s">
        <v>213</v>
      </c>
      <c r="C147" s="4">
        <v>7.13391573</v>
      </c>
      <c r="D147" s="7" t="str">
        <f t="shared" si="24"/>
        <v>N/A</v>
      </c>
      <c r="E147" s="4">
        <v>5.9023043552000001</v>
      </c>
      <c r="F147" s="7" t="str">
        <f t="shared" si="25"/>
        <v>N/A</v>
      </c>
      <c r="G147" s="4">
        <v>6.5877556389</v>
      </c>
      <c r="H147" s="7" t="str">
        <f t="shared" si="26"/>
        <v>N/A</v>
      </c>
      <c r="I147" s="8">
        <v>-17.3</v>
      </c>
      <c r="J147" s="8">
        <v>11.61</v>
      </c>
      <c r="K147" s="25" t="s">
        <v>734</v>
      </c>
      <c r="L147" s="85" t="str">
        <f t="shared" si="27"/>
        <v>Yes</v>
      </c>
    </row>
    <row r="148" spans="1:12" x14ac:dyDescent="0.25">
      <c r="A148" s="142" t="s">
        <v>1450</v>
      </c>
      <c r="B148" s="21" t="s">
        <v>213</v>
      </c>
      <c r="C148" s="4">
        <v>8.4953617278000007</v>
      </c>
      <c r="D148" s="7" t="str">
        <f t="shared" si="24"/>
        <v>N/A</v>
      </c>
      <c r="E148" s="4">
        <v>5.9429895900999998</v>
      </c>
      <c r="F148" s="7" t="str">
        <f t="shared" si="25"/>
        <v>N/A</v>
      </c>
      <c r="G148" s="4">
        <v>7.5789705599000001</v>
      </c>
      <c r="H148" s="7" t="str">
        <f t="shared" si="26"/>
        <v>N/A</v>
      </c>
      <c r="I148" s="8">
        <v>-30</v>
      </c>
      <c r="J148" s="8">
        <v>27.53</v>
      </c>
      <c r="K148" s="25" t="s">
        <v>734</v>
      </c>
      <c r="L148" s="85" t="str">
        <f t="shared" si="27"/>
        <v>Yes</v>
      </c>
    </row>
    <row r="149" spans="1:12" x14ac:dyDescent="0.25">
      <c r="A149" s="142" t="s">
        <v>1451</v>
      </c>
      <c r="B149" s="21" t="s">
        <v>213</v>
      </c>
      <c r="C149" s="4">
        <v>6.2517983729999997</v>
      </c>
      <c r="D149" s="7" t="str">
        <f t="shared" si="24"/>
        <v>N/A</v>
      </c>
      <c r="E149" s="4">
        <v>6.3833328710000004</v>
      </c>
      <c r="F149" s="7" t="str">
        <f t="shared" si="25"/>
        <v>N/A</v>
      </c>
      <c r="G149" s="4">
        <v>5.7790601814000002</v>
      </c>
      <c r="H149" s="7" t="str">
        <f t="shared" si="26"/>
        <v>N/A</v>
      </c>
      <c r="I149" s="8">
        <v>2.1040000000000001</v>
      </c>
      <c r="J149" s="8">
        <v>-9.4700000000000006</v>
      </c>
      <c r="K149" s="25" t="s">
        <v>734</v>
      </c>
      <c r="L149" s="85" t="str">
        <f t="shared" si="27"/>
        <v>Yes</v>
      </c>
    </row>
    <row r="150" spans="1:12" x14ac:dyDescent="0.25">
      <c r="A150" s="142" t="s">
        <v>90</v>
      </c>
      <c r="B150" s="21" t="s">
        <v>213</v>
      </c>
      <c r="C150" s="4">
        <v>29.121610824000001</v>
      </c>
      <c r="D150" s="7" t="str">
        <f t="shared" si="24"/>
        <v>N/A</v>
      </c>
      <c r="E150" s="4">
        <v>23.818806692999999</v>
      </c>
      <c r="F150" s="7" t="str">
        <f t="shared" si="25"/>
        <v>N/A</v>
      </c>
      <c r="G150" s="4">
        <v>28.256723876999999</v>
      </c>
      <c r="H150" s="7" t="str">
        <f t="shared" si="26"/>
        <v>N/A</v>
      </c>
      <c r="I150" s="8">
        <v>-18.2</v>
      </c>
      <c r="J150" s="8">
        <v>18.63</v>
      </c>
      <c r="K150" s="25" t="s">
        <v>734</v>
      </c>
      <c r="L150" s="85" t="str">
        <f t="shared" si="27"/>
        <v>Yes</v>
      </c>
    </row>
    <row r="151" spans="1:12" x14ac:dyDescent="0.25">
      <c r="A151" s="142" t="s">
        <v>476</v>
      </c>
      <c r="B151" s="21" t="s">
        <v>213</v>
      </c>
      <c r="C151" s="4">
        <v>11.157701254999999</v>
      </c>
      <c r="D151" s="7" t="str">
        <f t="shared" si="24"/>
        <v>N/A</v>
      </c>
      <c r="E151" s="4">
        <v>8.3624756017999999</v>
      </c>
      <c r="F151" s="7" t="str">
        <f t="shared" si="25"/>
        <v>N/A</v>
      </c>
      <c r="G151" s="4">
        <v>9.9694307510000009</v>
      </c>
      <c r="H151" s="7" t="str">
        <f t="shared" si="26"/>
        <v>N/A</v>
      </c>
      <c r="I151" s="8">
        <v>-25.1</v>
      </c>
      <c r="J151" s="8">
        <v>19.22</v>
      </c>
      <c r="K151" s="25" t="s">
        <v>734</v>
      </c>
      <c r="L151" s="85" t="str">
        <f t="shared" si="27"/>
        <v>Yes</v>
      </c>
    </row>
    <row r="152" spans="1:12" x14ac:dyDescent="0.25">
      <c r="A152" s="142" t="s">
        <v>477</v>
      </c>
      <c r="B152" s="21" t="s">
        <v>213</v>
      </c>
      <c r="C152" s="4">
        <v>46.085432525000002</v>
      </c>
      <c r="D152" s="7" t="str">
        <f t="shared" si="24"/>
        <v>N/A</v>
      </c>
      <c r="E152" s="4">
        <v>45.684800398999997</v>
      </c>
      <c r="F152" s="7" t="str">
        <f t="shared" si="25"/>
        <v>N/A</v>
      </c>
      <c r="G152" s="4">
        <v>44.793899422999999</v>
      </c>
      <c r="H152" s="7" t="str">
        <f t="shared" si="26"/>
        <v>N/A</v>
      </c>
      <c r="I152" s="8">
        <v>-0.86899999999999999</v>
      </c>
      <c r="J152" s="8">
        <v>-1.95</v>
      </c>
      <c r="K152" s="25" t="s">
        <v>734</v>
      </c>
      <c r="L152" s="85" t="str">
        <f t="shared" si="27"/>
        <v>Yes</v>
      </c>
    </row>
    <row r="153" spans="1:12" x14ac:dyDescent="0.25">
      <c r="A153" s="142" t="s">
        <v>117</v>
      </c>
      <c r="B153" s="21" t="s">
        <v>213</v>
      </c>
      <c r="C153" s="4">
        <v>62.478026954000001</v>
      </c>
      <c r="D153" s="7" t="str">
        <f t="shared" si="24"/>
        <v>N/A</v>
      </c>
      <c r="E153" s="4">
        <v>51.872218152999999</v>
      </c>
      <c r="F153" s="7" t="str">
        <f t="shared" si="25"/>
        <v>N/A</v>
      </c>
      <c r="G153" s="4">
        <v>58.721641349000002</v>
      </c>
      <c r="H153" s="7" t="str">
        <f t="shared" si="26"/>
        <v>N/A</v>
      </c>
      <c r="I153" s="8">
        <v>-17</v>
      </c>
      <c r="J153" s="8">
        <v>13.2</v>
      </c>
      <c r="K153" s="25" t="s">
        <v>734</v>
      </c>
      <c r="L153" s="85" t="str">
        <f t="shared" si="27"/>
        <v>Yes</v>
      </c>
    </row>
    <row r="154" spans="1:12" x14ac:dyDescent="0.25">
      <c r="A154" s="142" t="s">
        <v>478</v>
      </c>
      <c r="B154" s="21" t="s">
        <v>213</v>
      </c>
      <c r="C154" s="4">
        <v>29.205318935000001</v>
      </c>
      <c r="D154" s="7" t="str">
        <f t="shared" si="24"/>
        <v>N/A</v>
      </c>
      <c r="E154" s="4">
        <v>22.369063109999999</v>
      </c>
      <c r="F154" s="7" t="str">
        <f t="shared" si="25"/>
        <v>N/A</v>
      </c>
      <c r="G154" s="4">
        <v>27.286497205</v>
      </c>
      <c r="H154" s="7" t="str">
        <f t="shared" si="26"/>
        <v>N/A</v>
      </c>
      <c r="I154" s="8">
        <v>-23.4</v>
      </c>
      <c r="J154" s="8">
        <v>21.98</v>
      </c>
      <c r="K154" s="25" t="s">
        <v>734</v>
      </c>
      <c r="L154" s="85" t="str">
        <f t="shared" si="27"/>
        <v>Yes</v>
      </c>
    </row>
    <row r="155" spans="1:12" x14ac:dyDescent="0.25">
      <c r="A155" s="142" t="s">
        <v>479</v>
      </c>
      <c r="B155" s="21" t="s">
        <v>213</v>
      </c>
      <c r="C155" s="4">
        <v>93.366292604999998</v>
      </c>
      <c r="D155" s="7" t="str">
        <f t="shared" si="24"/>
        <v>N/A</v>
      </c>
      <c r="E155" s="4">
        <v>93.036868533000003</v>
      </c>
      <c r="F155" s="7" t="str">
        <f t="shared" si="25"/>
        <v>N/A</v>
      </c>
      <c r="G155" s="4">
        <v>90.037098103999995</v>
      </c>
      <c r="H155" s="7" t="str">
        <f t="shared" si="26"/>
        <v>N/A</v>
      </c>
      <c r="I155" s="8">
        <v>-0.35299999999999998</v>
      </c>
      <c r="J155" s="8">
        <v>-3.22</v>
      </c>
      <c r="K155" s="25" t="s">
        <v>734</v>
      </c>
      <c r="L155" s="85" t="str">
        <f t="shared" si="27"/>
        <v>Yes</v>
      </c>
    </row>
    <row r="156" spans="1:12" x14ac:dyDescent="0.25">
      <c r="A156" s="142" t="s">
        <v>1452</v>
      </c>
      <c r="B156" s="21" t="s">
        <v>213</v>
      </c>
      <c r="C156" s="22">
        <v>0.58131124590000005</v>
      </c>
      <c r="D156" s="7" t="str">
        <f t="shared" si="24"/>
        <v>N/A</v>
      </c>
      <c r="E156" s="22">
        <v>0.50055838190000002</v>
      </c>
      <c r="F156" s="7" t="str">
        <f t="shared" si="25"/>
        <v>N/A</v>
      </c>
      <c r="G156" s="22">
        <v>0.46399792049999999</v>
      </c>
      <c r="H156" s="7" t="str">
        <f t="shared" si="26"/>
        <v>N/A</v>
      </c>
      <c r="I156" s="8">
        <v>-13.9</v>
      </c>
      <c r="J156" s="8">
        <v>-7.3</v>
      </c>
      <c r="K156" s="25" t="s">
        <v>734</v>
      </c>
      <c r="L156" s="85" t="str">
        <f t="shared" si="27"/>
        <v>Yes</v>
      </c>
    </row>
    <row r="157" spans="1:12" x14ac:dyDescent="0.25">
      <c r="A157" s="142" t="s">
        <v>1453</v>
      </c>
      <c r="B157" s="21" t="s">
        <v>213</v>
      </c>
      <c r="C157" s="22">
        <v>0.64976651100000005</v>
      </c>
      <c r="D157" s="7" t="str">
        <f t="shared" si="24"/>
        <v>N/A</v>
      </c>
      <c r="E157" s="22">
        <v>0.38977635779999997</v>
      </c>
      <c r="F157" s="7" t="str">
        <f t="shared" si="25"/>
        <v>N/A</v>
      </c>
      <c r="G157" s="22">
        <v>0.56427015250000001</v>
      </c>
      <c r="H157" s="7" t="str">
        <f t="shared" si="26"/>
        <v>N/A</v>
      </c>
      <c r="I157" s="8">
        <v>-40</v>
      </c>
      <c r="J157" s="8">
        <v>44.77</v>
      </c>
      <c r="K157" s="25" t="s">
        <v>734</v>
      </c>
      <c r="L157" s="85" t="str">
        <f t="shared" si="27"/>
        <v>No</v>
      </c>
    </row>
    <row r="158" spans="1:12" x14ac:dyDescent="0.25">
      <c r="A158" s="142" t="s">
        <v>1454</v>
      </c>
      <c r="B158" s="21" t="s">
        <v>213</v>
      </c>
      <c r="C158" s="22">
        <v>0.57088901800000003</v>
      </c>
      <c r="D158" s="7" t="str">
        <f t="shared" si="24"/>
        <v>N/A</v>
      </c>
      <c r="E158" s="22">
        <v>0.51935638039999998</v>
      </c>
      <c r="F158" s="7" t="str">
        <f t="shared" si="25"/>
        <v>N/A</v>
      </c>
      <c r="G158" s="22">
        <v>0.3605804111</v>
      </c>
      <c r="H158" s="7" t="str">
        <f t="shared" si="26"/>
        <v>N/A</v>
      </c>
      <c r="I158" s="8">
        <v>-9.0299999999999994</v>
      </c>
      <c r="J158" s="8">
        <v>-30.6</v>
      </c>
      <c r="K158" s="25" t="s">
        <v>734</v>
      </c>
      <c r="L158" s="85" t="str">
        <f t="shared" si="27"/>
        <v>No</v>
      </c>
    </row>
    <row r="159" spans="1:12" x14ac:dyDescent="0.25">
      <c r="A159" s="142" t="s">
        <v>1455</v>
      </c>
      <c r="B159" s="21" t="s">
        <v>213</v>
      </c>
      <c r="C159" s="22">
        <v>167.11312301999999</v>
      </c>
      <c r="D159" s="7" t="str">
        <f t="shared" si="24"/>
        <v>N/A</v>
      </c>
      <c r="E159" s="22">
        <v>167.92993508999999</v>
      </c>
      <c r="F159" s="7" t="str">
        <f t="shared" si="25"/>
        <v>N/A</v>
      </c>
      <c r="G159" s="22">
        <v>106.94489917999999</v>
      </c>
      <c r="H159" s="7" t="str">
        <f t="shared" si="26"/>
        <v>N/A</v>
      </c>
      <c r="I159" s="8">
        <v>0.48880000000000001</v>
      </c>
      <c r="J159" s="8">
        <v>-36.299999999999997</v>
      </c>
      <c r="K159" s="25" t="s">
        <v>734</v>
      </c>
      <c r="L159" s="85" t="str">
        <f t="shared" si="27"/>
        <v>No</v>
      </c>
    </row>
    <row r="160" spans="1:12" x14ac:dyDescent="0.25">
      <c r="A160" s="142" t="s">
        <v>1456</v>
      </c>
      <c r="B160" s="21" t="s">
        <v>213</v>
      </c>
      <c r="C160" s="22">
        <v>137.82150100999999</v>
      </c>
      <c r="D160" s="7" t="str">
        <f t="shared" si="24"/>
        <v>N/A</v>
      </c>
      <c r="E160" s="22">
        <v>143.22750599</v>
      </c>
      <c r="F160" s="7" t="str">
        <f t="shared" si="25"/>
        <v>N/A</v>
      </c>
      <c r="G160" s="22">
        <v>64.307049418999995</v>
      </c>
      <c r="H160" s="7" t="str">
        <f t="shared" si="26"/>
        <v>N/A</v>
      </c>
      <c r="I160" s="8">
        <v>3.9220000000000002</v>
      </c>
      <c r="J160" s="8">
        <v>-55.1</v>
      </c>
      <c r="K160" s="25" t="s">
        <v>734</v>
      </c>
      <c r="L160" s="85" t="str">
        <f t="shared" si="27"/>
        <v>No</v>
      </c>
    </row>
    <row r="161" spans="1:12" x14ac:dyDescent="0.25">
      <c r="A161" s="142" t="s">
        <v>1457</v>
      </c>
      <c r="B161" s="21" t="s">
        <v>213</v>
      </c>
      <c r="C161" s="22">
        <v>203.79456067000001</v>
      </c>
      <c r="D161" s="7" t="str">
        <f t="shared" si="24"/>
        <v>N/A</v>
      </c>
      <c r="E161" s="22">
        <v>200.06040852000001</v>
      </c>
      <c r="F161" s="7" t="str">
        <f t="shared" si="25"/>
        <v>N/A</v>
      </c>
      <c r="G161" s="22">
        <v>151.50570612999999</v>
      </c>
      <c r="H161" s="7" t="str">
        <f t="shared" si="26"/>
        <v>N/A</v>
      </c>
      <c r="I161" s="8">
        <v>-1.83</v>
      </c>
      <c r="J161" s="8">
        <v>-24.3</v>
      </c>
      <c r="K161" s="25" t="s">
        <v>734</v>
      </c>
      <c r="L161" s="85" t="str">
        <f t="shared" si="27"/>
        <v>Yes</v>
      </c>
    </row>
    <row r="162" spans="1:12" x14ac:dyDescent="0.25">
      <c r="A162" s="142" t="s">
        <v>1590</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1749</v>
      </c>
      <c r="J162" s="8" t="s">
        <v>1749</v>
      </c>
      <c r="K162" s="10" t="s">
        <v>213</v>
      </c>
      <c r="L162" s="85" t="str">
        <f t="shared" ref="L162:L172" si="31">IF(J162="Div by 0", "N/A", IF(K162="N/A","N/A", IF(J162&gt;VALUE(MID(K162,1,2)), "No", IF(J162&lt;-1*VALUE(MID(K162,1,2)), "No", "Yes"))))</f>
        <v>N/A</v>
      </c>
    </row>
    <row r="163" spans="1:12" x14ac:dyDescent="0.25">
      <c r="A163" s="142" t="s">
        <v>126</v>
      </c>
      <c r="B163" s="21" t="s">
        <v>213</v>
      </c>
      <c r="C163" s="22">
        <v>11</v>
      </c>
      <c r="D163" s="7" t="str">
        <f t="shared" si="28"/>
        <v>N/A</v>
      </c>
      <c r="E163" s="22">
        <v>11</v>
      </c>
      <c r="F163" s="7" t="str">
        <f t="shared" si="29"/>
        <v>N/A</v>
      </c>
      <c r="G163" s="22">
        <v>11</v>
      </c>
      <c r="H163" s="7" t="str">
        <f t="shared" si="30"/>
        <v>N/A</v>
      </c>
      <c r="I163" s="8">
        <v>0</v>
      </c>
      <c r="J163" s="8">
        <v>100</v>
      </c>
      <c r="K163" s="10" t="s">
        <v>213</v>
      </c>
      <c r="L163" s="85" t="str">
        <f t="shared" si="31"/>
        <v>N/A</v>
      </c>
    </row>
    <row r="164" spans="1:12" ht="25" x14ac:dyDescent="0.25">
      <c r="A164" s="142" t="s">
        <v>1591</v>
      </c>
      <c r="B164" s="21" t="s">
        <v>213</v>
      </c>
      <c r="C164" s="22">
        <v>11</v>
      </c>
      <c r="D164" s="7" t="str">
        <f t="shared" si="28"/>
        <v>N/A</v>
      </c>
      <c r="E164" s="22">
        <v>0</v>
      </c>
      <c r="F164" s="7" t="str">
        <f t="shared" si="29"/>
        <v>N/A</v>
      </c>
      <c r="G164" s="22">
        <v>0</v>
      </c>
      <c r="H164" s="7" t="str">
        <f t="shared" si="30"/>
        <v>N/A</v>
      </c>
      <c r="I164" s="8">
        <v>-100</v>
      </c>
      <c r="J164" s="8" t="s">
        <v>1749</v>
      </c>
      <c r="K164" s="10" t="s">
        <v>213</v>
      </c>
      <c r="L164" s="85" t="str">
        <f t="shared" si="31"/>
        <v>N/A</v>
      </c>
    </row>
    <row r="165" spans="1:12" ht="25" x14ac:dyDescent="0.25">
      <c r="A165" s="142" t="s">
        <v>1458</v>
      </c>
      <c r="B165" s="21" t="s">
        <v>213</v>
      </c>
      <c r="C165" s="22">
        <v>11</v>
      </c>
      <c r="D165" s="7" t="str">
        <f t="shared" si="28"/>
        <v>N/A</v>
      </c>
      <c r="E165" s="22">
        <v>11</v>
      </c>
      <c r="F165" s="7" t="str">
        <f t="shared" si="29"/>
        <v>N/A</v>
      </c>
      <c r="G165" s="22">
        <v>11</v>
      </c>
      <c r="H165" s="7" t="str">
        <f t="shared" si="30"/>
        <v>N/A</v>
      </c>
      <c r="I165" s="8">
        <v>0</v>
      </c>
      <c r="J165" s="8">
        <v>50</v>
      </c>
      <c r="K165" s="10" t="s">
        <v>213</v>
      </c>
      <c r="L165" s="85" t="str">
        <f t="shared" si="31"/>
        <v>N/A</v>
      </c>
    </row>
    <row r="166" spans="1:12" x14ac:dyDescent="0.25">
      <c r="A166" s="142" t="s">
        <v>1592</v>
      </c>
      <c r="B166" s="21" t="s">
        <v>213</v>
      </c>
      <c r="C166" s="22">
        <v>0</v>
      </c>
      <c r="D166" s="7" t="str">
        <f t="shared" si="28"/>
        <v>N/A</v>
      </c>
      <c r="E166" s="22">
        <v>0</v>
      </c>
      <c r="F166" s="7" t="str">
        <f t="shared" si="29"/>
        <v>N/A</v>
      </c>
      <c r="G166" s="22">
        <v>11</v>
      </c>
      <c r="H166" s="7" t="str">
        <f t="shared" si="30"/>
        <v>N/A</v>
      </c>
      <c r="I166" s="8" t="s">
        <v>1749</v>
      </c>
      <c r="J166" s="8" t="s">
        <v>1749</v>
      </c>
      <c r="K166" s="10" t="s">
        <v>213</v>
      </c>
      <c r="L166" s="85" t="str">
        <f t="shared" si="31"/>
        <v>N/A</v>
      </c>
    </row>
    <row r="167" spans="1:12" x14ac:dyDescent="0.25">
      <c r="A167" s="142" t="s">
        <v>1593</v>
      </c>
      <c r="B167" s="21" t="s">
        <v>213</v>
      </c>
      <c r="C167" s="22">
        <v>143</v>
      </c>
      <c r="D167" s="7" t="str">
        <f t="shared" si="28"/>
        <v>N/A</v>
      </c>
      <c r="E167" s="22">
        <v>181</v>
      </c>
      <c r="F167" s="7" t="str">
        <f t="shared" si="29"/>
        <v>N/A</v>
      </c>
      <c r="G167" s="22">
        <v>223</v>
      </c>
      <c r="H167" s="7" t="str">
        <f t="shared" si="30"/>
        <v>N/A</v>
      </c>
      <c r="I167" s="8">
        <v>26.57</v>
      </c>
      <c r="J167" s="8">
        <v>23.2</v>
      </c>
      <c r="K167" s="10" t="s">
        <v>213</v>
      </c>
      <c r="L167" s="85" t="str">
        <f t="shared" si="31"/>
        <v>N/A</v>
      </c>
    </row>
    <row r="168" spans="1:12" x14ac:dyDescent="0.25">
      <c r="A168" s="142" t="s">
        <v>125</v>
      </c>
      <c r="B168" s="21" t="s">
        <v>213</v>
      </c>
      <c r="C168" s="26">
        <v>686584</v>
      </c>
      <c r="D168" s="7" t="str">
        <f t="shared" si="28"/>
        <v>N/A</v>
      </c>
      <c r="E168" s="26">
        <v>527699</v>
      </c>
      <c r="F168" s="7" t="str">
        <f t="shared" si="29"/>
        <v>N/A</v>
      </c>
      <c r="G168" s="26">
        <v>802446</v>
      </c>
      <c r="H168" s="7" t="str">
        <f t="shared" si="30"/>
        <v>N/A</v>
      </c>
      <c r="I168" s="8">
        <v>-23.1</v>
      </c>
      <c r="J168" s="8">
        <v>52.07</v>
      </c>
      <c r="K168" s="10" t="s">
        <v>213</v>
      </c>
      <c r="L168" s="85" t="str">
        <f t="shared" si="31"/>
        <v>N/A</v>
      </c>
    </row>
    <row r="169" spans="1:12" x14ac:dyDescent="0.25">
      <c r="A169" s="142" t="s">
        <v>1594</v>
      </c>
      <c r="B169" s="21" t="s">
        <v>213</v>
      </c>
      <c r="C169" s="26">
        <v>570816</v>
      </c>
      <c r="D169" s="7" t="str">
        <f t="shared" si="28"/>
        <v>N/A</v>
      </c>
      <c r="E169" s="26">
        <v>305075</v>
      </c>
      <c r="F169" s="7" t="str">
        <f t="shared" si="29"/>
        <v>N/A</v>
      </c>
      <c r="G169" s="26">
        <v>175809</v>
      </c>
      <c r="H169" s="7" t="str">
        <f t="shared" si="30"/>
        <v>N/A</v>
      </c>
      <c r="I169" s="8">
        <v>-46.6</v>
      </c>
      <c r="J169" s="8">
        <v>-42.4</v>
      </c>
      <c r="K169" s="10" t="s">
        <v>213</v>
      </c>
      <c r="L169" s="85" t="str">
        <f t="shared" si="31"/>
        <v>N/A</v>
      </c>
    </row>
    <row r="170" spans="1:12" x14ac:dyDescent="0.25">
      <c r="A170" s="142" t="s">
        <v>1351</v>
      </c>
      <c r="B170" s="21" t="s">
        <v>213</v>
      </c>
      <c r="C170" s="26">
        <v>240086</v>
      </c>
      <c r="D170" s="7" t="str">
        <f t="shared" si="28"/>
        <v>N/A</v>
      </c>
      <c r="E170" s="26">
        <v>393037</v>
      </c>
      <c r="F170" s="7" t="str">
        <f t="shared" si="29"/>
        <v>N/A</v>
      </c>
      <c r="G170" s="26">
        <v>234650</v>
      </c>
      <c r="H170" s="7" t="str">
        <f t="shared" si="30"/>
        <v>N/A</v>
      </c>
      <c r="I170" s="8">
        <v>63.71</v>
      </c>
      <c r="J170" s="8">
        <v>-40.299999999999997</v>
      </c>
      <c r="K170" s="10" t="s">
        <v>213</v>
      </c>
      <c r="L170" s="85" t="str">
        <f t="shared" si="31"/>
        <v>N/A</v>
      </c>
    </row>
    <row r="171" spans="1:12" x14ac:dyDescent="0.25">
      <c r="A171" s="142" t="s">
        <v>1588</v>
      </c>
      <c r="B171" s="21" t="s">
        <v>213</v>
      </c>
      <c r="C171" s="26">
        <v>66508</v>
      </c>
      <c r="D171" s="7" t="str">
        <f t="shared" si="28"/>
        <v>N/A</v>
      </c>
      <c r="E171" s="26">
        <v>147356</v>
      </c>
      <c r="F171" s="7" t="str">
        <f t="shared" si="29"/>
        <v>N/A</v>
      </c>
      <c r="G171" s="26">
        <v>205210</v>
      </c>
      <c r="H171" s="7" t="str">
        <f t="shared" si="30"/>
        <v>N/A</v>
      </c>
      <c r="I171" s="8">
        <v>121.6</v>
      </c>
      <c r="J171" s="8">
        <v>39.26</v>
      </c>
      <c r="K171" s="10" t="s">
        <v>213</v>
      </c>
      <c r="L171" s="85" t="str">
        <f t="shared" si="31"/>
        <v>N/A</v>
      </c>
    </row>
    <row r="172" spans="1:12" x14ac:dyDescent="0.25">
      <c r="A172" s="142" t="s">
        <v>1589</v>
      </c>
      <c r="B172" s="21" t="s">
        <v>213</v>
      </c>
      <c r="C172" s="26">
        <v>433279</v>
      </c>
      <c r="D172" s="7" t="str">
        <f t="shared" si="28"/>
        <v>N/A</v>
      </c>
      <c r="E172" s="26">
        <v>527624</v>
      </c>
      <c r="F172" s="7" t="str">
        <f t="shared" si="29"/>
        <v>N/A</v>
      </c>
      <c r="G172" s="26">
        <v>799777</v>
      </c>
      <c r="H172" s="7" t="str">
        <f t="shared" si="30"/>
        <v>N/A</v>
      </c>
      <c r="I172" s="8">
        <v>21.77</v>
      </c>
      <c r="J172" s="8">
        <v>51.58</v>
      </c>
      <c r="K172" s="10" t="s">
        <v>213</v>
      </c>
      <c r="L172" s="85" t="str">
        <f t="shared" si="31"/>
        <v>N/A</v>
      </c>
    </row>
    <row r="173" spans="1:12" ht="25" x14ac:dyDescent="0.25">
      <c r="A173" s="142" t="s">
        <v>1352</v>
      </c>
      <c r="B173" s="21" t="s">
        <v>213</v>
      </c>
      <c r="C173" s="26">
        <v>232175</v>
      </c>
      <c r="D173" s="7" t="str">
        <f t="shared" ref="D173:D187" si="32">IF($B173="N/A","N/A",IF(C173&gt;10,"No",IF(C173&lt;-10,"No","Yes")))</f>
        <v>N/A</v>
      </c>
      <c r="E173" s="26">
        <v>260915</v>
      </c>
      <c r="F173" s="7" t="str">
        <f t="shared" ref="F173:F187" si="33">IF($B173="N/A","N/A",IF(E173&gt;10,"No",IF(E173&lt;-10,"No","Yes")))</f>
        <v>N/A</v>
      </c>
      <c r="G173" s="26">
        <v>240706</v>
      </c>
      <c r="H173" s="7" t="str">
        <f t="shared" ref="H173:H187" si="34">IF($B173="N/A","N/A",IF(G173&gt;10,"No",IF(G173&lt;-10,"No","Yes")))</f>
        <v>N/A</v>
      </c>
      <c r="I173" s="8">
        <v>12.38</v>
      </c>
      <c r="J173" s="8">
        <v>-7.75</v>
      </c>
      <c r="K173" s="25" t="s">
        <v>734</v>
      </c>
      <c r="L173" s="85" t="str">
        <f t="shared" ref="L173:L187" si="35">IF(J173="Div by 0", "N/A", IF(K173="N/A","N/A", IF(J173&gt;VALUE(MID(K173,1,2)), "No", IF(J173&lt;-1*VALUE(MID(K173,1,2)), "No", "Yes"))))</f>
        <v>Yes</v>
      </c>
    </row>
    <row r="174" spans="1:12" x14ac:dyDescent="0.25">
      <c r="A174" s="142" t="s">
        <v>646</v>
      </c>
      <c r="B174" s="21" t="s">
        <v>213</v>
      </c>
      <c r="C174" s="22">
        <v>903</v>
      </c>
      <c r="D174" s="7" t="str">
        <f t="shared" si="32"/>
        <v>N/A</v>
      </c>
      <c r="E174" s="22">
        <v>909</v>
      </c>
      <c r="F174" s="7" t="str">
        <f t="shared" si="33"/>
        <v>N/A</v>
      </c>
      <c r="G174" s="22">
        <v>884</v>
      </c>
      <c r="H174" s="7" t="str">
        <f t="shared" si="34"/>
        <v>N/A</v>
      </c>
      <c r="I174" s="8">
        <v>0.66449999999999998</v>
      </c>
      <c r="J174" s="8">
        <v>-2.75</v>
      </c>
      <c r="K174" s="25" t="s">
        <v>734</v>
      </c>
      <c r="L174" s="85" t="str">
        <f t="shared" si="35"/>
        <v>Yes</v>
      </c>
    </row>
    <row r="175" spans="1:12" x14ac:dyDescent="0.25">
      <c r="A175" s="142" t="s">
        <v>1353</v>
      </c>
      <c r="B175" s="21" t="s">
        <v>213</v>
      </c>
      <c r="C175" s="26">
        <v>257.11517164999998</v>
      </c>
      <c r="D175" s="7" t="str">
        <f t="shared" si="32"/>
        <v>N/A</v>
      </c>
      <c r="E175" s="26">
        <v>287.03520351999998</v>
      </c>
      <c r="F175" s="7" t="str">
        <f t="shared" si="33"/>
        <v>N/A</v>
      </c>
      <c r="G175" s="26">
        <v>272.29185519999999</v>
      </c>
      <c r="H175" s="7" t="str">
        <f t="shared" si="34"/>
        <v>N/A</v>
      </c>
      <c r="I175" s="8">
        <v>11.64</v>
      </c>
      <c r="J175" s="8">
        <v>-5.14</v>
      </c>
      <c r="K175" s="25" t="s">
        <v>734</v>
      </c>
      <c r="L175" s="85" t="str">
        <f t="shared" si="35"/>
        <v>Yes</v>
      </c>
    </row>
    <row r="176" spans="1:12" ht="25" x14ac:dyDescent="0.25">
      <c r="A176" s="142" t="s">
        <v>1354</v>
      </c>
      <c r="B176" s="21" t="s">
        <v>213</v>
      </c>
      <c r="C176" s="26">
        <v>421806</v>
      </c>
      <c r="D176" s="7" t="str">
        <f t="shared" si="32"/>
        <v>N/A</v>
      </c>
      <c r="E176" s="26">
        <v>329424</v>
      </c>
      <c r="F176" s="7" t="str">
        <f t="shared" si="33"/>
        <v>N/A</v>
      </c>
      <c r="G176" s="26">
        <v>309778</v>
      </c>
      <c r="H176" s="7" t="str">
        <f t="shared" si="34"/>
        <v>N/A</v>
      </c>
      <c r="I176" s="8">
        <v>-21.9</v>
      </c>
      <c r="J176" s="8">
        <v>-5.96</v>
      </c>
      <c r="K176" s="25" t="s">
        <v>734</v>
      </c>
      <c r="L176" s="85" t="str">
        <f t="shared" si="35"/>
        <v>Yes</v>
      </c>
    </row>
    <row r="177" spans="1:12" x14ac:dyDescent="0.25">
      <c r="A177" s="142" t="s">
        <v>513</v>
      </c>
      <c r="B177" s="21" t="s">
        <v>213</v>
      </c>
      <c r="C177" s="22">
        <v>1796</v>
      </c>
      <c r="D177" s="7" t="str">
        <f t="shared" si="32"/>
        <v>N/A</v>
      </c>
      <c r="E177" s="22">
        <v>1806</v>
      </c>
      <c r="F177" s="7" t="str">
        <f t="shared" si="33"/>
        <v>N/A</v>
      </c>
      <c r="G177" s="22">
        <v>1796</v>
      </c>
      <c r="H177" s="7" t="str">
        <f t="shared" si="34"/>
        <v>N/A</v>
      </c>
      <c r="I177" s="8">
        <v>0.55679999999999996</v>
      </c>
      <c r="J177" s="8">
        <v>-0.55400000000000005</v>
      </c>
      <c r="K177" s="25" t="s">
        <v>734</v>
      </c>
      <c r="L177" s="85" t="str">
        <f t="shared" si="35"/>
        <v>Yes</v>
      </c>
    </row>
    <row r="178" spans="1:12" x14ac:dyDescent="0.25">
      <c r="A178" s="142" t="s">
        <v>1355</v>
      </c>
      <c r="B178" s="21" t="s">
        <v>213</v>
      </c>
      <c r="C178" s="26">
        <v>234.85857461000001</v>
      </c>
      <c r="D178" s="7" t="str">
        <f t="shared" si="32"/>
        <v>N/A</v>
      </c>
      <c r="E178" s="26">
        <v>182.40531561</v>
      </c>
      <c r="F178" s="7" t="str">
        <f t="shared" si="33"/>
        <v>N/A</v>
      </c>
      <c r="G178" s="26">
        <v>172.48218263000001</v>
      </c>
      <c r="H178" s="7" t="str">
        <f t="shared" si="34"/>
        <v>N/A</v>
      </c>
      <c r="I178" s="8">
        <v>-22.3</v>
      </c>
      <c r="J178" s="8">
        <v>-5.44</v>
      </c>
      <c r="K178" s="25" t="s">
        <v>734</v>
      </c>
      <c r="L178" s="85" t="str">
        <f t="shared" si="35"/>
        <v>Yes</v>
      </c>
    </row>
    <row r="179" spans="1:12" ht="25" x14ac:dyDescent="0.25">
      <c r="A179" s="142" t="s">
        <v>1356</v>
      </c>
      <c r="B179" s="21" t="s">
        <v>213</v>
      </c>
      <c r="C179" s="26">
        <v>192191</v>
      </c>
      <c r="D179" s="7" t="str">
        <f t="shared" si="32"/>
        <v>N/A</v>
      </c>
      <c r="E179" s="26">
        <v>162032</v>
      </c>
      <c r="F179" s="7" t="str">
        <f t="shared" si="33"/>
        <v>N/A</v>
      </c>
      <c r="G179" s="26">
        <v>287377</v>
      </c>
      <c r="H179" s="7" t="str">
        <f t="shared" si="34"/>
        <v>N/A</v>
      </c>
      <c r="I179" s="8">
        <v>-15.7</v>
      </c>
      <c r="J179" s="8">
        <v>77.36</v>
      </c>
      <c r="K179" s="25" t="s">
        <v>734</v>
      </c>
      <c r="L179" s="85" t="str">
        <f t="shared" si="35"/>
        <v>No</v>
      </c>
    </row>
    <row r="180" spans="1:12" x14ac:dyDescent="0.25">
      <c r="A180" s="142" t="s">
        <v>514</v>
      </c>
      <c r="B180" s="21" t="s">
        <v>213</v>
      </c>
      <c r="C180" s="22">
        <v>515</v>
      </c>
      <c r="D180" s="7" t="str">
        <f t="shared" si="32"/>
        <v>N/A</v>
      </c>
      <c r="E180" s="22">
        <v>319</v>
      </c>
      <c r="F180" s="7" t="str">
        <f t="shared" si="33"/>
        <v>N/A</v>
      </c>
      <c r="G180" s="22">
        <v>1139</v>
      </c>
      <c r="H180" s="7" t="str">
        <f t="shared" si="34"/>
        <v>N/A</v>
      </c>
      <c r="I180" s="8">
        <v>-38.1</v>
      </c>
      <c r="J180" s="8">
        <v>257.10000000000002</v>
      </c>
      <c r="K180" s="25" t="s">
        <v>734</v>
      </c>
      <c r="L180" s="85" t="str">
        <f t="shared" si="35"/>
        <v>No</v>
      </c>
    </row>
    <row r="181" spans="1:12" ht="25" x14ac:dyDescent="0.25">
      <c r="A181" s="142" t="s">
        <v>1357</v>
      </c>
      <c r="B181" s="21" t="s">
        <v>213</v>
      </c>
      <c r="C181" s="26">
        <v>373.18640777000002</v>
      </c>
      <c r="D181" s="7" t="str">
        <f t="shared" si="32"/>
        <v>N/A</v>
      </c>
      <c r="E181" s="26">
        <v>507.93730407999999</v>
      </c>
      <c r="F181" s="7" t="str">
        <f t="shared" si="33"/>
        <v>N/A</v>
      </c>
      <c r="G181" s="26">
        <v>252.30640912999999</v>
      </c>
      <c r="H181" s="7" t="str">
        <f t="shared" si="34"/>
        <v>N/A</v>
      </c>
      <c r="I181" s="8">
        <v>36.11</v>
      </c>
      <c r="J181" s="8">
        <v>-50.3</v>
      </c>
      <c r="K181" s="25" t="s">
        <v>734</v>
      </c>
      <c r="L181" s="85" t="str">
        <f t="shared" si="35"/>
        <v>No</v>
      </c>
    </row>
    <row r="182" spans="1:12" ht="25" x14ac:dyDescent="0.25">
      <c r="A182" s="142" t="s">
        <v>1358</v>
      </c>
      <c r="B182" s="21" t="s">
        <v>213</v>
      </c>
      <c r="C182" s="26">
        <v>6594016</v>
      </c>
      <c r="D182" s="7" t="str">
        <f t="shared" si="32"/>
        <v>N/A</v>
      </c>
      <c r="E182" s="26">
        <v>6469181</v>
      </c>
      <c r="F182" s="7" t="str">
        <f t="shared" si="33"/>
        <v>N/A</v>
      </c>
      <c r="G182" s="26">
        <v>6521690</v>
      </c>
      <c r="H182" s="7" t="str">
        <f t="shared" si="34"/>
        <v>N/A</v>
      </c>
      <c r="I182" s="8">
        <v>-1.89</v>
      </c>
      <c r="J182" s="8">
        <v>0.81169999999999998</v>
      </c>
      <c r="K182" s="25" t="s">
        <v>734</v>
      </c>
      <c r="L182" s="85" t="str">
        <f t="shared" si="35"/>
        <v>Yes</v>
      </c>
    </row>
    <row r="183" spans="1:12" x14ac:dyDescent="0.25">
      <c r="A183" s="142" t="s">
        <v>515</v>
      </c>
      <c r="B183" s="21" t="s">
        <v>213</v>
      </c>
      <c r="C183" s="22">
        <v>660</v>
      </c>
      <c r="D183" s="7" t="str">
        <f t="shared" si="32"/>
        <v>N/A</v>
      </c>
      <c r="E183" s="22">
        <v>602</v>
      </c>
      <c r="F183" s="7" t="str">
        <f t="shared" si="33"/>
        <v>N/A</v>
      </c>
      <c r="G183" s="22">
        <v>584</v>
      </c>
      <c r="H183" s="7" t="str">
        <f t="shared" si="34"/>
        <v>N/A</v>
      </c>
      <c r="I183" s="8">
        <v>-8.7899999999999991</v>
      </c>
      <c r="J183" s="8">
        <v>-2.99</v>
      </c>
      <c r="K183" s="25" t="s">
        <v>734</v>
      </c>
      <c r="L183" s="85" t="str">
        <f t="shared" si="35"/>
        <v>Yes</v>
      </c>
    </row>
    <row r="184" spans="1:12" x14ac:dyDescent="0.25">
      <c r="A184" s="142" t="s">
        <v>1359</v>
      </c>
      <c r="B184" s="21" t="s">
        <v>213</v>
      </c>
      <c r="C184" s="26">
        <v>9990.9333332999995</v>
      </c>
      <c r="D184" s="7" t="str">
        <f t="shared" si="32"/>
        <v>N/A</v>
      </c>
      <c r="E184" s="26">
        <v>10746.147841</v>
      </c>
      <c r="F184" s="7" t="str">
        <f t="shared" si="33"/>
        <v>N/A</v>
      </c>
      <c r="G184" s="26">
        <v>11167.277397</v>
      </c>
      <c r="H184" s="7" t="str">
        <f t="shared" si="34"/>
        <v>N/A</v>
      </c>
      <c r="I184" s="8">
        <v>7.5590000000000002</v>
      </c>
      <c r="J184" s="8">
        <v>3.919</v>
      </c>
      <c r="K184" s="25" t="s">
        <v>734</v>
      </c>
      <c r="L184" s="85" t="str">
        <f t="shared" si="35"/>
        <v>Yes</v>
      </c>
    </row>
    <row r="185" spans="1:12" ht="25" x14ac:dyDescent="0.25">
      <c r="A185" s="142" t="s">
        <v>1360</v>
      </c>
      <c r="B185" s="21" t="s">
        <v>213</v>
      </c>
      <c r="C185" s="26">
        <v>749022381</v>
      </c>
      <c r="D185" s="7" t="str">
        <f t="shared" si="32"/>
        <v>N/A</v>
      </c>
      <c r="E185" s="26">
        <v>803880115</v>
      </c>
      <c r="F185" s="7" t="str">
        <f t="shared" si="33"/>
        <v>N/A</v>
      </c>
      <c r="G185" s="26">
        <v>833101593</v>
      </c>
      <c r="H185" s="7" t="str">
        <f t="shared" si="34"/>
        <v>N/A</v>
      </c>
      <c r="I185" s="8">
        <v>7.3239999999999998</v>
      </c>
      <c r="J185" s="8">
        <v>3.6349999999999998</v>
      </c>
      <c r="K185" s="25" t="s">
        <v>734</v>
      </c>
      <c r="L185" s="85" t="str">
        <f t="shared" si="35"/>
        <v>Yes</v>
      </c>
    </row>
    <row r="186" spans="1:12" ht="25" x14ac:dyDescent="0.25">
      <c r="A186" s="142" t="s">
        <v>516</v>
      </c>
      <c r="B186" s="21" t="s">
        <v>213</v>
      </c>
      <c r="C186" s="22">
        <v>16777</v>
      </c>
      <c r="D186" s="7" t="str">
        <f t="shared" si="32"/>
        <v>N/A</v>
      </c>
      <c r="E186" s="22">
        <v>16991</v>
      </c>
      <c r="F186" s="7" t="str">
        <f t="shared" si="33"/>
        <v>N/A</v>
      </c>
      <c r="G186" s="22">
        <v>17415</v>
      </c>
      <c r="H186" s="7" t="str">
        <f t="shared" si="34"/>
        <v>N/A</v>
      </c>
      <c r="I186" s="8">
        <v>1.276</v>
      </c>
      <c r="J186" s="8">
        <v>2.4950000000000001</v>
      </c>
      <c r="K186" s="25" t="s">
        <v>734</v>
      </c>
      <c r="L186" s="85" t="str">
        <f t="shared" si="35"/>
        <v>Yes</v>
      </c>
    </row>
    <row r="187" spans="1:12" ht="25" x14ac:dyDescent="0.25">
      <c r="A187" s="142" t="s">
        <v>1361</v>
      </c>
      <c r="B187" s="21" t="s">
        <v>213</v>
      </c>
      <c r="C187" s="26">
        <v>44645.787745000001</v>
      </c>
      <c r="D187" s="7" t="str">
        <f t="shared" si="32"/>
        <v>N/A</v>
      </c>
      <c r="E187" s="26">
        <v>47312.113178</v>
      </c>
      <c r="F187" s="7" t="str">
        <f t="shared" si="33"/>
        <v>N/A</v>
      </c>
      <c r="G187" s="26">
        <v>47838.162102000002</v>
      </c>
      <c r="H187" s="7" t="str">
        <f t="shared" si="34"/>
        <v>N/A</v>
      </c>
      <c r="I187" s="8">
        <v>5.9720000000000004</v>
      </c>
      <c r="J187" s="8">
        <v>1.1120000000000001</v>
      </c>
      <c r="K187" s="25" t="s">
        <v>734</v>
      </c>
      <c r="L187" s="85" t="str">
        <f t="shared" si="35"/>
        <v>Yes</v>
      </c>
    </row>
    <row r="188" spans="1:12" x14ac:dyDescent="0.25">
      <c r="A188" s="116" t="s">
        <v>1362</v>
      </c>
      <c r="B188" s="21" t="s">
        <v>213</v>
      </c>
      <c r="C188" s="26">
        <v>890664128</v>
      </c>
      <c r="D188" s="7" t="str">
        <f t="shared" ref="D188:D203" si="36">IF($B188="N/A","N/A",IF(C188&gt;10,"No",IF(C188&lt;-10,"No","Yes")))</f>
        <v>N/A</v>
      </c>
      <c r="E188" s="26">
        <v>970087942</v>
      </c>
      <c r="F188" s="7" t="str">
        <f t="shared" ref="F188:F203" si="37">IF($B188="N/A","N/A",IF(E188&gt;10,"No",IF(E188&lt;-10,"No","Yes")))</f>
        <v>N/A</v>
      </c>
      <c r="G188" s="26">
        <v>1002019321</v>
      </c>
      <c r="H188" s="7" t="str">
        <f t="shared" ref="H188:H203" si="38">IF($B188="N/A","N/A",IF(G188&gt;10,"No",IF(G188&lt;-10,"No","Yes")))</f>
        <v>N/A</v>
      </c>
      <c r="I188" s="8">
        <v>8.9169999999999998</v>
      </c>
      <c r="J188" s="8">
        <v>3.2919999999999998</v>
      </c>
      <c r="K188" s="25" t="s">
        <v>734</v>
      </c>
      <c r="L188" s="85" t="str">
        <f t="shared" ref="L188:L203" si="39">IF(J188="Div by 0", "N/A", IF(K188="N/A","N/A", IF(J188&gt;VALUE(MID(K188,1,2)), "No", IF(J188&lt;-1*VALUE(MID(K188,1,2)), "No", "Yes"))))</f>
        <v>Yes</v>
      </c>
    </row>
    <row r="189" spans="1:12" x14ac:dyDescent="0.25">
      <c r="A189" s="116" t="s">
        <v>1459</v>
      </c>
      <c r="B189" s="21" t="s">
        <v>213</v>
      </c>
      <c r="C189" s="22">
        <v>28690</v>
      </c>
      <c r="D189" s="7" t="str">
        <f t="shared" si="36"/>
        <v>N/A</v>
      </c>
      <c r="E189" s="22">
        <v>28906</v>
      </c>
      <c r="F189" s="7" t="str">
        <f t="shared" si="37"/>
        <v>N/A</v>
      </c>
      <c r="G189" s="22">
        <v>27676</v>
      </c>
      <c r="H189" s="7" t="str">
        <f t="shared" si="38"/>
        <v>N/A</v>
      </c>
      <c r="I189" s="8">
        <v>0.75290000000000001</v>
      </c>
      <c r="J189" s="8">
        <v>-4.26</v>
      </c>
      <c r="K189" s="25" t="s">
        <v>734</v>
      </c>
      <c r="L189" s="85" t="str">
        <f t="shared" si="39"/>
        <v>Yes</v>
      </c>
    </row>
    <row r="190" spans="1:12" x14ac:dyDescent="0.25">
      <c r="A190" s="116" t="s">
        <v>1460</v>
      </c>
      <c r="B190" s="21" t="s">
        <v>213</v>
      </c>
      <c r="C190" s="26">
        <v>31044.410177999998</v>
      </c>
      <c r="D190" s="7" t="str">
        <f t="shared" si="36"/>
        <v>N/A</v>
      </c>
      <c r="E190" s="26">
        <v>33560.089324</v>
      </c>
      <c r="F190" s="7" t="str">
        <f t="shared" si="37"/>
        <v>N/A</v>
      </c>
      <c r="G190" s="26">
        <v>36205.351966000002</v>
      </c>
      <c r="H190" s="7" t="str">
        <f t="shared" si="38"/>
        <v>N/A</v>
      </c>
      <c r="I190" s="8">
        <v>8.1029999999999998</v>
      </c>
      <c r="J190" s="8">
        <v>7.8819999999999997</v>
      </c>
      <c r="K190" s="25" t="s">
        <v>734</v>
      </c>
      <c r="L190" s="85" t="str">
        <f t="shared" si="39"/>
        <v>Yes</v>
      </c>
    </row>
    <row r="191" spans="1:12" x14ac:dyDescent="0.25">
      <c r="A191" s="116" t="s">
        <v>1461</v>
      </c>
      <c r="B191" s="21" t="s">
        <v>213</v>
      </c>
      <c r="C191" s="26">
        <v>11423.458248999999</v>
      </c>
      <c r="D191" s="7" t="str">
        <f t="shared" si="36"/>
        <v>N/A</v>
      </c>
      <c r="E191" s="26">
        <v>14149.801004000001</v>
      </c>
      <c r="F191" s="7" t="str">
        <f t="shared" si="37"/>
        <v>N/A</v>
      </c>
      <c r="G191" s="26">
        <v>13677.466283</v>
      </c>
      <c r="H191" s="7" t="str">
        <f t="shared" si="38"/>
        <v>N/A</v>
      </c>
      <c r="I191" s="8">
        <v>23.87</v>
      </c>
      <c r="J191" s="8">
        <v>-3.34</v>
      </c>
      <c r="K191" s="25" t="s">
        <v>734</v>
      </c>
      <c r="L191" s="85" t="str">
        <f t="shared" si="39"/>
        <v>Yes</v>
      </c>
    </row>
    <row r="192" spans="1:12" x14ac:dyDescent="0.25">
      <c r="A192" s="116" t="s">
        <v>1462</v>
      </c>
      <c r="B192" s="21" t="s">
        <v>213</v>
      </c>
      <c r="C192" s="26">
        <v>37644.543387999998</v>
      </c>
      <c r="D192" s="7" t="str">
        <f t="shared" si="36"/>
        <v>N/A</v>
      </c>
      <c r="E192" s="26">
        <v>41302.300896000001</v>
      </c>
      <c r="F192" s="7" t="str">
        <f t="shared" si="37"/>
        <v>N/A</v>
      </c>
      <c r="G192" s="26">
        <v>42880.309972000003</v>
      </c>
      <c r="H192" s="7" t="str">
        <f t="shared" si="38"/>
        <v>N/A</v>
      </c>
      <c r="I192" s="8">
        <v>9.7170000000000005</v>
      </c>
      <c r="J192" s="8">
        <v>3.8210000000000002</v>
      </c>
      <c r="K192" s="25" t="s">
        <v>734</v>
      </c>
      <c r="L192" s="85" t="str">
        <f t="shared" si="39"/>
        <v>Yes</v>
      </c>
    </row>
    <row r="193" spans="1:12" x14ac:dyDescent="0.25">
      <c r="A193" s="142" t="s">
        <v>1463</v>
      </c>
      <c r="B193" s="21" t="s">
        <v>213</v>
      </c>
      <c r="C193" s="5">
        <v>38.206466734000003</v>
      </c>
      <c r="D193" s="7" t="str">
        <f t="shared" si="36"/>
        <v>N/A</v>
      </c>
      <c r="E193" s="5">
        <v>32.571975885999997</v>
      </c>
      <c r="F193" s="7" t="str">
        <f t="shared" si="37"/>
        <v>N/A</v>
      </c>
      <c r="G193" s="5">
        <v>36.399026763999998</v>
      </c>
      <c r="H193" s="7" t="str">
        <f t="shared" si="38"/>
        <v>N/A</v>
      </c>
      <c r="I193" s="8">
        <v>-14.7</v>
      </c>
      <c r="J193" s="8">
        <v>11.75</v>
      </c>
      <c r="K193" s="25" t="s">
        <v>734</v>
      </c>
      <c r="L193" s="85" t="str">
        <f t="shared" si="39"/>
        <v>Yes</v>
      </c>
    </row>
    <row r="194" spans="1:12" x14ac:dyDescent="0.25">
      <c r="A194" s="142" t="s">
        <v>1464</v>
      </c>
      <c r="B194" s="21" t="s">
        <v>213</v>
      </c>
      <c r="C194" s="5">
        <v>19.948878486000002</v>
      </c>
      <c r="D194" s="7" t="str">
        <f t="shared" si="36"/>
        <v>N/A</v>
      </c>
      <c r="E194" s="5">
        <v>15.795787248</v>
      </c>
      <c r="F194" s="7" t="str">
        <f t="shared" si="37"/>
        <v>N/A</v>
      </c>
      <c r="G194" s="5">
        <v>18.663765801</v>
      </c>
      <c r="H194" s="7" t="str">
        <f t="shared" si="38"/>
        <v>N/A</v>
      </c>
      <c r="I194" s="8">
        <v>-20.8</v>
      </c>
      <c r="J194" s="8">
        <v>18.16</v>
      </c>
      <c r="K194" s="25" t="s">
        <v>734</v>
      </c>
      <c r="L194" s="85" t="str">
        <f t="shared" si="39"/>
        <v>Yes</v>
      </c>
    </row>
    <row r="195" spans="1:12" x14ac:dyDescent="0.25">
      <c r="A195" s="142" t="s">
        <v>1465</v>
      </c>
      <c r="B195" s="21" t="s">
        <v>213</v>
      </c>
      <c r="C195" s="5">
        <v>56.158936933</v>
      </c>
      <c r="D195" s="7" t="str">
        <f t="shared" si="36"/>
        <v>N/A</v>
      </c>
      <c r="E195" s="5">
        <v>57.558187920999998</v>
      </c>
      <c r="F195" s="7" t="str">
        <f t="shared" si="37"/>
        <v>N/A</v>
      </c>
      <c r="G195" s="5">
        <v>53.816982688000003</v>
      </c>
      <c r="H195" s="7" t="str">
        <f t="shared" si="38"/>
        <v>N/A</v>
      </c>
      <c r="I195" s="8">
        <v>2.492</v>
      </c>
      <c r="J195" s="8">
        <v>-6.5</v>
      </c>
      <c r="K195" s="25" t="s">
        <v>734</v>
      </c>
      <c r="L195" s="85" t="str">
        <f t="shared" si="39"/>
        <v>Yes</v>
      </c>
    </row>
    <row r="196" spans="1:12" x14ac:dyDescent="0.25">
      <c r="A196" s="116" t="s">
        <v>1374</v>
      </c>
      <c r="B196" s="21" t="s">
        <v>213</v>
      </c>
      <c r="C196" s="26">
        <v>749022381</v>
      </c>
      <c r="D196" s="7" t="str">
        <f t="shared" si="36"/>
        <v>N/A</v>
      </c>
      <c r="E196" s="26">
        <v>803880115</v>
      </c>
      <c r="F196" s="7" t="str">
        <f t="shared" si="37"/>
        <v>N/A</v>
      </c>
      <c r="G196" s="26">
        <v>833101593</v>
      </c>
      <c r="H196" s="7" t="str">
        <f t="shared" si="38"/>
        <v>N/A</v>
      </c>
      <c r="I196" s="8">
        <v>7.3239999999999998</v>
      </c>
      <c r="J196" s="8">
        <v>3.6349999999999998</v>
      </c>
      <c r="K196" s="25" t="s">
        <v>734</v>
      </c>
      <c r="L196" s="85" t="str">
        <f t="shared" si="39"/>
        <v>Yes</v>
      </c>
    </row>
    <row r="197" spans="1:12" x14ac:dyDescent="0.25">
      <c r="A197" s="116" t="s">
        <v>1466</v>
      </c>
      <c r="B197" s="21" t="s">
        <v>213</v>
      </c>
      <c r="C197" s="22">
        <v>16777</v>
      </c>
      <c r="D197" s="7" t="str">
        <f t="shared" si="36"/>
        <v>N/A</v>
      </c>
      <c r="E197" s="22">
        <v>16991</v>
      </c>
      <c r="F197" s="7" t="str">
        <f t="shared" si="37"/>
        <v>N/A</v>
      </c>
      <c r="G197" s="22">
        <v>17415</v>
      </c>
      <c r="H197" s="7" t="str">
        <f t="shared" si="38"/>
        <v>N/A</v>
      </c>
      <c r="I197" s="8">
        <v>1.276</v>
      </c>
      <c r="J197" s="8">
        <v>2.4950000000000001</v>
      </c>
      <c r="K197" s="25" t="s">
        <v>734</v>
      </c>
      <c r="L197" s="85" t="str">
        <f t="shared" si="39"/>
        <v>Yes</v>
      </c>
    </row>
    <row r="198" spans="1:12" ht="25" x14ac:dyDescent="0.25">
      <c r="A198" s="116" t="s">
        <v>1467</v>
      </c>
      <c r="B198" s="21" t="s">
        <v>213</v>
      </c>
      <c r="C198" s="26">
        <v>44645.787745000001</v>
      </c>
      <c r="D198" s="7" t="str">
        <f t="shared" si="36"/>
        <v>N/A</v>
      </c>
      <c r="E198" s="26">
        <v>47312.113178</v>
      </c>
      <c r="F198" s="7" t="str">
        <f t="shared" si="37"/>
        <v>N/A</v>
      </c>
      <c r="G198" s="26">
        <v>47838.162102000002</v>
      </c>
      <c r="H198" s="7" t="str">
        <f t="shared" si="38"/>
        <v>N/A</v>
      </c>
      <c r="I198" s="8">
        <v>5.9720000000000004</v>
      </c>
      <c r="J198" s="8">
        <v>1.1120000000000001</v>
      </c>
      <c r="K198" s="25" t="s">
        <v>734</v>
      </c>
      <c r="L198" s="85" t="str">
        <f t="shared" si="39"/>
        <v>Yes</v>
      </c>
    </row>
    <row r="199" spans="1:12" ht="25" x14ac:dyDescent="0.25">
      <c r="A199" s="116" t="s">
        <v>1468</v>
      </c>
      <c r="B199" s="21" t="s">
        <v>213</v>
      </c>
      <c r="C199" s="26">
        <v>18662.414649999999</v>
      </c>
      <c r="D199" s="7" t="str">
        <f t="shared" si="36"/>
        <v>N/A</v>
      </c>
      <c r="E199" s="26">
        <v>20675.209421</v>
      </c>
      <c r="F199" s="7" t="str">
        <f t="shared" si="37"/>
        <v>N/A</v>
      </c>
      <c r="G199" s="26">
        <v>19303.50706</v>
      </c>
      <c r="H199" s="7" t="str">
        <f t="shared" si="38"/>
        <v>N/A</v>
      </c>
      <c r="I199" s="8">
        <v>10.79</v>
      </c>
      <c r="J199" s="8">
        <v>-6.63</v>
      </c>
      <c r="K199" s="25" t="s">
        <v>734</v>
      </c>
      <c r="L199" s="85" t="str">
        <f t="shared" si="39"/>
        <v>Yes</v>
      </c>
    </row>
    <row r="200" spans="1:12" ht="25" x14ac:dyDescent="0.25">
      <c r="A200" s="116" t="s">
        <v>1469</v>
      </c>
      <c r="B200" s="21" t="s">
        <v>213</v>
      </c>
      <c r="C200" s="26">
        <v>50689.537382000002</v>
      </c>
      <c r="D200" s="7" t="str">
        <f t="shared" si="36"/>
        <v>N/A</v>
      </c>
      <c r="E200" s="26">
        <v>54331.678661999998</v>
      </c>
      <c r="F200" s="7" t="str">
        <f t="shared" si="37"/>
        <v>N/A</v>
      </c>
      <c r="G200" s="26">
        <v>52629.526684999997</v>
      </c>
      <c r="H200" s="7" t="str">
        <f t="shared" si="38"/>
        <v>N/A</v>
      </c>
      <c r="I200" s="8">
        <v>7.1849999999999996</v>
      </c>
      <c r="J200" s="8">
        <v>-3.13</v>
      </c>
      <c r="K200" s="25" t="s">
        <v>734</v>
      </c>
      <c r="L200" s="85" t="str">
        <f t="shared" si="39"/>
        <v>Yes</v>
      </c>
    </row>
    <row r="201" spans="1:12" ht="25" x14ac:dyDescent="0.25">
      <c r="A201" s="116" t="s">
        <v>1470</v>
      </c>
      <c r="B201" s="21" t="s">
        <v>213</v>
      </c>
      <c r="C201" s="5">
        <v>22.341927236</v>
      </c>
      <c r="D201" s="7" t="str">
        <f t="shared" si="36"/>
        <v>N/A</v>
      </c>
      <c r="E201" s="5">
        <v>19.145867373000002</v>
      </c>
      <c r="F201" s="7" t="str">
        <f t="shared" si="37"/>
        <v>N/A</v>
      </c>
      <c r="G201" s="5">
        <v>22.903925824000002</v>
      </c>
      <c r="H201" s="7" t="str">
        <f t="shared" si="38"/>
        <v>N/A</v>
      </c>
      <c r="I201" s="8">
        <v>-14.3</v>
      </c>
      <c r="J201" s="8">
        <v>19.63</v>
      </c>
      <c r="K201" s="25" t="s">
        <v>734</v>
      </c>
      <c r="L201" s="85" t="str">
        <f t="shared" si="39"/>
        <v>Yes</v>
      </c>
    </row>
    <row r="202" spans="1:12" ht="25" x14ac:dyDescent="0.25">
      <c r="A202" s="116" t="s">
        <v>1471</v>
      </c>
      <c r="B202" s="21" t="s">
        <v>213</v>
      </c>
      <c r="C202" s="5">
        <v>9.0180648497</v>
      </c>
      <c r="D202" s="7" t="str">
        <f t="shared" si="36"/>
        <v>N/A</v>
      </c>
      <c r="E202" s="5">
        <v>7.1649316851</v>
      </c>
      <c r="F202" s="7" t="str">
        <f t="shared" si="37"/>
        <v>N/A</v>
      </c>
      <c r="G202" s="5">
        <v>8.9724876759000001</v>
      </c>
      <c r="H202" s="7" t="str">
        <f t="shared" si="38"/>
        <v>N/A</v>
      </c>
      <c r="I202" s="8">
        <v>-20.5</v>
      </c>
      <c r="J202" s="8">
        <v>25.23</v>
      </c>
      <c r="K202" s="25" t="s">
        <v>734</v>
      </c>
      <c r="L202" s="85" t="str">
        <f t="shared" si="39"/>
        <v>Yes</v>
      </c>
    </row>
    <row r="203" spans="1:12" ht="25" x14ac:dyDescent="0.25">
      <c r="A203" s="144" t="s">
        <v>1472</v>
      </c>
      <c r="B203" s="93" t="s">
        <v>213</v>
      </c>
      <c r="C203" s="94">
        <v>35.616940018999998</v>
      </c>
      <c r="D203" s="124" t="str">
        <f t="shared" si="36"/>
        <v>N/A</v>
      </c>
      <c r="E203" s="94">
        <v>37.312397703000002</v>
      </c>
      <c r="F203" s="124" t="str">
        <f t="shared" si="37"/>
        <v>N/A</v>
      </c>
      <c r="G203" s="94">
        <v>36.995053585999997</v>
      </c>
      <c r="H203" s="124" t="str">
        <f t="shared" si="38"/>
        <v>N/A</v>
      </c>
      <c r="I203" s="125">
        <v>4.76</v>
      </c>
      <c r="J203" s="125">
        <v>-0.85099999999999998</v>
      </c>
      <c r="K203" s="138" t="s">
        <v>734</v>
      </c>
      <c r="L203" s="96" t="str">
        <f t="shared" si="39"/>
        <v>Yes</v>
      </c>
    </row>
    <row r="204" spans="1:12" x14ac:dyDescent="0.25">
      <c r="A204" s="172" t="s">
        <v>1619</v>
      </c>
      <c r="B204" s="173"/>
      <c r="C204" s="173"/>
      <c r="D204" s="173"/>
      <c r="E204" s="173"/>
      <c r="F204" s="173"/>
      <c r="G204" s="173"/>
      <c r="H204" s="173"/>
      <c r="I204" s="173"/>
      <c r="J204" s="173"/>
      <c r="K204" s="173"/>
      <c r="L204" s="174"/>
    </row>
    <row r="205" spans="1:12" x14ac:dyDescent="0.25">
      <c r="A205" s="167" t="s">
        <v>1617</v>
      </c>
      <c r="B205" s="168"/>
      <c r="C205" s="168"/>
      <c r="D205" s="168"/>
      <c r="E205" s="168"/>
      <c r="F205" s="168"/>
      <c r="G205" s="168"/>
      <c r="H205" s="168"/>
      <c r="I205" s="168"/>
      <c r="J205" s="168"/>
      <c r="K205" s="168"/>
      <c r="L205" s="169"/>
    </row>
    <row r="206" spans="1:12" s="13" customFormat="1" x14ac:dyDescent="0.25">
      <c r="A206" s="170" t="s">
        <v>1705</v>
      </c>
      <c r="B206" s="170"/>
      <c r="C206" s="170"/>
      <c r="D206" s="170"/>
      <c r="E206" s="170"/>
      <c r="F206" s="170"/>
      <c r="G206" s="170"/>
      <c r="H206" s="170"/>
      <c r="I206" s="170"/>
      <c r="J206" s="170"/>
      <c r="K206" s="170"/>
      <c r="L206" s="171"/>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6" activePane="bottomRight" state="frozen"/>
      <selection pane="topRight"/>
      <selection pane="bottomLeft"/>
      <selection pane="bottomRight" sqref="A1:L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17.7265625" style="13" customWidth="1"/>
    <col min="12" max="12" width="16" style="15" customWidth="1"/>
    <col min="13" max="16384" width="9.1796875" style="15"/>
  </cols>
  <sheetData>
    <row r="1" spans="1:12" s="12" customFormat="1" ht="18.75" customHeight="1" x14ac:dyDescent="0.25">
      <c r="A1" s="158" t="s">
        <v>1736</v>
      </c>
      <c r="B1" s="159"/>
      <c r="C1" s="159"/>
      <c r="D1" s="159"/>
      <c r="E1" s="159"/>
      <c r="F1" s="159"/>
      <c r="G1" s="159"/>
      <c r="H1" s="159"/>
      <c r="I1" s="159"/>
      <c r="J1" s="159"/>
      <c r="K1" s="159"/>
      <c r="L1" s="160"/>
    </row>
    <row r="2" spans="1:12" s="13" customFormat="1" ht="50.25" customHeight="1" x14ac:dyDescent="0.3">
      <c r="A2" s="183" t="s">
        <v>1582</v>
      </c>
      <c r="B2" s="184"/>
      <c r="C2" s="184"/>
      <c r="D2" s="184"/>
      <c r="E2" s="184"/>
      <c r="F2" s="184"/>
      <c r="G2" s="184"/>
      <c r="H2" s="184"/>
      <c r="I2" s="184"/>
      <c r="J2" s="184"/>
      <c r="K2" s="184"/>
      <c r="L2" s="185"/>
    </row>
    <row r="3" spans="1:12" s="13" customFormat="1" ht="13" x14ac:dyDescent="0.3">
      <c r="A3" s="164" t="s">
        <v>1748</v>
      </c>
      <c r="B3" s="165"/>
      <c r="C3" s="165"/>
      <c r="D3" s="165"/>
      <c r="E3" s="165"/>
      <c r="F3" s="165"/>
      <c r="G3" s="165"/>
      <c r="H3" s="165"/>
      <c r="I3" s="165"/>
      <c r="J3" s="165"/>
      <c r="K3" s="165"/>
      <c r="L3" s="166"/>
    </row>
    <row r="4" spans="1:12" s="13" customFormat="1" ht="13" x14ac:dyDescent="0.3">
      <c r="A4" s="180" t="s">
        <v>647</v>
      </c>
      <c r="B4" s="181"/>
      <c r="C4" s="181"/>
      <c r="D4" s="181"/>
      <c r="E4" s="181"/>
      <c r="F4" s="181"/>
      <c r="G4" s="181"/>
      <c r="H4" s="181"/>
      <c r="I4" s="181"/>
      <c r="J4" s="181"/>
      <c r="K4" s="181"/>
      <c r="L4" s="182"/>
    </row>
    <row r="5" spans="1:12" ht="52" x14ac:dyDescent="0.3">
      <c r="A5" s="119" t="s">
        <v>11</v>
      </c>
      <c r="B5" s="89" t="s">
        <v>212</v>
      </c>
      <c r="C5" s="89" t="s">
        <v>1702</v>
      </c>
      <c r="D5" s="89" t="s">
        <v>1747</v>
      </c>
      <c r="E5" s="89" t="s">
        <v>1717</v>
      </c>
      <c r="F5" s="89" t="s">
        <v>1746</v>
      </c>
      <c r="G5" s="89" t="s">
        <v>1741</v>
      </c>
      <c r="H5" s="89" t="s">
        <v>1742</v>
      </c>
      <c r="I5" s="120" t="s">
        <v>1745</v>
      </c>
      <c r="J5" s="120" t="s">
        <v>1744</v>
      </c>
      <c r="K5" s="121" t="s">
        <v>739</v>
      </c>
      <c r="L5" s="122" t="s">
        <v>738</v>
      </c>
    </row>
    <row r="6" spans="1:12" x14ac:dyDescent="0.25">
      <c r="A6" s="84" t="s">
        <v>9</v>
      </c>
      <c r="B6" s="21" t="s">
        <v>213</v>
      </c>
      <c r="C6" s="22">
        <v>224278</v>
      </c>
      <c r="D6" s="7" t="str">
        <f>IF($B6="N/A","N/A",IF(C6&gt;10,"No",IF(C6&lt;-10,"No","Yes")))</f>
        <v>N/A</v>
      </c>
      <c r="E6" s="22">
        <v>273112</v>
      </c>
      <c r="F6" s="7" t="str">
        <f>IF($B6="N/A","N/A",IF(E6&gt;10,"No",IF(E6&lt;-10,"No","Yes")))</f>
        <v>N/A</v>
      </c>
      <c r="G6" s="22">
        <v>293346</v>
      </c>
      <c r="H6" s="7" t="str">
        <f>IF($B6="N/A","N/A",IF(G6&gt;10,"No",IF(G6&lt;-10,"No","Yes")))</f>
        <v>N/A</v>
      </c>
      <c r="I6" s="8">
        <v>21.77</v>
      </c>
      <c r="J6" s="8">
        <v>7.4089999999999998</v>
      </c>
      <c r="K6" s="25" t="s">
        <v>734</v>
      </c>
      <c r="L6" s="85" t="str">
        <f t="shared" ref="L6:L46" si="0">IF(J6="Div by 0", "N/A", IF(K6="N/A","N/A", IF(J6&gt;VALUE(MID(K6,1,2)), "No", IF(J6&lt;-1*VALUE(MID(K6,1,2)), "No", "Yes"))))</f>
        <v>Yes</v>
      </c>
    </row>
    <row r="7" spans="1:12" x14ac:dyDescent="0.25">
      <c r="A7" s="142" t="s">
        <v>10</v>
      </c>
      <c r="B7" s="21" t="s">
        <v>213</v>
      </c>
      <c r="C7" s="22">
        <v>156476</v>
      </c>
      <c r="D7" s="7" t="str">
        <f>IF($B7="N/A","N/A",IF(C7&gt;10,"No",IF(C7&lt;-10,"No","Yes")))</f>
        <v>N/A</v>
      </c>
      <c r="E7" s="22">
        <v>163414</v>
      </c>
      <c r="F7" s="7" t="str">
        <f>IF($B7="N/A","N/A",IF(E7&gt;10,"No",IF(E7&lt;-10,"No","Yes")))</f>
        <v>N/A</v>
      </c>
      <c r="G7" s="22">
        <v>180980</v>
      </c>
      <c r="H7" s="7" t="str">
        <f>IF($B7="N/A","N/A",IF(G7&gt;10,"No",IF(G7&lt;-10,"No","Yes")))</f>
        <v>N/A</v>
      </c>
      <c r="I7" s="8">
        <v>4.4340000000000002</v>
      </c>
      <c r="J7" s="8">
        <v>10.75</v>
      </c>
      <c r="K7" s="25" t="s">
        <v>734</v>
      </c>
      <c r="L7" s="85" t="str">
        <f t="shared" si="0"/>
        <v>Yes</v>
      </c>
    </row>
    <row r="8" spans="1:12" x14ac:dyDescent="0.25">
      <c r="A8" s="142" t="s">
        <v>91</v>
      </c>
      <c r="B8" s="5" t="s">
        <v>297</v>
      </c>
      <c r="C8" s="4">
        <v>69.768769117000005</v>
      </c>
      <c r="D8" s="7" t="str">
        <f>IF($B8="N/A","N/A",IF(C8&gt;90,"No",IF(C8&lt;65,"No","Yes")))</f>
        <v>Yes</v>
      </c>
      <c r="E8" s="4">
        <v>59.834060751999999</v>
      </c>
      <c r="F8" s="7" t="str">
        <f>IF($B8="N/A","N/A",IF(E8&gt;90,"No",IF(E8&lt;65,"No","Yes")))</f>
        <v>No</v>
      </c>
      <c r="G8" s="4">
        <v>61.695063167999997</v>
      </c>
      <c r="H8" s="7" t="str">
        <f>IF($B8="N/A","N/A",IF(G8&gt;90,"No",IF(G8&lt;65,"No","Yes")))</f>
        <v>No</v>
      </c>
      <c r="I8" s="8">
        <v>-14.2</v>
      </c>
      <c r="J8" s="8">
        <v>3.11</v>
      </c>
      <c r="K8" s="25" t="s">
        <v>734</v>
      </c>
      <c r="L8" s="85" t="str">
        <f t="shared" si="0"/>
        <v>Yes</v>
      </c>
    </row>
    <row r="9" spans="1:12" x14ac:dyDescent="0.25">
      <c r="A9" s="142" t="s">
        <v>92</v>
      </c>
      <c r="B9" s="5" t="s">
        <v>298</v>
      </c>
      <c r="C9" s="4">
        <v>30.266796810999999</v>
      </c>
      <c r="D9" s="7" t="str">
        <f>IF($B9="N/A","N/A",IF(C9&gt;100,"No",IF(C9&lt;90,"No","Yes")))</f>
        <v>No</v>
      </c>
      <c r="E9" s="4">
        <v>22.740563529999999</v>
      </c>
      <c r="F9" s="7" t="str">
        <f>IF($B9="N/A","N/A",IF(E9&gt;100,"No",IF(E9&lt;90,"No","Yes")))</f>
        <v>No</v>
      </c>
      <c r="G9" s="4">
        <v>25.664037711999999</v>
      </c>
      <c r="H9" s="7" t="str">
        <f>IF($B9="N/A","N/A",IF(G9&gt;100,"No",IF(G9&lt;90,"No","Yes")))</f>
        <v>No</v>
      </c>
      <c r="I9" s="8">
        <v>-24.9</v>
      </c>
      <c r="J9" s="8">
        <v>12.86</v>
      </c>
      <c r="K9" s="25" t="s">
        <v>734</v>
      </c>
      <c r="L9" s="85" t="str">
        <f t="shared" si="0"/>
        <v>Yes</v>
      </c>
    </row>
    <row r="10" spans="1:12" x14ac:dyDescent="0.25">
      <c r="A10" s="142" t="s">
        <v>93</v>
      </c>
      <c r="B10" s="5" t="s">
        <v>299</v>
      </c>
      <c r="C10" s="4">
        <v>94.630739512000005</v>
      </c>
      <c r="D10" s="7" t="str">
        <f>IF($B10="N/A","N/A",IF(C10&gt;100,"No",IF(C10&lt;85,"No","Yes")))</f>
        <v>Yes</v>
      </c>
      <c r="E10" s="4">
        <v>94.702522020999993</v>
      </c>
      <c r="F10" s="7" t="str">
        <f>IF($B10="N/A","N/A",IF(E10&gt;100,"No",IF(E10&lt;85,"No","Yes")))</f>
        <v>Yes</v>
      </c>
      <c r="G10" s="4">
        <v>93.596727904000005</v>
      </c>
      <c r="H10" s="7" t="str">
        <f>IF($B10="N/A","N/A",IF(G10&gt;100,"No",IF(G10&lt;85,"No","Yes")))</f>
        <v>Yes</v>
      </c>
      <c r="I10" s="8">
        <v>7.5899999999999995E-2</v>
      </c>
      <c r="J10" s="8">
        <v>-1.17</v>
      </c>
      <c r="K10" s="25" t="s">
        <v>734</v>
      </c>
      <c r="L10" s="85" t="str">
        <f t="shared" si="0"/>
        <v>Yes</v>
      </c>
    </row>
    <row r="11" spans="1:12" x14ac:dyDescent="0.25">
      <c r="A11" s="142" t="s">
        <v>94</v>
      </c>
      <c r="B11" s="5" t="s">
        <v>300</v>
      </c>
      <c r="C11" s="4">
        <v>67.761926833999993</v>
      </c>
      <c r="D11" s="7" t="str">
        <f>IF($B11="N/A","N/A",IF(C11&gt;100,"No",IF(C11&lt;80,"No","Yes")))</f>
        <v>No</v>
      </c>
      <c r="E11" s="4">
        <v>62.295459489000002</v>
      </c>
      <c r="F11" s="7" t="str">
        <f>IF($B11="N/A","N/A",IF(E11&gt;100,"No",IF(E11&lt;80,"No","Yes")))</f>
        <v>No</v>
      </c>
      <c r="G11" s="4">
        <v>62.996951441999997</v>
      </c>
      <c r="H11" s="7" t="str">
        <f>IF($B11="N/A","N/A",IF(G11&gt;100,"No",IF(G11&lt;80,"No","Yes")))</f>
        <v>No</v>
      </c>
      <c r="I11" s="8">
        <v>-8.07</v>
      </c>
      <c r="J11" s="8">
        <v>1.1259999999999999</v>
      </c>
      <c r="K11" s="25" t="s">
        <v>734</v>
      </c>
      <c r="L11" s="85" t="str">
        <f t="shared" si="0"/>
        <v>Yes</v>
      </c>
    </row>
    <row r="12" spans="1:12" x14ac:dyDescent="0.25">
      <c r="A12" s="142" t="s">
        <v>95</v>
      </c>
      <c r="B12" s="5" t="s">
        <v>300</v>
      </c>
      <c r="C12" s="4">
        <v>60.801008494000001</v>
      </c>
      <c r="D12" s="7" t="str">
        <f>IF($B12="N/A","N/A",IF(C12&gt;100,"No",IF(C12&lt;80,"No","Yes")))</f>
        <v>No</v>
      </c>
      <c r="E12" s="4">
        <v>48.517695283000002</v>
      </c>
      <c r="F12" s="7" t="str">
        <f>IF($B12="N/A","N/A",IF(E12&gt;100,"No",IF(E12&lt;80,"No","Yes")))</f>
        <v>No</v>
      </c>
      <c r="G12" s="4">
        <v>51.476207015999996</v>
      </c>
      <c r="H12" s="7" t="str">
        <f>IF($B12="N/A","N/A",IF(G12&gt;100,"No",IF(G12&lt;80,"No","Yes")))</f>
        <v>No</v>
      </c>
      <c r="I12" s="8">
        <v>-20.2</v>
      </c>
      <c r="J12" s="8">
        <v>6.0979999999999999</v>
      </c>
      <c r="K12" s="25" t="s">
        <v>734</v>
      </c>
      <c r="L12" s="85" t="str">
        <f t="shared" si="0"/>
        <v>Yes</v>
      </c>
    </row>
    <row r="13" spans="1:12" x14ac:dyDescent="0.25">
      <c r="A13" s="84" t="s">
        <v>96</v>
      </c>
      <c r="B13" s="21" t="s">
        <v>213</v>
      </c>
      <c r="C13" s="22">
        <v>139605.53</v>
      </c>
      <c r="D13" s="7" t="str">
        <f t="shared" ref="D13:D44" si="1">IF($B13="N/A","N/A",IF(C13&gt;10,"No",IF(C13&lt;-10,"No","Yes")))</f>
        <v>N/A</v>
      </c>
      <c r="E13" s="22">
        <v>161201.85999999999</v>
      </c>
      <c r="F13" s="7" t="str">
        <f t="shared" ref="F13:F44" si="2">IF($B13="N/A","N/A",IF(E13&gt;10,"No",IF(E13&lt;-10,"No","Yes")))</f>
        <v>N/A</v>
      </c>
      <c r="G13" s="22">
        <v>169679.3</v>
      </c>
      <c r="H13" s="7" t="str">
        <f t="shared" ref="H13:H44" si="3">IF($B13="N/A","N/A",IF(G13&gt;10,"No",IF(G13&lt;-10,"No","Yes")))</f>
        <v>N/A</v>
      </c>
      <c r="I13" s="8">
        <v>15.47</v>
      </c>
      <c r="J13" s="8">
        <v>5.2590000000000003</v>
      </c>
      <c r="K13" s="25" t="s">
        <v>734</v>
      </c>
      <c r="L13" s="85" t="str">
        <f t="shared" si="0"/>
        <v>Yes</v>
      </c>
    </row>
    <row r="14" spans="1:12" x14ac:dyDescent="0.25">
      <c r="A14" s="84" t="s">
        <v>100</v>
      </c>
      <c r="B14" s="21" t="s">
        <v>213</v>
      </c>
      <c r="C14" s="22">
        <v>36882</v>
      </c>
      <c r="D14" s="7" t="str">
        <f t="shared" si="1"/>
        <v>N/A</v>
      </c>
      <c r="E14" s="22">
        <v>52668</v>
      </c>
      <c r="F14" s="7" t="str">
        <f t="shared" si="2"/>
        <v>N/A</v>
      </c>
      <c r="G14" s="22">
        <v>44124</v>
      </c>
      <c r="H14" s="7" t="str">
        <f t="shared" si="3"/>
        <v>N/A</v>
      </c>
      <c r="I14" s="8">
        <v>42.8</v>
      </c>
      <c r="J14" s="8">
        <v>-16.2</v>
      </c>
      <c r="K14" s="25" t="s">
        <v>734</v>
      </c>
      <c r="L14" s="85" t="str">
        <f t="shared" si="0"/>
        <v>Yes</v>
      </c>
    </row>
    <row r="15" spans="1:12" x14ac:dyDescent="0.25">
      <c r="A15" s="84" t="s">
        <v>974</v>
      </c>
      <c r="B15" s="21" t="s">
        <v>213</v>
      </c>
      <c r="C15" s="22">
        <v>693</v>
      </c>
      <c r="D15" s="7" t="str">
        <f t="shared" si="1"/>
        <v>N/A</v>
      </c>
      <c r="E15" s="22">
        <v>959</v>
      </c>
      <c r="F15" s="7" t="str">
        <f t="shared" si="2"/>
        <v>N/A</v>
      </c>
      <c r="G15" s="22">
        <v>589</v>
      </c>
      <c r="H15" s="7" t="str">
        <f t="shared" si="3"/>
        <v>N/A</v>
      </c>
      <c r="I15" s="8">
        <v>38.380000000000003</v>
      </c>
      <c r="J15" s="8">
        <v>-38.6</v>
      </c>
      <c r="K15" s="25" t="s">
        <v>734</v>
      </c>
      <c r="L15" s="85" t="str">
        <f t="shared" si="0"/>
        <v>No</v>
      </c>
    </row>
    <row r="16" spans="1:12" x14ac:dyDescent="0.25">
      <c r="A16" s="84" t="s">
        <v>975</v>
      </c>
      <c r="B16" s="21" t="s">
        <v>213</v>
      </c>
      <c r="C16" s="22">
        <v>6515</v>
      </c>
      <c r="D16" s="7" t="str">
        <f t="shared" si="1"/>
        <v>N/A</v>
      </c>
      <c r="E16" s="22">
        <v>6591</v>
      </c>
      <c r="F16" s="7" t="str">
        <f t="shared" si="2"/>
        <v>N/A</v>
      </c>
      <c r="G16" s="22">
        <v>6685</v>
      </c>
      <c r="H16" s="7" t="str">
        <f t="shared" si="3"/>
        <v>N/A</v>
      </c>
      <c r="I16" s="8">
        <v>1.167</v>
      </c>
      <c r="J16" s="8">
        <v>1.4259999999999999</v>
      </c>
      <c r="K16" s="25" t="s">
        <v>734</v>
      </c>
      <c r="L16" s="85" t="str">
        <f t="shared" si="0"/>
        <v>Yes</v>
      </c>
    </row>
    <row r="17" spans="1:12" x14ac:dyDescent="0.25">
      <c r="A17" s="84" t="s">
        <v>976</v>
      </c>
      <c r="B17" s="21" t="s">
        <v>213</v>
      </c>
      <c r="C17" s="22">
        <v>1556</v>
      </c>
      <c r="D17" s="7" t="str">
        <f t="shared" si="1"/>
        <v>N/A</v>
      </c>
      <c r="E17" s="22">
        <v>1673</v>
      </c>
      <c r="F17" s="7" t="str">
        <f t="shared" si="2"/>
        <v>N/A</v>
      </c>
      <c r="G17" s="22">
        <v>1670</v>
      </c>
      <c r="H17" s="7" t="str">
        <f t="shared" si="3"/>
        <v>N/A</v>
      </c>
      <c r="I17" s="8">
        <v>7.5190000000000001</v>
      </c>
      <c r="J17" s="8">
        <v>-0.17899999999999999</v>
      </c>
      <c r="K17" s="25" t="s">
        <v>734</v>
      </c>
      <c r="L17" s="85" t="str">
        <f t="shared" si="0"/>
        <v>Yes</v>
      </c>
    </row>
    <row r="18" spans="1:12" x14ac:dyDescent="0.25">
      <c r="A18" s="84" t="s">
        <v>977</v>
      </c>
      <c r="B18" s="21" t="s">
        <v>213</v>
      </c>
      <c r="C18" s="22">
        <v>25715</v>
      </c>
      <c r="D18" s="7" t="str">
        <f t="shared" si="1"/>
        <v>N/A</v>
      </c>
      <c r="E18" s="22">
        <v>40681</v>
      </c>
      <c r="F18" s="7" t="str">
        <f t="shared" si="2"/>
        <v>N/A</v>
      </c>
      <c r="G18" s="22">
        <v>32208</v>
      </c>
      <c r="H18" s="7" t="str">
        <f t="shared" si="3"/>
        <v>N/A</v>
      </c>
      <c r="I18" s="8">
        <v>58.2</v>
      </c>
      <c r="J18" s="8">
        <v>-20.8</v>
      </c>
      <c r="K18" s="25" t="s">
        <v>734</v>
      </c>
      <c r="L18" s="85" t="str">
        <f t="shared" si="0"/>
        <v>Yes</v>
      </c>
    </row>
    <row r="19" spans="1:12" x14ac:dyDescent="0.25">
      <c r="A19" s="84" t="s">
        <v>978</v>
      </c>
      <c r="B19" s="21" t="s">
        <v>213</v>
      </c>
      <c r="C19" s="22">
        <v>2403</v>
      </c>
      <c r="D19" s="7" t="str">
        <f t="shared" si="1"/>
        <v>N/A</v>
      </c>
      <c r="E19" s="22">
        <v>2764</v>
      </c>
      <c r="F19" s="7" t="str">
        <f t="shared" si="2"/>
        <v>N/A</v>
      </c>
      <c r="G19" s="22">
        <v>2972</v>
      </c>
      <c r="H19" s="7" t="str">
        <f t="shared" si="3"/>
        <v>N/A</v>
      </c>
      <c r="I19" s="8">
        <v>15.02</v>
      </c>
      <c r="J19" s="8">
        <v>7.5250000000000004</v>
      </c>
      <c r="K19" s="25" t="s">
        <v>734</v>
      </c>
      <c r="L19" s="85" t="str">
        <f t="shared" si="0"/>
        <v>Yes</v>
      </c>
    </row>
    <row r="20" spans="1:12" x14ac:dyDescent="0.25">
      <c r="A20" s="84" t="s">
        <v>101</v>
      </c>
      <c r="B20" s="21" t="s">
        <v>213</v>
      </c>
      <c r="C20" s="22">
        <v>80756</v>
      </c>
      <c r="D20" s="7" t="str">
        <f t="shared" si="1"/>
        <v>N/A</v>
      </c>
      <c r="E20" s="22">
        <v>72997</v>
      </c>
      <c r="F20" s="7" t="str">
        <f t="shared" si="2"/>
        <v>N/A</v>
      </c>
      <c r="G20" s="22">
        <v>58189</v>
      </c>
      <c r="H20" s="7" t="str">
        <f t="shared" si="3"/>
        <v>N/A</v>
      </c>
      <c r="I20" s="8">
        <v>-9.61</v>
      </c>
      <c r="J20" s="8">
        <v>-20.3</v>
      </c>
      <c r="K20" s="25" t="s">
        <v>734</v>
      </c>
      <c r="L20" s="85" t="str">
        <f t="shared" si="0"/>
        <v>Yes</v>
      </c>
    </row>
    <row r="21" spans="1:12" x14ac:dyDescent="0.25">
      <c r="A21" s="84" t="s">
        <v>979</v>
      </c>
      <c r="B21" s="21" t="s">
        <v>213</v>
      </c>
      <c r="C21" s="22">
        <v>41876</v>
      </c>
      <c r="D21" s="7" t="str">
        <f t="shared" si="1"/>
        <v>N/A</v>
      </c>
      <c r="E21" s="22">
        <v>37778</v>
      </c>
      <c r="F21" s="7" t="str">
        <f t="shared" si="2"/>
        <v>N/A</v>
      </c>
      <c r="G21" s="22">
        <v>29541</v>
      </c>
      <c r="H21" s="7" t="str">
        <f t="shared" si="3"/>
        <v>N/A</v>
      </c>
      <c r="I21" s="8">
        <v>-9.7899999999999991</v>
      </c>
      <c r="J21" s="8">
        <v>-21.8</v>
      </c>
      <c r="K21" s="25" t="s">
        <v>734</v>
      </c>
      <c r="L21" s="85" t="str">
        <f t="shared" si="0"/>
        <v>Yes</v>
      </c>
    </row>
    <row r="22" spans="1:12" x14ac:dyDescent="0.25">
      <c r="A22" s="84" t="s">
        <v>980</v>
      </c>
      <c r="B22" s="21" t="s">
        <v>213</v>
      </c>
      <c r="C22" s="22">
        <v>9194</v>
      </c>
      <c r="D22" s="7" t="str">
        <f t="shared" si="1"/>
        <v>N/A</v>
      </c>
      <c r="E22" s="22">
        <v>8661</v>
      </c>
      <c r="F22" s="7" t="str">
        <f t="shared" si="2"/>
        <v>N/A</v>
      </c>
      <c r="G22" s="22">
        <v>6799</v>
      </c>
      <c r="H22" s="7" t="str">
        <f t="shared" si="3"/>
        <v>N/A</v>
      </c>
      <c r="I22" s="8">
        <v>-5.8</v>
      </c>
      <c r="J22" s="8">
        <v>-21.5</v>
      </c>
      <c r="K22" s="25" t="s">
        <v>734</v>
      </c>
      <c r="L22" s="85" t="str">
        <f t="shared" si="0"/>
        <v>Yes</v>
      </c>
    </row>
    <row r="23" spans="1:12" x14ac:dyDescent="0.25">
      <c r="A23" s="84" t="s">
        <v>981</v>
      </c>
      <c r="B23" s="21" t="s">
        <v>213</v>
      </c>
      <c r="C23" s="22">
        <v>10414</v>
      </c>
      <c r="D23" s="7" t="str">
        <f>IF($B23="N/A","N/A",IF(C23&gt;10,"No",IF(C23&lt;-10,"No","Yes")))</f>
        <v>N/A</v>
      </c>
      <c r="E23" s="22">
        <v>9325</v>
      </c>
      <c r="F23" s="7" t="str">
        <f t="shared" si="2"/>
        <v>N/A</v>
      </c>
      <c r="G23" s="22">
        <v>5813</v>
      </c>
      <c r="H23" s="7" t="str">
        <f t="shared" si="3"/>
        <v>N/A</v>
      </c>
      <c r="I23" s="8">
        <v>-10.5</v>
      </c>
      <c r="J23" s="8">
        <v>-37.700000000000003</v>
      </c>
      <c r="K23" s="25" t="s">
        <v>734</v>
      </c>
      <c r="L23" s="85" t="str">
        <f t="shared" si="0"/>
        <v>No</v>
      </c>
    </row>
    <row r="24" spans="1:12" x14ac:dyDescent="0.25">
      <c r="A24" s="84" t="s">
        <v>982</v>
      </c>
      <c r="B24" s="21" t="s">
        <v>213</v>
      </c>
      <c r="C24" s="22">
        <v>19272</v>
      </c>
      <c r="D24" s="7" t="str">
        <f t="shared" si="1"/>
        <v>N/A</v>
      </c>
      <c r="E24" s="22">
        <v>17233</v>
      </c>
      <c r="F24" s="7" t="str">
        <f t="shared" si="2"/>
        <v>N/A</v>
      </c>
      <c r="G24" s="22">
        <v>16036</v>
      </c>
      <c r="H24" s="7" t="str">
        <f t="shared" si="3"/>
        <v>N/A</v>
      </c>
      <c r="I24" s="8">
        <v>-10.6</v>
      </c>
      <c r="J24" s="8">
        <v>-6.95</v>
      </c>
      <c r="K24" s="25" t="s">
        <v>734</v>
      </c>
      <c r="L24" s="85" t="str">
        <f t="shared" si="0"/>
        <v>Yes</v>
      </c>
    </row>
    <row r="25" spans="1:12" x14ac:dyDescent="0.25">
      <c r="A25" s="84" t="s">
        <v>983</v>
      </c>
      <c r="B25" s="21" t="s">
        <v>213</v>
      </c>
      <c r="C25" s="22">
        <v>0</v>
      </c>
      <c r="D25" s="7" t="str">
        <f t="shared" si="1"/>
        <v>N/A</v>
      </c>
      <c r="E25" s="22">
        <v>0</v>
      </c>
      <c r="F25" s="7" t="str">
        <f t="shared" si="2"/>
        <v>N/A</v>
      </c>
      <c r="G25" s="22">
        <v>0</v>
      </c>
      <c r="H25" s="7" t="str">
        <f t="shared" si="3"/>
        <v>N/A</v>
      </c>
      <c r="I25" s="8" t="s">
        <v>1749</v>
      </c>
      <c r="J25" s="8" t="s">
        <v>1749</v>
      </c>
      <c r="K25" s="25" t="s">
        <v>734</v>
      </c>
      <c r="L25" s="85" t="str">
        <f t="shared" si="0"/>
        <v>N/A</v>
      </c>
    </row>
    <row r="26" spans="1:12" x14ac:dyDescent="0.25">
      <c r="A26" s="84" t="s">
        <v>104</v>
      </c>
      <c r="B26" s="21" t="s">
        <v>213</v>
      </c>
      <c r="C26" s="22">
        <v>58251</v>
      </c>
      <c r="D26" s="7" t="str">
        <f t="shared" si="1"/>
        <v>N/A</v>
      </c>
      <c r="E26" s="22">
        <v>78163</v>
      </c>
      <c r="F26" s="7" t="str">
        <f t="shared" si="2"/>
        <v>N/A</v>
      </c>
      <c r="G26" s="22">
        <v>96111</v>
      </c>
      <c r="H26" s="7" t="str">
        <f t="shared" si="3"/>
        <v>N/A</v>
      </c>
      <c r="I26" s="8">
        <v>34.18</v>
      </c>
      <c r="J26" s="8">
        <v>22.96</v>
      </c>
      <c r="K26" s="25" t="s">
        <v>734</v>
      </c>
      <c r="L26" s="85" t="str">
        <f t="shared" si="0"/>
        <v>Yes</v>
      </c>
    </row>
    <row r="27" spans="1:12" x14ac:dyDescent="0.25">
      <c r="A27" s="84" t="s">
        <v>984</v>
      </c>
      <c r="B27" s="21" t="s">
        <v>213</v>
      </c>
      <c r="C27" s="22">
        <v>30355</v>
      </c>
      <c r="D27" s="7" t="str">
        <f t="shared" si="1"/>
        <v>N/A</v>
      </c>
      <c r="E27" s="22">
        <v>53355</v>
      </c>
      <c r="F27" s="7" t="str">
        <f t="shared" si="2"/>
        <v>N/A</v>
      </c>
      <c r="G27" s="22">
        <v>66031</v>
      </c>
      <c r="H27" s="7" t="str">
        <f t="shared" si="3"/>
        <v>N/A</v>
      </c>
      <c r="I27" s="8">
        <v>75.77</v>
      </c>
      <c r="J27" s="8">
        <v>23.76</v>
      </c>
      <c r="K27" s="25" t="s">
        <v>734</v>
      </c>
      <c r="L27" s="85" t="str">
        <f t="shared" si="0"/>
        <v>Yes</v>
      </c>
    </row>
    <row r="28" spans="1:12" x14ac:dyDescent="0.25">
      <c r="A28" s="84" t="s">
        <v>985</v>
      </c>
      <c r="B28" s="21" t="s">
        <v>213</v>
      </c>
      <c r="C28" s="22">
        <v>0</v>
      </c>
      <c r="D28" s="7" t="str">
        <f t="shared" si="1"/>
        <v>N/A</v>
      </c>
      <c r="E28" s="22">
        <v>0</v>
      </c>
      <c r="F28" s="7" t="str">
        <f t="shared" si="2"/>
        <v>N/A</v>
      </c>
      <c r="G28" s="22">
        <v>0</v>
      </c>
      <c r="H28" s="7" t="str">
        <f t="shared" si="3"/>
        <v>N/A</v>
      </c>
      <c r="I28" s="8" t="s">
        <v>1749</v>
      </c>
      <c r="J28" s="8" t="s">
        <v>1749</v>
      </c>
      <c r="K28" s="25" t="s">
        <v>734</v>
      </c>
      <c r="L28" s="85" t="str">
        <f t="shared" si="0"/>
        <v>N/A</v>
      </c>
    </row>
    <row r="29" spans="1:12" x14ac:dyDescent="0.25">
      <c r="A29" s="84" t="s">
        <v>986</v>
      </c>
      <c r="B29" s="21" t="s">
        <v>213</v>
      </c>
      <c r="C29" s="22">
        <v>2409</v>
      </c>
      <c r="D29" s="7" t="str">
        <f t="shared" si="1"/>
        <v>N/A</v>
      </c>
      <c r="E29" s="22">
        <v>334</v>
      </c>
      <c r="F29" s="7" t="str">
        <f t="shared" si="2"/>
        <v>N/A</v>
      </c>
      <c r="G29" s="22">
        <v>179</v>
      </c>
      <c r="H29" s="7" t="str">
        <f t="shared" si="3"/>
        <v>N/A</v>
      </c>
      <c r="I29" s="8">
        <v>-86.1</v>
      </c>
      <c r="J29" s="8">
        <v>-46.4</v>
      </c>
      <c r="K29" s="25" t="s">
        <v>734</v>
      </c>
      <c r="L29" s="85" t="str">
        <f t="shared" si="0"/>
        <v>No</v>
      </c>
    </row>
    <row r="30" spans="1:12" x14ac:dyDescent="0.25">
      <c r="A30" s="84" t="s">
        <v>987</v>
      </c>
      <c r="B30" s="21" t="s">
        <v>213</v>
      </c>
      <c r="C30" s="22">
        <v>12073</v>
      </c>
      <c r="D30" s="7" t="str">
        <f t="shared" si="1"/>
        <v>N/A</v>
      </c>
      <c r="E30" s="22">
        <v>11557</v>
      </c>
      <c r="F30" s="7" t="str">
        <f t="shared" si="2"/>
        <v>N/A</v>
      </c>
      <c r="G30" s="22">
        <v>13361</v>
      </c>
      <c r="H30" s="7" t="str">
        <f t="shared" si="3"/>
        <v>N/A</v>
      </c>
      <c r="I30" s="8">
        <v>-4.2699999999999996</v>
      </c>
      <c r="J30" s="8">
        <v>15.61</v>
      </c>
      <c r="K30" s="25" t="s">
        <v>734</v>
      </c>
      <c r="L30" s="85" t="str">
        <f t="shared" si="0"/>
        <v>Yes</v>
      </c>
    </row>
    <row r="31" spans="1:12" x14ac:dyDescent="0.25">
      <c r="A31" s="84" t="s">
        <v>988</v>
      </c>
      <c r="B31" s="21" t="s">
        <v>213</v>
      </c>
      <c r="C31" s="22">
        <v>6032</v>
      </c>
      <c r="D31" s="7" t="str">
        <f t="shared" si="1"/>
        <v>N/A</v>
      </c>
      <c r="E31" s="22">
        <v>5252</v>
      </c>
      <c r="F31" s="7" t="str">
        <f t="shared" si="2"/>
        <v>N/A</v>
      </c>
      <c r="G31" s="22">
        <v>7297</v>
      </c>
      <c r="H31" s="7" t="str">
        <f t="shared" si="3"/>
        <v>N/A</v>
      </c>
      <c r="I31" s="8">
        <v>-12.9</v>
      </c>
      <c r="J31" s="8">
        <v>38.94</v>
      </c>
      <c r="K31" s="25" t="s">
        <v>734</v>
      </c>
      <c r="L31" s="85" t="str">
        <f t="shared" si="0"/>
        <v>No</v>
      </c>
    </row>
    <row r="32" spans="1:12" x14ac:dyDescent="0.25">
      <c r="A32" s="84" t="s">
        <v>989</v>
      </c>
      <c r="B32" s="21" t="s">
        <v>213</v>
      </c>
      <c r="C32" s="22">
        <v>7295</v>
      </c>
      <c r="D32" s="7" t="str">
        <f t="shared" si="1"/>
        <v>N/A</v>
      </c>
      <c r="E32" s="22">
        <v>7544</v>
      </c>
      <c r="F32" s="7" t="str">
        <f t="shared" si="2"/>
        <v>N/A</v>
      </c>
      <c r="G32" s="22">
        <v>9214</v>
      </c>
      <c r="H32" s="7" t="str">
        <f t="shared" si="3"/>
        <v>N/A</v>
      </c>
      <c r="I32" s="8">
        <v>3.4129999999999998</v>
      </c>
      <c r="J32" s="8">
        <v>22.14</v>
      </c>
      <c r="K32" s="25" t="s">
        <v>734</v>
      </c>
      <c r="L32" s="85" t="str">
        <f t="shared" si="0"/>
        <v>Yes</v>
      </c>
    </row>
    <row r="33" spans="1:12" x14ac:dyDescent="0.25">
      <c r="A33" s="84" t="s">
        <v>990</v>
      </c>
      <c r="B33" s="21" t="s">
        <v>213</v>
      </c>
      <c r="C33" s="22">
        <v>87</v>
      </c>
      <c r="D33" s="7" t="str">
        <f t="shared" si="1"/>
        <v>N/A</v>
      </c>
      <c r="E33" s="22">
        <v>121</v>
      </c>
      <c r="F33" s="7" t="str">
        <f t="shared" si="2"/>
        <v>N/A</v>
      </c>
      <c r="G33" s="22">
        <v>29</v>
      </c>
      <c r="H33" s="7" t="str">
        <f t="shared" si="3"/>
        <v>N/A</v>
      </c>
      <c r="I33" s="8">
        <v>39.08</v>
      </c>
      <c r="J33" s="8">
        <v>-76</v>
      </c>
      <c r="K33" s="25" t="s">
        <v>734</v>
      </c>
      <c r="L33" s="85" t="str">
        <f t="shared" si="0"/>
        <v>No</v>
      </c>
    </row>
    <row r="34" spans="1:12" x14ac:dyDescent="0.25">
      <c r="A34" s="84" t="s">
        <v>105</v>
      </c>
      <c r="B34" s="21" t="s">
        <v>213</v>
      </c>
      <c r="C34" s="22">
        <v>48389</v>
      </c>
      <c r="D34" s="7" t="str">
        <f t="shared" si="1"/>
        <v>N/A</v>
      </c>
      <c r="E34" s="22">
        <v>69284</v>
      </c>
      <c r="F34" s="7" t="str">
        <f t="shared" si="2"/>
        <v>N/A</v>
      </c>
      <c r="G34" s="22">
        <v>80612</v>
      </c>
      <c r="H34" s="7" t="str">
        <f t="shared" si="3"/>
        <v>N/A</v>
      </c>
      <c r="I34" s="8">
        <v>43.18</v>
      </c>
      <c r="J34" s="8">
        <v>16.350000000000001</v>
      </c>
      <c r="K34" s="25" t="s">
        <v>734</v>
      </c>
      <c r="L34" s="85" t="str">
        <f t="shared" si="0"/>
        <v>Yes</v>
      </c>
    </row>
    <row r="35" spans="1:12" x14ac:dyDescent="0.25">
      <c r="A35" s="84" t="s">
        <v>991</v>
      </c>
      <c r="B35" s="21" t="s">
        <v>213</v>
      </c>
      <c r="C35" s="22">
        <v>22860</v>
      </c>
      <c r="D35" s="7" t="str">
        <f t="shared" si="1"/>
        <v>N/A</v>
      </c>
      <c r="E35" s="22">
        <v>28488</v>
      </c>
      <c r="F35" s="7" t="str">
        <f t="shared" si="2"/>
        <v>N/A</v>
      </c>
      <c r="G35" s="22">
        <v>32780</v>
      </c>
      <c r="H35" s="7" t="str">
        <f t="shared" si="3"/>
        <v>N/A</v>
      </c>
      <c r="I35" s="8">
        <v>24.62</v>
      </c>
      <c r="J35" s="8">
        <v>15.07</v>
      </c>
      <c r="K35" s="25" t="s">
        <v>734</v>
      </c>
      <c r="L35" s="85" t="str">
        <f t="shared" si="0"/>
        <v>Yes</v>
      </c>
    </row>
    <row r="36" spans="1:12" x14ac:dyDescent="0.25">
      <c r="A36" s="84" t="s">
        <v>992</v>
      </c>
      <c r="B36" s="21" t="s">
        <v>213</v>
      </c>
      <c r="C36" s="22">
        <v>0</v>
      </c>
      <c r="D36" s="7" t="str">
        <f t="shared" si="1"/>
        <v>N/A</v>
      </c>
      <c r="E36" s="22">
        <v>0</v>
      </c>
      <c r="F36" s="7" t="str">
        <f t="shared" si="2"/>
        <v>N/A</v>
      </c>
      <c r="G36" s="22">
        <v>0</v>
      </c>
      <c r="H36" s="7" t="str">
        <f t="shared" si="3"/>
        <v>N/A</v>
      </c>
      <c r="I36" s="8" t="s">
        <v>1749</v>
      </c>
      <c r="J36" s="8" t="s">
        <v>1749</v>
      </c>
      <c r="K36" s="25" t="s">
        <v>734</v>
      </c>
      <c r="L36" s="85" t="str">
        <f t="shared" si="0"/>
        <v>N/A</v>
      </c>
    </row>
    <row r="37" spans="1:12" x14ac:dyDescent="0.25">
      <c r="A37" s="84" t="s">
        <v>993</v>
      </c>
      <c r="B37" s="21" t="s">
        <v>213</v>
      </c>
      <c r="C37" s="22">
        <v>2922</v>
      </c>
      <c r="D37" s="7" t="str">
        <f t="shared" si="1"/>
        <v>N/A</v>
      </c>
      <c r="E37" s="22">
        <v>2049</v>
      </c>
      <c r="F37" s="7" t="str">
        <f t="shared" si="2"/>
        <v>N/A</v>
      </c>
      <c r="G37" s="22">
        <v>1238</v>
      </c>
      <c r="H37" s="7" t="str">
        <f t="shared" si="3"/>
        <v>N/A</v>
      </c>
      <c r="I37" s="8">
        <v>-29.9</v>
      </c>
      <c r="J37" s="8">
        <v>-39.6</v>
      </c>
      <c r="K37" s="25" t="s">
        <v>734</v>
      </c>
      <c r="L37" s="85" t="str">
        <f t="shared" si="0"/>
        <v>No</v>
      </c>
    </row>
    <row r="38" spans="1:12" x14ac:dyDescent="0.25">
      <c r="A38" s="84" t="s">
        <v>994</v>
      </c>
      <c r="B38" s="21" t="s">
        <v>213</v>
      </c>
      <c r="C38" s="22">
        <v>2307</v>
      </c>
      <c r="D38" s="7" t="str">
        <f t="shared" si="1"/>
        <v>N/A</v>
      </c>
      <c r="E38" s="22">
        <v>470</v>
      </c>
      <c r="F38" s="7" t="str">
        <f t="shared" si="2"/>
        <v>N/A</v>
      </c>
      <c r="G38" s="22">
        <v>490</v>
      </c>
      <c r="H38" s="7" t="str">
        <f t="shared" si="3"/>
        <v>N/A</v>
      </c>
      <c r="I38" s="8">
        <v>-79.599999999999994</v>
      </c>
      <c r="J38" s="8">
        <v>4.2549999999999999</v>
      </c>
      <c r="K38" s="25" t="s">
        <v>734</v>
      </c>
      <c r="L38" s="85" t="str">
        <f t="shared" si="0"/>
        <v>Yes</v>
      </c>
    </row>
    <row r="39" spans="1:12" x14ac:dyDescent="0.25">
      <c r="A39" s="84" t="s">
        <v>995</v>
      </c>
      <c r="B39" s="21" t="s">
        <v>213</v>
      </c>
      <c r="C39" s="22">
        <v>19935</v>
      </c>
      <c r="D39" s="7" t="str">
        <f t="shared" si="1"/>
        <v>N/A</v>
      </c>
      <c r="E39" s="22">
        <v>35550</v>
      </c>
      <c r="F39" s="7" t="str">
        <f t="shared" si="2"/>
        <v>N/A</v>
      </c>
      <c r="G39" s="22">
        <v>45691</v>
      </c>
      <c r="H39" s="7" t="str">
        <f t="shared" si="3"/>
        <v>N/A</v>
      </c>
      <c r="I39" s="8">
        <v>78.33</v>
      </c>
      <c r="J39" s="8">
        <v>28.53</v>
      </c>
      <c r="K39" s="25" t="s">
        <v>734</v>
      </c>
      <c r="L39" s="85" t="str">
        <f t="shared" si="0"/>
        <v>Yes</v>
      </c>
    </row>
    <row r="40" spans="1:12" x14ac:dyDescent="0.25">
      <c r="A40" s="84" t="s">
        <v>996</v>
      </c>
      <c r="B40" s="21" t="s">
        <v>213</v>
      </c>
      <c r="C40" s="22">
        <v>365</v>
      </c>
      <c r="D40" s="7" t="str">
        <f t="shared" si="1"/>
        <v>N/A</v>
      </c>
      <c r="E40" s="22">
        <v>2727</v>
      </c>
      <c r="F40" s="7" t="str">
        <f t="shared" si="2"/>
        <v>N/A</v>
      </c>
      <c r="G40" s="22">
        <v>413</v>
      </c>
      <c r="H40" s="7" t="str">
        <f t="shared" si="3"/>
        <v>N/A</v>
      </c>
      <c r="I40" s="8">
        <v>647.1</v>
      </c>
      <c r="J40" s="8">
        <v>-84.9</v>
      </c>
      <c r="K40" s="25" t="s">
        <v>734</v>
      </c>
      <c r="L40" s="85" t="str">
        <f t="shared" si="0"/>
        <v>No</v>
      </c>
    </row>
    <row r="41" spans="1:12" x14ac:dyDescent="0.25">
      <c r="A41" s="142" t="s">
        <v>84</v>
      </c>
      <c r="B41" s="21" t="s">
        <v>213</v>
      </c>
      <c r="C41" s="26">
        <v>2808157464</v>
      </c>
      <c r="D41" s="7" t="str">
        <f t="shared" si="1"/>
        <v>N/A</v>
      </c>
      <c r="E41" s="26">
        <v>2961118760</v>
      </c>
      <c r="F41" s="7" t="str">
        <f t="shared" si="2"/>
        <v>N/A</v>
      </c>
      <c r="G41" s="26">
        <v>3040177207</v>
      </c>
      <c r="H41" s="7" t="str">
        <f t="shared" si="3"/>
        <v>N/A</v>
      </c>
      <c r="I41" s="8">
        <v>5.4470000000000001</v>
      </c>
      <c r="J41" s="8">
        <v>2.67</v>
      </c>
      <c r="K41" s="25" t="s">
        <v>734</v>
      </c>
      <c r="L41" s="85" t="str">
        <f t="shared" si="0"/>
        <v>Yes</v>
      </c>
    </row>
    <row r="42" spans="1:12" x14ac:dyDescent="0.25">
      <c r="A42" s="142" t="s">
        <v>1473</v>
      </c>
      <c r="B42" s="21" t="s">
        <v>213</v>
      </c>
      <c r="C42" s="26">
        <v>12520.877946000001</v>
      </c>
      <c r="D42" s="7" t="str">
        <f t="shared" si="1"/>
        <v>N/A</v>
      </c>
      <c r="E42" s="26">
        <v>10842.140807</v>
      </c>
      <c r="F42" s="7" t="str">
        <f t="shared" si="2"/>
        <v>N/A</v>
      </c>
      <c r="G42" s="26">
        <v>10363.792950999999</v>
      </c>
      <c r="H42" s="7" t="str">
        <f t="shared" si="3"/>
        <v>N/A</v>
      </c>
      <c r="I42" s="8">
        <v>-13.4</v>
      </c>
      <c r="J42" s="8">
        <v>-4.41</v>
      </c>
      <c r="K42" s="25" t="s">
        <v>734</v>
      </c>
      <c r="L42" s="85" t="str">
        <f t="shared" si="0"/>
        <v>Yes</v>
      </c>
    </row>
    <row r="43" spans="1:12" x14ac:dyDescent="0.25">
      <c r="A43" s="142" t="s">
        <v>1474</v>
      </c>
      <c r="B43" s="21" t="s">
        <v>213</v>
      </c>
      <c r="C43" s="26">
        <v>17946.250313</v>
      </c>
      <c r="D43" s="7" t="str">
        <f t="shared" si="1"/>
        <v>N/A</v>
      </c>
      <c r="E43" s="26">
        <v>18120.349297000001</v>
      </c>
      <c r="F43" s="7" t="str">
        <f t="shared" si="2"/>
        <v>N/A</v>
      </c>
      <c r="G43" s="26">
        <v>16798.415333000001</v>
      </c>
      <c r="H43" s="7" t="str">
        <f t="shared" si="3"/>
        <v>N/A</v>
      </c>
      <c r="I43" s="8">
        <v>0.97009999999999996</v>
      </c>
      <c r="J43" s="8">
        <v>-7.3</v>
      </c>
      <c r="K43" s="25" t="s">
        <v>734</v>
      </c>
      <c r="L43" s="85" t="str">
        <f t="shared" si="0"/>
        <v>Yes</v>
      </c>
    </row>
    <row r="44" spans="1:12" x14ac:dyDescent="0.25">
      <c r="A44" s="116" t="s">
        <v>107</v>
      </c>
      <c r="B44" s="21" t="s">
        <v>213</v>
      </c>
      <c r="C44" s="26">
        <v>153701</v>
      </c>
      <c r="D44" s="7" t="str">
        <f t="shared" si="1"/>
        <v>N/A</v>
      </c>
      <c r="E44" s="26">
        <v>786553</v>
      </c>
      <c r="F44" s="7" t="str">
        <f t="shared" si="2"/>
        <v>N/A</v>
      </c>
      <c r="G44" s="26">
        <v>865823</v>
      </c>
      <c r="H44" s="7" t="str">
        <f t="shared" si="3"/>
        <v>N/A</v>
      </c>
      <c r="I44" s="8">
        <v>411.7</v>
      </c>
      <c r="J44" s="8">
        <v>10.08</v>
      </c>
      <c r="K44" s="25" t="s">
        <v>734</v>
      </c>
      <c r="L44" s="85" t="str">
        <f t="shared" si="0"/>
        <v>Yes</v>
      </c>
    </row>
    <row r="45" spans="1:12" x14ac:dyDescent="0.25">
      <c r="A45" s="142" t="s">
        <v>158</v>
      </c>
      <c r="B45" s="25" t="s">
        <v>217</v>
      </c>
      <c r="C45" s="1">
        <v>100</v>
      </c>
      <c r="D45" s="7" t="str">
        <f>IF($B45="N/A","N/A",IF(C45&gt;0,"No",IF(C45&lt;0,"No","Yes")))</f>
        <v>No</v>
      </c>
      <c r="E45" s="1">
        <v>381</v>
      </c>
      <c r="F45" s="7" t="str">
        <f>IF($B45="N/A","N/A",IF(E45&gt;0,"No",IF(E45&lt;0,"No","Yes")))</f>
        <v>No</v>
      </c>
      <c r="G45" s="1">
        <v>467</v>
      </c>
      <c r="H45" s="7" t="str">
        <f>IF($B45="N/A","N/A",IF(G45&gt;0,"No",IF(G45&lt;0,"No","Yes")))</f>
        <v>No</v>
      </c>
      <c r="I45" s="8">
        <v>281</v>
      </c>
      <c r="J45" s="8">
        <v>22.57</v>
      </c>
      <c r="K45" s="25" t="s">
        <v>734</v>
      </c>
      <c r="L45" s="85" t="str">
        <f t="shared" si="0"/>
        <v>Yes</v>
      </c>
    </row>
    <row r="46" spans="1:12" x14ac:dyDescent="0.25">
      <c r="A46" s="142" t="s">
        <v>156</v>
      </c>
      <c r="B46" s="21" t="s">
        <v>213</v>
      </c>
      <c r="C46" s="26">
        <v>153701</v>
      </c>
      <c r="D46" s="7" t="str">
        <f t="shared" ref="D46:D47" si="4">IF($B46="N/A","N/A",IF(C46&gt;10,"No",IF(C46&lt;-10,"No","Yes")))</f>
        <v>N/A</v>
      </c>
      <c r="E46" s="26">
        <v>786553</v>
      </c>
      <c r="F46" s="7" t="str">
        <f t="shared" ref="F46:F47" si="5">IF($B46="N/A","N/A",IF(E46&gt;10,"No",IF(E46&lt;-10,"No","Yes")))</f>
        <v>N/A</v>
      </c>
      <c r="G46" s="26">
        <v>865823</v>
      </c>
      <c r="H46" s="7" t="str">
        <f t="shared" ref="H46:H47" si="6">IF($B46="N/A","N/A",IF(G46&gt;10,"No",IF(G46&lt;-10,"No","Yes")))</f>
        <v>N/A</v>
      </c>
      <c r="I46" s="8">
        <v>411.7</v>
      </c>
      <c r="J46" s="8">
        <v>10.08</v>
      </c>
      <c r="K46" s="25" t="s">
        <v>734</v>
      </c>
      <c r="L46" s="85" t="str">
        <f t="shared" si="0"/>
        <v>Yes</v>
      </c>
    </row>
    <row r="47" spans="1:12" x14ac:dyDescent="0.25">
      <c r="A47" s="142" t="s">
        <v>1276</v>
      </c>
      <c r="B47" s="21" t="s">
        <v>213</v>
      </c>
      <c r="C47" s="26">
        <v>1537.01</v>
      </c>
      <c r="D47" s="7" t="str">
        <f t="shared" si="4"/>
        <v>N/A</v>
      </c>
      <c r="E47" s="26">
        <v>2064.4435696</v>
      </c>
      <c r="F47" s="7" t="str">
        <f t="shared" si="5"/>
        <v>N/A</v>
      </c>
      <c r="G47" s="26">
        <v>1854.0107066</v>
      </c>
      <c r="H47" s="7" t="str">
        <f t="shared" si="6"/>
        <v>N/A</v>
      </c>
      <c r="I47" s="8">
        <v>34.32</v>
      </c>
      <c r="J47" s="8">
        <v>-10.199999999999999</v>
      </c>
      <c r="K47" s="25" t="s">
        <v>734</v>
      </c>
      <c r="L47" s="85" t="str">
        <f>IF(J47="Div by 0", "N/A", IF(OR(J47="N/A",K47="N/A"),"N/A", IF(J47&gt;VALUE(MID(K47,1,2)), "No", IF(J47&lt;-1*VALUE(MID(K47,1,2)), "No", "Yes"))))</f>
        <v>Yes</v>
      </c>
    </row>
    <row r="48" spans="1:12" x14ac:dyDescent="0.25">
      <c r="A48" s="142" t="s">
        <v>1475</v>
      </c>
      <c r="B48" s="21" t="s">
        <v>213</v>
      </c>
      <c r="C48" s="26">
        <v>4676.3777995</v>
      </c>
      <c r="D48" s="7" t="str">
        <f t="shared" ref="D48:D74" si="7">IF($B48="N/A","N/A",IF(C48&gt;10,"No",IF(C48&lt;-10,"No","Yes")))</f>
        <v>N/A</v>
      </c>
      <c r="E48" s="26">
        <v>4063.0038543000001</v>
      </c>
      <c r="F48" s="7" t="str">
        <f t="shared" ref="F48:F74" si="8">IF($B48="N/A","N/A",IF(E48&gt;10,"No",IF(E48&lt;-10,"No","Yes")))</f>
        <v>N/A</v>
      </c>
      <c r="G48" s="26">
        <v>4212.1927748999997</v>
      </c>
      <c r="H48" s="7" t="str">
        <f t="shared" ref="H48:H74" si="9">IF($B48="N/A","N/A",IF(G48&gt;10,"No",IF(G48&lt;-10,"No","Yes")))</f>
        <v>N/A</v>
      </c>
      <c r="I48" s="8">
        <v>-13.1</v>
      </c>
      <c r="J48" s="8">
        <v>3.6720000000000002</v>
      </c>
      <c r="K48" s="25" t="s">
        <v>734</v>
      </c>
      <c r="L48" s="85" t="str">
        <f t="shared" ref="L48:L74" si="10">IF(J48="Div by 0", "N/A", IF(K48="N/A","N/A", IF(J48&gt;VALUE(MID(K48,1,2)), "No", IF(J48&lt;-1*VALUE(MID(K48,1,2)), "No", "Yes"))))</f>
        <v>Yes</v>
      </c>
    </row>
    <row r="49" spans="1:12" x14ac:dyDescent="0.25">
      <c r="A49" s="142" t="s">
        <v>1476</v>
      </c>
      <c r="B49" s="21" t="s">
        <v>213</v>
      </c>
      <c r="C49" s="26">
        <v>18643.093795000001</v>
      </c>
      <c r="D49" s="7" t="str">
        <f t="shared" si="7"/>
        <v>N/A</v>
      </c>
      <c r="E49" s="26">
        <v>23911.398332000001</v>
      </c>
      <c r="F49" s="7" t="str">
        <f t="shared" si="8"/>
        <v>N/A</v>
      </c>
      <c r="G49" s="26">
        <v>20727.011885</v>
      </c>
      <c r="H49" s="7" t="str">
        <f t="shared" si="9"/>
        <v>N/A</v>
      </c>
      <c r="I49" s="8">
        <v>28.26</v>
      </c>
      <c r="J49" s="8">
        <v>-13.3</v>
      </c>
      <c r="K49" s="25" t="s">
        <v>734</v>
      </c>
      <c r="L49" s="85" t="str">
        <f t="shared" si="10"/>
        <v>Yes</v>
      </c>
    </row>
    <row r="50" spans="1:12" x14ac:dyDescent="0.25">
      <c r="A50" s="142" t="s">
        <v>1477</v>
      </c>
      <c r="B50" s="21" t="s">
        <v>213</v>
      </c>
      <c r="C50" s="26">
        <v>15596.133384000001</v>
      </c>
      <c r="D50" s="7" t="str">
        <f t="shared" si="7"/>
        <v>N/A</v>
      </c>
      <c r="E50" s="26">
        <v>17133.243362000001</v>
      </c>
      <c r="F50" s="7" t="str">
        <f t="shared" si="8"/>
        <v>N/A</v>
      </c>
      <c r="G50" s="26">
        <v>17129.356618999998</v>
      </c>
      <c r="H50" s="7" t="str">
        <f t="shared" si="9"/>
        <v>N/A</v>
      </c>
      <c r="I50" s="8">
        <v>9.8559999999999999</v>
      </c>
      <c r="J50" s="8">
        <v>-2.3E-2</v>
      </c>
      <c r="K50" s="25" t="s">
        <v>734</v>
      </c>
      <c r="L50" s="85" t="str">
        <f t="shared" si="10"/>
        <v>Yes</v>
      </c>
    </row>
    <row r="51" spans="1:12" x14ac:dyDescent="0.25">
      <c r="A51" s="142" t="s">
        <v>1478</v>
      </c>
      <c r="B51" s="21" t="s">
        <v>213</v>
      </c>
      <c r="C51" s="26">
        <v>13974.153598999999</v>
      </c>
      <c r="D51" s="7" t="str">
        <f t="shared" si="7"/>
        <v>N/A</v>
      </c>
      <c r="E51" s="26">
        <v>13531.603107999999</v>
      </c>
      <c r="F51" s="7" t="str">
        <f t="shared" si="8"/>
        <v>N/A</v>
      </c>
      <c r="G51" s="26">
        <v>8883.3760478999993</v>
      </c>
      <c r="H51" s="7" t="str">
        <f t="shared" si="9"/>
        <v>N/A</v>
      </c>
      <c r="I51" s="8">
        <v>-3.17</v>
      </c>
      <c r="J51" s="8">
        <v>-34.4</v>
      </c>
      <c r="K51" s="25" t="s">
        <v>734</v>
      </c>
      <c r="L51" s="85" t="str">
        <f t="shared" si="10"/>
        <v>No</v>
      </c>
    </row>
    <row r="52" spans="1:12" x14ac:dyDescent="0.25">
      <c r="A52" s="142" t="s">
        <v>1479</v>
      </c>
      <c r="B52" s="21" t="s">
        <v>213</v>
      </c>
      <c r="C52" s="26">
        <v>1254.9763172999999</v>
      </c>
      <c r="D52" s="7" t="str">
        <f t="shared" si="7"/>
        <v>N/A</v>
      </c>
      <c r="E52" s="26">
        <v>829.92662422000001</v>
      </c>
      <c r="F52" s="7" t="str">
        <f t="shared" si="8"/>
        <v>N/A</v>
      </c>
      <c r="G52" s="26">
        <v>665.66533159000005</v>
      </c>
      <c r="H52" s="7" t="str">
        <f t="shared" si="9"/>
        <v>N/A</v>
      </c>
      <c r="I52" s="8">
        <v>-33.9</v>
      </c>
      <c r="J52" s="8">
        <v>-19.8</v>
      </c>
      <c r="K52" s="25" t="s">
        <v>734</v>
      </c>
      <c r="L52" s="85" t="str">
        <f t="shared" si="10"/>
        <v>Yes</v>
      </c>
    </row>
    <row r="53" spans="1:12" x14ac:dyDescent="0.25">
      <c r="A53" s="142" t="s">
        <v>1480</v>
      </c>
      <c r="B53" s="21" t="s">
        <v>213</v>
      </c>
      <c r="C53" s="26">
        <v>1635.5364128000001</v>
      </c>
      <c r="D53" s="7" t="str">
        <f t="shared" si="7"/>
        <v>N/A</v>
      </c>
      <c r="E53" s="26">
        <v>7863.0361794999999</v>
      </c>
      <c r="F53" s="7" t="str">
        <f t="shared" si="8"/>
        <v>N/A</v>
      </c>
      <c r="G53" s="26">
        <v>7693.7577388999998</v>
      </c>
      <c r="H53" s="7" t="str">
        <f t="shared" si="9"/>
        <v>N/A</v>
      </c>
      <c r="I53" s="8">
        <v>380.8</v>
      </c>
      <c r="J53" s="8">
        <v>-2.15</v>
      </c>
      <c r="K53" s="25" t="s">
        <v>734</v>
      </c>
      <c r="L53" s="85" t="str">
        <f t="shared" si="10"/>
        <v>Yes</v>
      </c>
    </row>
    <row r="54" spans="1:12" x14ac:dyDescent="0.25">
      <c r="A54" s="142" t="s">
        <v>1481</v>
      </c>
      <c r="B54" s="21" t="s">
        <v>213</v>
      </c>
      <c r="C54" s="26">
        <v>29276.192072000002</v>
      </c>
      <c r="D54" s="7" t="str">
        <f t="shared" si="7"/>
        <v>N/A</v>
      </c>
      <c r="E54" s="26">
        <v>32783.541762000001</v>
      </c>
      <c r="F54" s="7" t="str">
        <f t="shared" si="8"/>
        <v>N/A</v>
      </c>
      <c r="G54" s="26">
        <v>34052.186804999998</v>
      </c>
      <c r="H54" s="7" t="str">
        <f t="shared" si="9"/>
        <v>N/A</v>
      </c>
      <c r="I54" s="8">
        <v>11.98</v>
      </c>
      <c r="J54" s="8">
        <v>3.87</v>
      </c>
      <c r="K54" s="25" t="s">
        <v>734</v>
      </c>
      <c r="L54" s="85" t="str">
        <f t="shared" si="10"/>
        <v>Yes</v>
      </c>
    </row>
    <row r="55" spans="1:12" x14ac:dyDescent="0.25">
      <c r="A55" s="142" t="s">
        <v>1482</v>
      </c>
      <c r="B55" s="21" t="s">
        <v>213</v>
      </c>
      <c r="C55" s="26">
        <v>33012.492238999999</v>
      </c>
      <c r="D55" s="7" t="str">
        <f t="shared" si="7"/>
        <v>N/A</v>
      </c>
      <c r="E55" s="26">
        <v>37553.490364999998</v>
      </c>
      <c r="F55" s="7" t="str">
        <f t="shared" si="8"/>
        <v>N/A</v>
      </c>
      <c r="G55" s="26">
        <v>38912.089400999997</v>
      </c>
      <c r="H55" s="7" t="str">
        <f t="shared" si="9"/>
        <v>N/A</v>
      </c>
      <c r="I55" s="8">
        <v>13.76</v>
      </c>
      <c r="J55" s="8">
        <v>3.6179999999999999</v>
      </c>
      <c r="K55" s="25" t="s">
        <v>734</v>
      </c>
      <c r="L55" s="85" t="str">
        <f t="shared" si="10"/>
        <v>Yes</v>
      </c>
    </row>
    <row r="56" spans="1:12" x14ac:dyDescent="0.25">
      <c r="A56" s="142" t="s">
        <v>1483</v>
      </c>
      <c r="B56" s="21" t="s">
        <v>213</v>
      </c>
      <c r="C56" s="26">
        <v>30036.039700000001</v>
      </c>
      <c r="D56" s="7" t="str">
        <f t="shared" si="7"/>
        <v>N/A</v>
      </c>
      <c r="E56" s="26">
        <v>31564.052188000001</v>
      </c>
      <c r="F56" s="7" t="str">
        <f t="shared" si="8"/>
        <v>N/A</v>
      </c>
      <c r="G56" s="26">
        <v>33228.123695000002</v>
      </c>
      <c r="H56" s="7" t="str">
        <f t="shared" si="9"/>
        <v>N/A</v>
      </c>
      <c r="I56" s="8">
        <v>5.0869999999999997</v>
      </c>
      <c r="J56" s="8">
        <v>5.2720000000000002</v>
      </c>
      <c r="K56" s="25" t="s">
        <v>734</v>
      </c>
      <c r="L56" s="85" t="str">
        <f t="shared" si="10"/>
        <v>Yes</v>
      </c>
    </row>
    <row r="57" spans="1:12" x14ac:dyDescent="0.25">
      <c r="A57" s="142" t="s">
        <v>1484</v>
      </c>
      <c r="B57" s="21" t="s">
        <v>213</v>
      </c>
      <c r="C57" s="26">
        <v>17035.608027999999</v>
      </c>
      <c r="D57" s="7" t="str">
        <f t="shared" si="7"/>
        <v>N/A</v>
      </c>
      <c r="E57" s="26">
        <v>18862.692224999999</v>
      </c>
      <c r="F57" s="7" t="str">
        <f t="shared" si="8"/>
        <v>N/A</v>
      </c>
      <c r="G57" s="26">
        <v>18867.833993</v>
      </c>
      <c r="H57" s="7" t="str">
        <f t="shared" si="9"/>
        <v>N/A</v>
      </c>
      <c r="I57" s="8">
        <v>10.73</v>
      </c>
      <c r="J57" s="8">
        <v>2.7300000000000001E-2</v>
      </c>
      <c r="K57" s="25" t="s">
        <v>734</v>
      </c>
      <c r="L57" s="85" t="str">
        <f t="shared" si="10"/>
        <v>Yes</v>
      </c>
    </row>
    <row r="58" spans="1:12" x14ac:dyDescent="0.25">
      <c r="A58" s="142" t="s">
        <v>1485</v>
      </c>
      <c r="B58" s="21" t="s">
        <v>213</v>
      </c>
      <c r="C58" s="26">
        <v>27409.551213999999</v>
      </c>
      <c r="D58" s="7" t="str">
        <f t="shared" si="7"/>
        <v>N/A</v>
      </c>
      <c r="E58" s="26">
        <v>30472.557186999999</v>
      </c>
      <c r="F58" s="7" t="str">
        <f t="shared" si="8"/>
        <v>N/A</v>
      </c>
      <c r="G58" s="26">
        <v>30953.101333999999</v>
      </c>
      <c r="H58" s="7" t="str">
        <f t="shared" si="9"/>
        <v>N/A</v>
      </c>
      <c r="I58" s="8">
        <v>11.17</v>
      </c>
      <c r="J58" s="8">
        <v>1.577</v>
      </c>
      <c r="K58" s="25" t="s">
        <v>734</v>
      </c>
      <c r="L58" s="85" t="str">
        <f t="shared" si="10"/>
        <v>Yes</v>
      </c>
    </row>
    <row r="59" spans="1:12" x14ac:dyDescent="0.25">
      <c r="A59" s="142" t="s">
        <v>1486</v>
      </c>
      <c r="B59" s="21" t="s">
        <v>213</v>
      </c>
      <c r="C59" s="26" t="s">
        <v>1749</v>
      </c>
      <c r="D59" s="7" t="str">
        <f t="shared" si="7"/>
        <v>N/A</v>
      </c>
      <c r="E59" s="26" t="s">
        <v>1749</v>
      </c>
      <c r="F59" s="7" t="str">
        <f t="shared" si="8"/>
        <v>N/A</v>
      </c>
      <c r="G59" s="26" t="s">
        <v>1749</v>
      </c>
      <c r="H59" s="7" t="str">
        <f t="shared" si="9"/>
        <v>N/A</v>
      </c>
      <c r="I59" s="8" t="s">
        <v>1749</v>
      </c>
      <c r="J59" s="8" t="s">
        <v>1749</v>
      </c>
      <c r="K59" s="25" t="s">
        <v>734</v>
      </c>
      <c r="L59" s="85" t="str">
        <f t="shared" si="10"/>
        <v>N/A</v>
      </c>
    </row>
    <row r="60" spans="1:12" x14ac:dyDescent="0.25">
      <c r="A60" s="142" t="s">
        <v>1487</v>
      </c>
      <c r="B60" s="21" t="s">
        <v>213</v>
      </c>
      <c r="C60" s="26">
        <v>2909.4127997999999</v>
      </c>
      <c r="D60" s="7" t="str">
        <f t="shared" si="7"/>
        <v>N/A</v>
      </c>
      <c r="E60" s="26">
        <v>2680.7034785999999</v>
      </c>
      <c r="F60" s="7" t="str">
        <f t="shared" si="8"/>
        <v>N/A</v>
      </c>
      <c r="G60" s="26">
        <v>2617.5628492000001</v>
      </c>
      <c r="H60" s="7" t="str">
        <f t="shared" si="9"/>
        <v>N/A</v>
      </c>
      <c r="I60" s="8">
        <v>-7.86</v>
      </c>
      <c r="J60" s="8">
        <v>-2.36</v>
      </c>
      <c r="K60" s="25" t="s">
        <v>734</v>
      </c>
      <c r="L60" s="85" t="str">
        <f t="shared" si="10"/>
        <v>Yes</v>
      </c>
    </row>
    <row r="61" spans="1:12" x14ac:dyDescent="0.25">
      <c r="A61" s="142" t="s">
        <v>1488</v>
      </c>
      <c r="B61" s="21" t="s">
        <v>213</v>
      </c>
      <c r="C61" s="26">
        <v>1937.0788009</v>
      </c>
      <c r="D61" s="7" t="str">
        <f t="shared" si="7"/>
        <v>N/A</v>
      </c>
      <c r="E61" s="26">
        <v>1632.3329397</v>
      </c>
      <c r="F61" s="7" t="str">
        <f t="shared" si="8"/>
        <v>N/A</v>
      </c>
      <c r="G61" s="26">
        <v>1677.2507307000001</v>
      </c>
      <c r="H61" s="7" t="str">
        <f t="shared" si="9"/>
        <v>N/A</v>
      </c>
      <c r="I61" s="8">
        <v>-15.7</v>
      </c>
      <c r="J61" s="8">
        <v>2.7519999999999998</v>
      </c>
      <c r="K61" s="25" t="s">
        <v>734</v>
      </c>
      <c r="L61" s="85" t="str">
        <f t="shared" si="10"/>
        <v>Yes</v>
      </c>
    </row>
    <row r="62" spans="1:12" x14ac:dyDescent="0.25">
      <c r="A62" s="142" t="s">
        <v>1489</v>
      </c>
      <c r="B62" s="21" t="s">
        <v>213</v>
      </c>
      <c r="C62" s="26" t="s">
        <v>1749</v>
      </c>
      <c r="D62" s="7" t="str">
        <f t="shared" si="7"/>
        <v>N/A</v>
      </c>
      <c r="E62" s="26" t="s">
        <v>1749</v>
      </c>
      <c r="F62" s="7" t="str">
        <f t="shared" si="8"/>
        <v>N/A</v>
      </c>
      <c r="G62" s="26" t="s">
        <v>1749</v>
      </c>
      <c r="H62" s="7" t="str">
        <f t="shared" si="9"/>
        <v>N/A</v>
      </c>
      <c r="I62" s="8" t="s">
        <v>1749</v>
      </c>
      <c r="J62" s="8" t="s">
        <v>1749</v>
      </c>
      <c r="K62" s="25" t="s">
        <v>734</v>
      </c>
      <c r="L62" s="85" t="str">
        <f t="shared" si="10"/>
        <v>N/A</v>
      </c>
    </row>
    <row r="63" spans="1:12" ht="25" x14ac:dyDescent="0.25">
      <c r="A63" s="142" t="s">
        <v>1490</v>
      </c>
      <c r="B63" s="21" t="s">
        <v>213</v>
      </c>
      <c r="C63" s="26">
        <v>977.74138646999995</v>
      </c>
      <c r="D63" s="7" t="str">
        <f t="shared" si="7"/>
        <v>N/A</v>
      </c>
      <c r="E63" s="26">
        <v>1308.9970060000001</v>
      </c>
      <c r="F63" s="7" t="str">
        <f t="shared" si="8"/>
        <v>N/A</v>
      </c>
      <c r="G63" s="26">
        <v>4377.3631285000001</v>
      </c>
      <c r="H63" s="7" t="str">
        <f t="shared" si="9"/>
        <v>N/A</v>
      </c>
      <c r="I63" s="8">
        <v>33.880000000000003</v>
      </c>
      <c r="J63" s="8">
        <v>234.4</v>
      </c>
      <c r="K63" s="25" t="s">
        <v>734</v>
      </c>
      <c r="L63" s="85" t="str">
        <f t="shared" si="10"/>
        <v>No</v>
      </c>
    </row>
    <row r="64" spans="1:12" x14ac:dyDescent="0.25">
      <c r="A64" s="142" t="s">
        <v>1491</v>
      </c>
      <c r="B64" s="21" t="s">
        <v>213</v>
      </c>
      <c r="C64" s="26">
        <v>1184.2272840000001</v>
      </c>
      <c r="D64" s="7" t="str">
        <f t="shared" si="7"/>
        <v>N/A</v>
      </c>
      <c r="E64" s="26">
        <v>1866.0095180000001</v>
      </c>
      <c r="F64" s="7" t="str">
        <f t="shared" si="8"/>
        <v>N/A</v>
      </c>
      <c r="G64" s="26">
        <v>1742.6215852</v>
      </c>
      <c r="H64" s="7" t="str">
        <f t="shared" si="9"/>
        <v>N/A</v>
      </c>
      <c r="I64" s="8">
        <v>57.57</v>
      </c>
      <c r="J64" s="8">
        <v>-6.61</v>
      </c>
      <c r="K64" s="25" t="s">
        <v>734</v>
      </c>
      <c r="L64" s="85" t="str">
        <f t="shared" si="10"/>
        <v>Yes</v>
      </c>
    </row>
    <row r="65" spans="1:12" x14ac:dyDescent="0.25">
      <c r="A65" s="142" t="s">
        <v>1492</v>
      </c>
      <c r="B65" s="21" t="s">
        <v>213</v>
      </c>
      <c r="C65" s="26">
        <v>2195.6087533</v>
      </c>
      <c r="D65" s="7" t="str">
        <f t="shared" si="7"/>
        <v>N/A</v>
      </c>
      <c r="E65" s="26">
        <v>2496.6287129000002</v>
      </c>
      <c r="F65" s="7" t="str">
        <f t="shared" si="8"/>
        <v>N/A</v>
      </c>
      <c r="G65" s="26">
        <v>2682.0246677</v>
      </c>
      <c r="H65" s="7" t="str">
        <f t="shared" si="9"/>
        <v>N/A</v>
      </c>
      <c r="I65" s="8">
        <v>13.71</v>
      </c>
      <c r="J65" s="8">
        <v>7.4260000000000002</v>
      </c>
      <c r="K65" s="25" t="s">
        <v>734</v>
      </c>
      <c r="L65" s="85" t="str">
        <f t="shared" si="10"/>
        <v>Yes</v>
      </c>
    </row>
    <row r="66" spans="1:12" x14ac:dyDescent="0.25">
      <c r="A66" s="142" t="s">
        <v>1493</v>
      </c>
      <c r="B66" s="21" t="s">
        <v>213</v>
      </c>
      <c r="C66" s="26">
        <v>11052.138999000001</v>
      </c>
      <c r="D66" s="7" t="str">
        <f t="shared" si="7"/>
        <v>N/A</v>
      </c>
      <c r="E66" s="26">
        <v>11554.999470000001</v>
      </c>
      <c r="F66" s="7" t="str">
        <f t="shared" si="8"/>
        <v>N/A</v>
      </c>
      <c r="G66" s="26">
        <v>10544.970914</v>
      </c>
      <c r="H66" s="7" t="str">
        <f t="shared" si="9"/>
        <v>N/A</v>
      </c>
      <c r="I66" s="8">
        <v>4.55</v>
      </c>
      <c r="J66" s="8">
        <v>-8.74</v>
      </c>
      <c r="K66" s="25" t="s">
        <v>734</v>
      </c>
      <c r="L66" s="85" t="str">
        <f t="shared" si="10"/>
        <v>Yes</v>
      </c>
    </row>
    <row r="67" spans="1:12" x14ac:dyDescent="0.25">
      <c r="A67" s="142" t="s">
        <v>1494</v>
      </c>
      <c r="B67" s="21" t="s">
        <v>213</v>
      </c>
      <c r="C67" s="26">
        <v>1774.2183908</v>
      </c>
      <c r="D67" s="7" t="str">
        <f t="shared" si="7"/>
        <v>N/A</v>
      </c>
      <c r="E67" s="26">
        <v>1262.9338843</v>
      </c>
      <c r="F67" s="7" t="str">
        <f t="shared" si="8"/>
        <v>N/A</v>
      </c>
      <c r="G67" s="26">
        <v>938.93103447999999</v>
      </c>
      <c r="H67" s="7" t="str">
        <f t="shared" si="9"/>
        <v>N/A</v>
      </c>
      <c r="I67" s="8">
        <v>-28.8</v>
      </c>
      <c r="J67" s="8">
        <v>-25.7</v>
      </c>
      <c r="K67" s="25" t="s">
        <v>734</v>
      </c>
      <c r="L67" s="85" t="str">
        <f t="shared" si="10"/>
        <v>Yes</v>
      </c>
    </row>
    <row r="68" spans="1:12" x14ac:dyDescent="0.25">
      <c r="A68" s="142" t="s">
        <v>1495</v>
      </c>
      <c r="B68" s="21" t="s">
        <v>213</v>
      </c>
      <c r="C68" s="26">
        <v>2107.4815764</v>
      </c>
      <c r="D68" s="7" t="str">
        <f t="shared" si="7"/>
        <v>N/A</v>
      </c>
      <c r="E68" s="26">
        <v>2085.5673603999999</v>
      </c>
      <c r="F68" s="7" t="str">
        <f t="shared" si="8"/>
        <v>N/A</v>
      </c>
      <c r="G68" s="26">
        <v>2184.6243734999998</v>
      </c>
      <c r="H68" s="7" t="str">
        <f t="shared" si="9"/>
        <v>N/A</v>
      </c>
      <c r="I68" s="8">
        <v>-1.04</v>
      </c>
      <c r="J68" s="8">
        <v>4.75</v>
      </c>
      <c r="K68" s="25" t="s">
        <v>734</v>
      </c>
      <c r="L68" s="85" t="str">
        <f t="shared" si="10"/>
        <v>Yes</v>
      </c>
    </row>
    <row r="69" spans="1:12" x14ac:dyDescent="0.25">
      <c r="A69" s="142" t="s">
        <v>1496</v>
      </c>
      <c r="B69" s="21" t="s">
        <v>213</v>
      </c>
      <c r="C69" s="26">
        <v>2030.2327647</v>
      </c>
      <c r="D69" s="7" t="str">
        <f t="shared" si="7"/>
        <v>N/A</v>
      </c>
      <c r="E69" s="26">
        <v>1898.4152274999999</v>
      </c>
      <c r="F69" s="7" t="str">
        <f t="shared" si="8"/>
        <v>N/A</v>
      </c>
      <c r="G69" s="26">
        <v>1970.683252</v>
      </c>
      <c r="H69" s="7" t="str">
        <f t="shared" si="9"/>
        <v>N/A</v>
      </c>
      <c r="I69" s="8">
        <v>-6.49</v>
      </c>
      <c r="J69" s="8">
        <v>3.8069999999999999</v>
      </c>
      <c r="K69" s="25" t="s">
        <v>734</v>
      </c>
      <c r="L69" s="85" t="str">
        <f t="shared" si="10"/>
        <v>Yes</v>
      </c>
    </row>
    <row r="70" spans="1:12" x14ac:dyDescent="0.25">
      <c r="A70" s="142" t="s">
        <v>1497</v>
      </c>
      <c r="B70" s="21" t="s">
        <v>213</v>
      </c>
      <c r="C70" s="26" t="s">
        <v>1749</v>
      </c>
      <c r="D70" s="7" t="str">
        <f t="shared" si="7"/>
        <v>N/A</v>
      </c>
      <c r="E70" s="26" t="s">
        <v>1749</v>
      </c>
      <c r="F70" s="7" t="str">
        <f t="shared" si="8"/>
        <v>N/A</v>
      </c>
      <c r="G70" s="26" t="s">
        <v>1749</v>
      </c>
      <c r="H70" s="7" t="str">
        <f t="shared" si="9"/>
        <v>N/A</v>
      </c>
      <c r="I70" s="8" t="s">
        <v>1749</v>
      </c>
      <c r="J70" s="8" t="s">
        <v>1749</v>
      </c>
      <c r="K70" s="25" t="s">
        <v>734</v>
      </c>
      <c r="L70" s="85" t="str">
        <f t="shared" si="10"/>
        <v>N/A</v>
      </c>
    </row>
    <row r="71" spans="1:12" ht="25" x14ac:dyDescent="0.25">
      <c r="A71" s="142" t="s">
        <v>1498</v>
      </c>
      <c r="B71" s="21" t="s">
        <v>213</v>
      </c>
      <c r="C71" s="26">
        <v>1755.0718686</v>
      </c>
      <c r="D71" s="7" t="str">
        <f t="shared" si="7"/>
        <v>N/A</v>
      </c>
      <c r="E71" s="26">
        <v>2020.2801367</v>
      </c>
      <c r="F71" s="7" t="str">
        <f t="shared" si="8"/>
        <v>N/A</v>
      </c>
      <c r="G71" s="26">
        <v>2070.7665590000001</v>
      </c>
      <c r="H71" s="7" t="str">
        <f t="shared" si="9"/>
        <v>N/A</v>
      </c>
      <c r="I71" s="8">
        <v>15.11</v>
      </c>
      <c r="J71" s="8">
        <v>2.4990000000000001</v>
      </c>
      <c r="K71" s="25" t="s">
        <v>734</v>
      </c>
      <c r="L71" s="85" t="str">
        <f t="shared" si="10"/>
        <v>Yes</v>
      </c>
    </row>
    <row r="72" spans="1:12" x14ac:dyDescent="0.25">
      <c r="A72" s="142" t="s">
        <v>1499</v>
      </c>
      <c r="B72" s="21" t="s">
        <v>213</v>
      </c>
      <c r="C72" s="26">
        <v>882.85652361999996</v>
      </c>
      <c r="D72" s="7" t="str">
        <f t="shared" si="7"/>
        <v>N/A</v>
      </c>
      <c r="E72" s="26">
        <v>1312.1489362</v>
      </c>
      <c r="F72" s="7" t="str">
        <f t="shared" si="8"/>
        <v>N/A</v>
      </c>
      <c r="G72" s="26">
        <v>1377.0938776</v>
      </c>
      <c r="H72" s="7" t="str">
        <f t="shared" si="9"/>
        <v>N/A</v>
      </c>
      <c r="I72" s="8">
        <v>48.63</v>
      </c>
      <c r="J72" s="8">
        <v>4.95</v>
      </c>
      <c r="K72" s="25" t="s">
        <v>734</v>
      </c>
      <c r="L72" s="85" t="str">
        <f t="shared" si="10"/>
        <v>Yes</v>
      </c>
    </row>
    <row r="73" spans="1:12" x14ac:dyDescent="0.25">
      <c r="A73" s="142" t="s">
        <v>1500</v>
      </c>
      <c r="B73" s="21" t="s">
        <v>213</v>
      </c>
      <c r="C73" s="26">
        <v>2400.0659644000002</v>
      </c>
      <c r="D73" s="7" t="str">
        <f t="shared" si="7"/>
        <v>N/A</v>
      </c>
      <c r="E73" s="26">
        <v>2378.7816877999999</v>
      </c>
      <c r="F73" s="7" t="str">
        <f t="shared" si="8"/>
        <v>N/A</v>
      </c>
      <c r="G73" s="26">
        <v>2361.0434439999999</v>
      </c>
      <c r="H73" s="7" t="str">
        <f t="shared" si="9"/>
        <v>N/A</v>
      </c>
      <c r="I73" s="8">
        <v>-0.88700000000000001</v>
      </c>
      <c r="J73" s="8">
        <v>-0.746</v>
      </c>
      <c r="K73" s="25" t="s">
        <v>734</v>
      </c>
      <c r="L73" s="85" t="str">
        <f t="shared" si="10"/>
        <v>Yes</v>
      </c>
    </row>
    <row r="74" spans="1:12" x14ac:dyDescent="0.25">
      <c r="A74" s="142" t="s">
        <v>1501</v>
      </c>
      <c r="B74" s="21" t="s">
        <v>213</v>
      </c>
      <c r="C74" s="26">
        <v>1527.1780822000001</v>
      </c>
      <c r="D74" s="7" t="str">
        <f t="shared" si="7"/>
        <v>N/A</v>
      </c>
      <c r="E74" s="26">
        <v>400.60249357999999</v>
      </c>
      <c r="F74" s="7" t="str">
        <f t="shared" si="8"/>
        <v>N/A</v>
      </c>
      <c r="G74" s="26">
        <v>947.02663438000002</v>
      </c>
      <c r="H74" s="7" t="str">
        <f t="shared" si="9"/>
        <v>N/A</v>
      </c>
      <c r="I74" s="8">
        <v>-73.8</v>
      </c>
      <c r="J74" s="8">
        <v>136.4</v>
      </c>
      <c r="K74" s="25" t="s">
        <v>734</v>
      </c>
      <c r="L74" s="85" t="str">
        <f t="shared" si="10"/>
        <v>No</v>
      </c>
    </row>
    <row r="75" spans="1:12" x14ac:dyDescent="0.25">
      <c r="A75" s="142" t="s">
        <v>1583</v>
      </c>
      <c r="B75" s="21" t="s">
        <v>213</v>
      </c>
      <c r="C75" s="26">
        <v>177529280</v>
      </c>
      <c r="D75" s="7" t="str">
        <f t="shared" ref="D75:D144" si="11">IF($B75="N/A","N/A",IF(C75&gt;10,"No",IF(C75&lt;-10,"No","Yes")))</f>
        <v>N/A</v>
      </c>
      <c r="E75" s="26">
        <v>170794857</v>
      </c>
      <c r="F75" s="7" t="str">
        <f t="shared" ref="F75:F144" si="12">IF($B75="N/A","N/A",IF(E75&gt;10,"No",IF(E75&lt;-10,"No","Yes")))</f>
        <v>N/A</v>
      </c>
      <c r="G75" s="26">
        <v>182071541</v>
      </c>
      <c r="H75" s="7" t="str">
        <f t="shared" ref="H75:H144" si="13">IF($B75="N/A","N/A",IF(G75&gt;10,"No",IF(G75&lt;-10,"No","Yes")))</f>
        <v>N/A</v>
      </c>
      <c r="I75" s="8">
        <v>-3.79</v>
      </c>
      <c r="J75" s="8">
        <v>6.6020000000000003</v>
      </c>
      <c r="K75" s="25" t="s">
        <v>734</v>
      </c>
      <c r="L75" s="85" t="str">
        <f t="shared" ref="L75:L135" si="14">IF(J75="Div by 0", "N/A", IF(K75="N/A","N/A", IF(J75&gt;VALUE(MID(K75,1,2)), "No", IF(J75&lt;-1*VALUE(MID(K75,1,2)), "No", "Yes"))))</f>
        <v>Yes</v>
      </c>
    </row>
    <row r="76" spans="1:12" x14ac:dyDescent="0.25">
      <c r="A76" s="142" t="s">
        <v>595</v>
      </c>
      <c r="B76" s="21" t="s">
        <v>213</v>
      </c>
      <c r="C76" s="22">
        <v>22130</v>
      </c>
      <c r="D76" s="7" t="str">
        <f t="shared" si="11"/>
        <v>N/A</v>
      </c>
      <c r="E76" s="22">
        <v>20828</v>
      </c>
      <c r="F76" s="7" t="str">
        <f t="shared" si="12"/>
        <v>N/A</v>
      </c>
      <c r="G76" s="22">
        <v>21253</v>
      </c>
      <c r="H76" s="7" t="str">
        <f t="shared" si="13"/>
        <v>N/A</v>
      </c>
      <c r="I76" s="8">
        <v>-5.88</v>
      </c>
      <c r="J76" s="8">
        <v>2.0409999999999999</v>
      </c>
      <c r="K76" s="25" t="s">
        <v>734</v>
      </c>
      <c r="L76" s="85" t="str">
        <f t="shared" si="14"/>
        <v>Yes</v>
      </c>
    </row>
    <row r="77" spans="1:12" x14ac:dyDescent="0.25">
      <c r="A77" s="142" t="s">
        <v>1410</v>
      </c>
      <c r="B77" s="21" t="s">
        <v>213</v>
      </c>
      <c r="C77" s="26">
        <v>8022.1093537999996</v>
      </c>
      <c r="D77" s="7" t="str">
        <f t="shared" si="11"/>
        <v>N/A</v>
      </c>
      <c r="E77" s="26">
        <v>8200.2524006000003</v>
      </c>
      <c r="F77" s="7" t="str">
        <f t="shared" si="12"/>
        <v>N/A</v>
      </c>
      <c r="G77" s="26">
        <v>8566.8630782</v>
      </c>
      <c r="H77" s="7" t="str">
        <f t="shared" si="13"/>
        <v>N/A</v>
      </c>
      <c r="I77" s="8">
        <v>2.2210000000000001</v>
      </c>
      <c r="J77" s="8">
        <v>4.4710000000000001</v>
      </c>
      <c r="K77" s="25" t="s">
        <v>734</v>
      </c>
      <c r="L77" s="85" t="str">
        <f t="shared" si="14"/>
        <v>Yes</v>
      </c>
    </row>
    <row r="78" spans="1:12" x14ac:dyDescent="0.25">
      <c r="A78" s="142" t="s">
        <v>1411</v>
      </c>
      <c r="B78" s="21" t="s">
        <v>213</v>
      </c>
      <c r="C78" s="22">
        <v>5.0840939901000004</v>
      </c>
      <c r="D78" s="7" t="str">
        <f t="shared" si="11"/>
        <v>N/A</v>
      </c>
      <c r="E78" s="22">
        <v>4.7122143268999999</v>
      </c>
      <c r="F78" s="7" t="str">
        <f t="shared" si="12"/>
        <v>N/A</v>
      </c>
      <c r="G78" s="22">
        <v>4.7509057544999997</v>
      </c>
      <c r="H78" s="7" t="str">
        <f t="shared" si="13"/>
        <v>N/A</v>
      </c>
      <c r="I78" s="8">
        <v>-7.31</v>
      </c>
      <c r="J78" s="8">
        <v>0.82110000000000005</v>
      </c>
      <c r="K78" s="25" t="s">
        <v>734</v>
      </c>
      <c r="L78" s="85" t="str">
        <f t="shared" si="14"/>
        <v>Yes</v>
      </c>
    </row>
    <row r="79" spans="1:12" x14ac:dyDescent="0.25">
      <c r="A79" s="142" t="s">
        <v>596</v>
      </c>
      <c r="B79" s="21" t="s">
        <v>213</v>
      </c>
      <c r="C79" s="26">
        <v>161254</v>
      </c>
      <c r="D79" s="7" t="str">
        <f t="shared" si="11"/>
        <v>N/A</v>
      </c>
      <c r="E79" s="26">
        <v>208135</v>
      </c>
      <c r="F79" s="7" t="str">
        <f t="shared" si="12"/>
        <v>N/A</v>
      </c>
      <c r="G79" s="26">
        <v>101034</v>
      </c>
      <c r="H79" s="7" t="str">
        <f t="shared" si="13"/>
        <v>N/A</v>
      </c>
      <c r="I79" s="8">
        <v>29.07</v>
      </c>
      <c r="J79" s="8">
        <v>-51.5</v>
      </c>
      <c r="K79" s="25" t="s">
        <v>734</v>
      </c>
      <c r="L79" s="85" t="str">
        <f t="shared" si="14"/>
        <v>No</v>
      </c>
    </row>
    <row r="80" spans="1:12" x14ac:dyDescent="0.25">
      <c r="A80" s="142" t="s">
        <v>597</v>
      </c>
      <c r="B80" s="21" t="s">
        <v>213</v>
      </c>
      <c r="C80" s="22">
        <v>13</v>
      </c>
      <c r="D80" s="7" t="str">
        <f t="shared" si="11"/>
        <v>N/A</v>
      </c>
      <c r="E80" s="22">
        <v>17</v>
      </c>
      <c r="F80" s="7" t="str">
        <f t="shared" si="12"/>
        <v>N/A</v>
      </c>
      <c r="G80" s="22">
        <v>14</v>
      </c>
      <c r="H80" s="7" t="str">
        <f t="shared" si="13"/>
        <v>N/A</v>
      </c>
      <c r="I80" s="8">
        <v>30.77</v>
      </c>
      <c r="J80" s="8">
        <v>-17.600000000000001</v>
      </c>
      <c r="K80" s="25" t="s">
        <v>734</v>
      </c>
      <c r="L80" s="85" t="str">
        <f t="shared" si="14"/>
        <v>Yes</v>
      </c>
    </row>
    <row r="81" spans="1:12" x14ac:dyDescent="0.25">
      <c r="A81" s="142" t="s">
        <v>1412</v>
      </c>
      <c r="B81" s="21" t="s">
        <v>213</v>
      </c>
      <c r="C81" s="26">
        <v>12404.153845999999</v>
      </c>
      <c r="D81" s="7" t="str">
        <f t="shared" si="11"/>
        <v>N/A</v>
      </c>
      <c r="E81" s="26">
        <v>12243.235294</v>
      </c>
      <c r="F81" s="7" t="str">
        <f t="shared" si="12"/>
        <v>N/A</v>
      </c>
      <c r="G81" s="26">
        <v>7216.7142856999999</v>
      </c>
      <c r="H81" s="7" t="str">
        <f t="shared" si="13"/>
        <v>N/A</v>
      </c>
      <c r="I81" s="8">
        <v>-1.3</v>
      </c>
      <c r="J81" s="8">
        <v>-41.1</v>
      </c>
      <c r="K81" s="25" t="s">
        <v>734</v>
      </c>
      <c r="L81" s="85" t="str">
        <f t="shared" si="14"/>
        <v>No</v>
      </c>
    </row>
    <row r="82" spans="1:12" ht="25" x14ac:dyDescent="0.25">
      <c r="A82" s="142" t="s">
        <v>598</v>
      </c>
      <c r="B82" s="21" t="s">
        <v>213</v>
      </c>
      <c r="C82" s="26">
        <v>7778994</v>
      </c>
      <c r="D82" s="7" t="str">
        <f t="shared" si="11"/>
        <v>N/A</v>
      </c>
      <c r="E82" s="26">
        <v>5026906</v>
      </c>
      <c r="F82" s="7" t="str">
        <f t="shared" si="12"/>
        <v>N/A</v>
      </c>
      <c r="G82" s="26">
        <v>3917805</v>
      </c>
      <c r="H82" s="7" t="str">
        <f t="shared" si="13"/>
        <v>N/A</v>
      </c>
      <c r="I82" s="8">
        <v>-35.4</v>
      </c>
      <c r="J82" s="8">
        <v>-22.1</v>
      </c>
      <c r="K82" s="25" t="s">
        <v>734</v>
      </c>
      <c r="L82" s="85" t="str">
        <f t="shared" si="14"/>
        <v>Yes</v>
      </c>
    </row>
    <row r="83" spans="1:12" x14ac:dyDescent="0.25">
      <c r="A83" s="142" t="s">
        <v>599</v>
      </c>
      <c r="B83" s="21" t="s">
        <v>213</v>
      </c>
      <c r="C83" s="22">
        <v>348</v>
      </c>
      <c r="D83" s="7" t="str">
        <f t="shared" si="11"/>
        <v>N/A</v>
      </c>
      <c r="E83" s="22">
        <v>296</v>
      </c>
      <c r="F83" s="7" t="str">
        <f t="shared" si="12"/>
        <v>N/A</v>
      </c>
      <c r="G83" s="22">
        <v>278</v>
      </c>
      <c r="H83" s="7" t="str">
        <f t="shared" si="13"/>
        <v>N/A</v>
      </c>
      <c r="I83" s="8">
        <v>-14.9</v>
      </c>
      <c r="J83" s="8">
        <v>-6.08</v>
      </c>
      <c r="K83" s="25" t="s">
        <v>734</v>
      </c>
      <c r="L83" s="85" t="str">
        <f t="shared" si="14"/>
        <v>Yes</v>
      </c>
    </row>
    <row r="84" spans="1:12" ht="25" x14ac:dyDescent="0.25">
      <c r="A84" s="116" t="s">
        <v>1413</v>
      </c>
      <c r="B84" s="21" t="s">
        <v>213</v>
      </c>
      <c r="C84" s="26">
        <v>22353.431034000001</v>
      </c>
      <c r="D84" s="7" t="str">
        <f t="shared" si="11"/>
        <v>N/A</v>
      </c>
      <c r="E84" s="26">
        <v>16982.790540999998</v>
      </c>
      <c r="F84" s="7" t="str">
        <f t="shared" si="12"/>
        <v>N/A</v>
      </c>
      <c r="G84" s="26">
        <v>14092.823741</v>
      </c>
      <c r="H84" s="7" t="str">
        <f t="shared" si="13"/>
        <v>N/A</v>
      </c>
      <c r="I84" s="8">
        <v>-24</v>
      </c>
      <c r="J84" s="8">
        <v>-17</v>
      </c>
      <c r="K84" s="25" t="s">
        <v>734</v>
      </c>
      <c r="L84" s="85" t="str">
        <f t="shared" si="14"/>
        <v>Yes</v>
      </c>
    </row>
    <row r="85" spans="1:12" x14ac:dyDescent="0.25">
      <c r="A85" s="116" t="s">
        <v>600</v>
      </c>
      <c r="B85" s="21" t="s">
        <v>213</v>
      </c>
      <c r="C85" s="26">
        <v>112697310</v>
      </c>
      <c r="D85" s="7" t="str">
        <f t="shared" si="11"/>
        <v>N/A</v>
      </c>
      <c r="E85" s="26">
        <v>113397209</v>
      </c>
      <c r="F85" s="7" t="str">
        <f t="shared" si="12"/>
        <v>N/A</v>
      </c>
      <c r="G85" s="26">
        <v>98136947</v>
      </c>
      <c r="H85" s="7" t="str">
        <f t="shared" si="13"/>
        <v>N/A</v>
      </c>
      <c r="I85" s="8">
        <v>0.621</v>
      </c>
      <c r="J85" s="8">
        <v>-13.5</v>
      </c>
      <c r="K85" s="25" t="s">
        <v>734</v>
      </c>
      <c r="L85" s="85" t="str">
        <f t="shared" si="14"/>
        <v>Yes</v>
      </c>
    </row>
    <row r="86" spans="1:12" x14ac:dyDescent="0.25">
      <c r="A86" s="116" t="s">
        <v>601</v>
      </c>
      <c r="B86" s="21" t="s">
        <v>213</v>
      </c>
      <c r="C86" s="22">
        <v>1529</v>
      </c>
      <c r="D86" s="7" t="str">
        <f t="shared" si="11"/>
        <v>N/A</v>
      </c>
      <c r="E86" s="22">
        <v>1400</v>
      </c>
      <c r="F86" s="7" t="str">
        <f t="shared" si="12"/>
        <v>N/A</v>
      </c>
      <c r="G86" s="22">
        <v>1163</v>
      </c>
      <c r="H86" s="7" t="str">
        <f t="shared" si="13"/>
        <v>N/A</v>
      </c>
      <c r="I86" s="8">
        <v>-8.44</v>
      </c>
      <c r="J86" s="8">
        <v>-16.899999999999999</v>
      </c>
      <c r="K86" s="25" t="s">
        <v>734</v>
      </c>
      <c r="L86" s="85" t="str">
        <f t="shared" si="14"/>
        <v>Yes</v>
      </c>
    </row>
    <row r="87" spans="1:12" x14ac:dyDescent="0.25">
      <c r="A87" s="116" t="s">
        <v>1414</v>
      </c>
      <c r="B87" s="21" t="s">
        <v>213</v>
      </c>
      <c r="C87" s="26">
        <v>73706.546763000006</v>
      </c>
      <c r="D87" s="7" t="str">
        <f t="shared" si="11"/>
        <v>N/A</v>
      </c>
      <c r="E87" s="26">
        <v>80998.006429000001</v>
      </c>
      <c r="F87" s="7" t="str">
        <f t="shared" si="12"/>
        <v>N/A</v>
      </c>
      <c r="G87" s="26">
        <v>84382.585554999998</v>
      </c>
      <c r="H87" s="7" t="str">
        <f t="shared" si="13"/>
        <v>N/A</v>
      </c>
      <c r="I87" s="8">
        <v>9.8930000000000007</v>
      </c>
      <c r="J87" s="8">
        <v>4.1790000000000003</v>
      </c>
      <c r="K87" s="25" t="s">
        <v>734</v>
      </c>
      <c r="L87" s="85" t="str">
        <f t="shared" si="14"/>
        <v>Yes</v>
      </c>
    </row>
    <row r="88" spans="1:12" x14ac:dyDescent="0.25">
      <c r="A88" s="142" t="s">
        <v>602</v>
      </c>
      <c r="B88" s="21" t="s">
        <v>213</v>
      </c>
      <c r="C88" s="26">
        <v>126452826</v>
      </c>
      <c r="D88" s="7" t="str">
        <f t="shared" si="11"/>
        <v>N/A</v>
      </c>
      <c r="E88" s="26">
        <v>120658182</v>
      </c>
      <c r="F88" s="7" t="str">
        <f t="shared" si="12"/>
        <v>N/A</v>
      </c>
      <c r="G88" s="26">
        <v>111635521</v>
      </c>
      <c r="H88" s="7" t="str">
        <f t="shared" si="13"/>
        <v>N/A</v>
      </c>
      <c r="I88" s="8">
        <v>-4.58</v>
      </c>
      <c r="J88" s="8">
        <v>-7.48</v>
      </c>
      <c r="K88" s="25" t="s">
        <v>734</v>
      </c>
      <c r="L88" s="85" t="str">
        <f t="shared" si="14"/>
        <v>Yes</v>
      </c>
    </row>
    <row r="89" spans="1:12" x14ac:dyDescent="0.25">
      <c r="A89" s="145" t="s">
        <v>603</v>
      </c>
      <c r="B89" s="22" t="s">
        <v>213</v>
      </c>
      <c r="C89" s="22">
        <v>5243</v>
      </c>
      <c r="D89" s="7" t="str">
        <f t="shared" si="11"/>
        <v>N/A</v>
      </c>
      <c r="E89" s="22">
        <v>5074</v>
      </c>
      <c r="F89" s="7" t="str">
        <f t="shared" si="12"/>
        <v>N/A</v>
      </c>
      <c r="G89" s="22">
        <v>4866</v>
      </c>
      <c r="H89" s="7" t="str">
        <f t="shared" si="13"/>
        <v>N/A</v>
      </c>
      <c r="I89" s="8">
        <v>-3.22</v>
      </c>
      <c r="J89" s="8">
        <v>-4.0999999999999996</v>
      </c>
      <c r="K89" s="1" t="s">
        <v>734</v>
      </c>
      <c r="L89" s="85" t="str">
        <f t="shared" si="14"/>
        <v>Yes</v>
      </c>
    </row>
    <row r="90" spans="1:12" x14ac:dyDescent="0.25">
      <c r="A90" s="142" t="s">
        <v>1415</v>
      </c>
      <c r="B90" s="21" t="s">
        <v>213</v>
      </c>
      <c r="C90" s="26">
        <v>24118.410452</v>
      </c>
      <c r="D90" s="7" t="str">
        <f t="shared" si="11"/>
        <v>N/A</v>
      </c>
      <c r="E90" s="26">
        <v>23779.696886000002</v>
      </c>
      <c r="F90" s="7" t="str">
        <f t="shared" si="12"/>
        <v>N/A</v>
      </c>
      <c r="G90" s="26">
        <v>22941.948418</v>
      </c>
      <c r="H90" s="7" t="str">
        <f t="shared" si="13"/>
        <v>N/A</v>
      </c>
      <c r="I90" s="8">
        <v>-1.4</v>
      </c>
      <c r="J90" s="8">
        <v>-3.52</v>
      </c>
      <c r="K90" s="25" t="s">
        <v>734</v>
      </c>
      <c r="L90" s="85" t="str">
        <f t="shared" si="14"/>
        <v>Yes</v>
      </c>
    </row>
    <row r="91" spans="1:12" x14ac:dyDescent="0.25">
      <c r="A91" s="142" t="s">
        <v>604</v>
      </c>
      <c r="B91" s="21" t="s">
        <v>213</v>
      </c>
      <c r="C91" s="26">
        <v>90869158</v>
      </c>
      <c r="D91" s="7" t="str">
        <f t="shared" si="11"/>
        <v>N/A</v>
      </c>
      <c r="E91" s="26">
        <v>92328442</v>
      </c>
      <c r="F91" s="7" t="str">
        <f t="shared" si="12"/>
        <v>N/A</v>
      </c>
      <c r="G91" s="26">
        <v>86365300</v>
      </c>
      <c r="H91" s="7" t="str">
        <f t="shared" si="13"/>
        <v>N/A</v>
      </c>
      <c r="I91" s="8">
        <v>1.6060000000000001</v>
      </c>
      <c r="J91" s="8">
        <v>-6.46</v>
      </c>
      <c r="K91" s="25" t="s">
        <v>734</v>
      </c>
      <c r="L91" s="85" t="str">
        <f t="shared" si="14"/>
        <v>Yes</v>
      </c>
    </row>
    <row r="92" spans="1:12" x14ac:dyDescent="0.25">
      <c r="A92" s="142" t="s">
        <v>605</v>
      </c>
      <c r="B92" s="21" t="s">
        <v>213</v>
      </c>
      <c r="C92" s="22">
        <v>115962</v>
      </c>
      <c r="D92" s="7" t="str">
        <f t="shared" si="11"/>
        <v>N/A</v>
      </c>
      <c r="E92" s="22">
        <v>121197</v>
      </c>
      <c r="F92" s="7" t="str">
        <f t="shared" si="12"/>
        <v>N/A</v>
      </c>
      <c r="G92" s="22">
        <v>129195</v>
      </c>
      <c r="H92" s="7" t="str">
        <f t="shared" si="13"/>
        <v>N/A</v>
      </c>
      <c r="I92" s="8">
        <v>4.5140000000000002</v>
      </c>
      <c r="J92" s="8">
        <v>6.5990000000000002</v>
      </c>
      <c r="K92" s="25" t="s">
        <v>734</v>
      </c>
      <c r="L92" s="85" t="str">
        <f t="shared" si="14"/>
        <v>Yes</v>
      </c>
    </row>
    <row r="93" spans="1:12" x14ac:dyDescent="0.25">
      <c r="A93" s="142" t="s">
        <v>1416</v>
      </c>
      <c r="B93" s="21" t="s">
        <v>213</v>
      </c>
      <c r="C93" s="26">
        <v>783.61151067000003</v>
      </c>
      <c r="D93" s="7" t="str">
        <f t="shared" si="11"/>
        <v>N/A</v>
      </c>
      <c r="E93" s="26">
        <v>761.80468163</v>
      </c>
      <c r="F93" s="7" t="str">
        <f t="shared" si="12"/>
        <v>N/A</v>
      </c>
      <c r="G93" s="26">
        <v>668.48794457999998</v>
      </c>
      <c r="H93" s="7" t="str">
        <f t="shared" si="13"/>
        <v>N/A</v>
      </c>
      <c r="I93" s="8">
        <v>-2.78</v>
      </c>
      <c r="J93" s="8">
        <v>-12.2</v>
      </c>
      <c r="K93" s="25" t="s">
        <v>734</v>
      </c>
      <c r="L93" s="85" t="str">
        <f t="shared" si="14"/>
        <v>Yes</v>
      </c>
    </row>
    <row r="94" spans="1:12" x14ac:dyDescent="0.25">
      <c r="A94" s="142" t="s">
        <v>606</v>
      </c>
      <c r="B94" s="21" t="s">
        <v>213</v>
      </c>
      <c r="C94" s="26">
        <v>13672223</v>
      </c>
      <c r="D94" s="7" t="str">
        <f t="shared" si="11"/>
        <v>N/A</v>
      </c>
      <c r="E94" s="26">
        <v>14626482</v>
      </c>
      <c r="F94" s="7" t="str">
        <f t="shared" si="12"/>
        <v>N/A</v>
      </c>
      <c r="G94" s="26">
        <v>14199143</v>
      </c>
      <c r="H94" s="7" t="str">
        <f t="shared" si="13"/>
        <v>N/A</v>
      </c>
      <c r="I94" s="8">
        <v>6.98</v>
      </c>
      <c r="J94" s="8">
        <v>-2.92</v>
      </c>
      <c r="K94" s="25" t="s">
        <v>734</v>
      </c>
      <c r="L94" s="85" t="str">
        <f t="shared" si="14"/>
        <v>Yes</v>
      </c>
    </row>
    <row r="95" spans="1:12" x14ac:dyDescent="0.25">
      <c r="A95" s="142" t="s">
        <v>607</v>
      </c>
      <c r="B95" s="21" t="s">
        <v>213</v>
      </c>
      <c r="C95" s="22">
        <v>48410</v>
      </c>
      <c r="D95" s="7" t="str">
        <f t="shared" si="11"/>
        <v>N/A</v>
      </c>
      <c r="E95" s="22">
        <v>48838</v>
      </c>
      <c r="F95" s="7" t="str">
        <f t="shared" si="12"/>
        <v>N/A</v>
      </c>
      <c r="G95" s="22">
        <v>50923</v>
      </c>
      <c r="H95" s="7" t="str">
        <f t="shared" si="13"/>
        <v>N/A</v>
      </c>
      <c r="I95" s="8">
        <v>0.8841</v>
      </c>
      <c r="J95" s="8">
        <v>4.2690000000000001</v>
      </c>
      <c r="K95" s="25" t="s">
        <v>734</v>
      </c>
      <c r="L95" s="85" t="str">
        <f t="shared" si="14"/>
        <v>Yes</v>
      </c>
    </row>
    <row r="96" spans="1:12" x14ac:dyDescent="0.25">
      <c r="A96" s="142" t="s">
        <v>1417</v>
      </c>
      <c r="B96" s="21" t="s">
        <v>213</v>
      </c>
      <c r="C96" s="26">
        <v>282.42559389000002</v>
      </c>
      <c r="D96" s="7" t="str">
        <f t="shared" si="11"/>
        <v>N/A</v>
      </c>
      <c r="E96" s="26">
        <v>299.48978254999997</v>
      </c>
      <c r="F96" s="7" t="str">
        <f t="shared" si="12"/>
        <v>N/A</v>
      </c>
      <c r="G96" s="26">
        <v>278.83555564</v>
      </c>
      <c r="H96" s="7" t="str">
        <f t="shared" si="13"/>
        <v>N/A</v>
      </c>
      <c r="I96" s="8">
        <v>6.0419999999999998</v>
      </c>
      <c r="J96" s="8">
        <v>-6.9</v>
      </c>
      <c r="K96" s="25" t="s">
        <v>734</v>
      </c>
      <c r="L96" s="85" t="str">
        <f t="shared" si="14"/>
        <v>Yes</v>
      </c>
    </row>
    <row r="97" spans="1:12" ht="25" x14ac:dyDescent="0.25">
      <c r="A97" s="142" t="s">
        <v>608</v>
      </c>
      <c r="B97" s="21" t="s">
        <v>213</v>
      </c>
      <c r="C97" s="26">
        <v>46728053</v>
      </c>
      <c r="D97" s="7" t="str">
        <f t="shared" si="11"/>
        <v>N/A</v>
      </c>
      <c r="E97" s="26">
        <v>51860616</v>
      </c>
      <c r="F97" s="7" t="str">
        <f t="shared" si="12"/>
        <v>N/A</v>
      </c>
      <c r="G97" s="26">
        <v>42276508</v>
      </c>
      <c r="H97" s="7" t="str">
        <f t="shared" si="13"/>
        <v>N/A</v>
      </c>
      <c r="I97" s="8">
        <v>10.98</v>
      </c>
      <c r="J97" s="8">
        <v>-18.5</v>
      </c>
      <c r="K97" s="25" t="s">
        <v>734</v>
      </c>
      <c r="L97" s="85" t="str">
        <f t="shared" si="14"/>
        <v>Yes</v>
      </c>
    </row>
    <row r="98" spans="1:12" x14ac:dyDescent="0.25">
      <c r="A98" s="142" t="s">
        <v>609</v>
      </c>
      <c r="B98" s="21" t="s">
        <v>213</v>
      </c>
      <c r="C98" s="22">
        <v>49497</v>
      </c>
      <c r="D98" s="7" t="str">
        <f t="shared" si="11"/>
        <v>N/A</v>
      </c>
      <c r="E98" s="22">
        <v>49942</v>
      </c>
      <c r="F98" s="7" t="str">
        <f t="shared" si="12"/>
        <v>N/A</v>
      </c>
      <c r="G98" s="22">
        <v>51123</v>
      </c>
      <c r="H98" s="7" t="str">
        <f t="shared" si="13"/>
        <v>N/A</v>
      </c>
      <c r="I98" s="8">
        <v>0.89900000000000002</v>
      </c>
      <c r="J98" s="8">
        <v>2.3650000000000002</v>
      </c>
      <c r="K98" s="25" t="s">
        <v>734</v>
      </c>
      <c r="L98" s="85" t="str">
        <f t="shared" si="14"/>
        <v>Yes</v>
      </c>
    </row>
    <row r="99" spans="1:12" ht="25" x14ac:dyDescent="0.25">
      <c r="A99" s="142" t="s">
        <v>1418</v>
      </c>
      <c r="B99" s="21" t="s">
        <v>213</v>
      </c>
      <c r="C99" s="26">
        <v>944.05828636000001</v>
      </c>
      <c r="D99" s="7" t="str">
        <f t="shared" si="11"/>
        <v>N/A</v>
      </c>
      <c r="E99" s="26">
        <v>1038.4168835999999</v>
      </c>
      <c r="F99" s="7" t="str">
        <f t="shared" si="12"/>
        <v>N/A</v>
      </c>
      <c r="G99" s="26">
        <v>826.95671224</v>
      </c>
      <c r="H99" s="7" t="str">
        <f t="shared" si="13"/>
        <v>N/A</v>
      </c>
      <c r="I99" s="8">
        <v>9.9949999999999992</v>
      </c>
      <c r="J99" s="8">
        <v>-20.399999999999999</v>
      </c>
      <c r="K99" s="25" t="s">
        <v>734</v>
      </c>
      <c r="L99" s="85" t="str">
        <f t="shared" si="14"/>
        <v>Yes</v>
      </c>
    </row>
    <row r="100" spans="1:12" ht="25" x14ac:dyDescent="0.25">
      <c r="A100" s="142" t="s">
        <v>610</v>
      </c>
      <c r="B100" s="21" t="s">
        <v>213</v>
      </c>
      <c r="C100" s="26">
        <v>60406901</v>
      </c>
      <c r="D100" s="7" t="str">
        <f t="shared" si="11"/>
        <v>N/A</v>
      </c>
      <c r="E100" s="26">
        <v>69267808</v>
      </c>
      <c r="F100" s="7" t="str">
        <f t="shared" si="12"/>
        <v>N/A</v>
      </c>
      <c r="G100" s="26">
        <v>68071673</v>
      </c>
      <c r="H100" s="7" t="str">
        <f t="shared" si="13"/>
        <v>N/A</v>
      </c>
      <c r="I100" s="8">
        <v>14.67</v>
      </c>
      <c r="J100" s="8">
        <v>-1.73</v>
      </c>
      <c r="K100" s="25" t="s">
        <v>734</v>
      </c>
      <c r="L100" s="85" t="str">
        <f t="shared" si="14"/>
        <v>Yes</v>
      </c>
    </row>
    <row r="101" spans="1:12" x14ac:dyDescent="0.25">
      <c r="A101" s="142" t="s">
        <v>611</v>
      </c>
      <c r="B101" s="21" t="s">
        <v>213</v>
      </c>
      <c r="C101" s="22">
        <v>74684</v>
      </c>
      <c r="D101" s="7" t="str">
        <f t="shared" si="11"/>
        <v>N/A</v>
      </c>
      <c r="E101" s="22">
        <v>77575</v>
      </c>
      <c r="F101" s="7" t="str">
        <f t="shared" si="12"/>
        <v>N/A</v>
      </c>
      <c r="G101" s="22">
        <v>80527</v>
      </c>
      <c r="H101" s="7" t="str">
        <f t="shared" si="13"/>
        <v>N/A</v>
      </c>
      <c r="I101" s="8">
        <v>3.871</v>
      </c>
      <c r="J101" s="8">
        <v>3.8050000000000002</v>
      </c>
      <c r="K101" s="25" t="s">
        <v>734</v>
      </c>
      <c r="L101" s="85" t="str">
        <f t="shared" si="14"/>
        <v>Yes</v>
      </c>
    </row>
    <row r="102" spans="1:12" x14ac:dyDescent="0.25">
      <c r="A102" s="142" t="s">
        <v>1419</v>
      </c>
      <c r="B102" s="21" t="s">
        <v>213</v>
      </c>
      <c r="C102" s="26">
        <v>808.83323068000004</v>
      </c>
      <c r="D102" s="7" t="str">
        <f t="shared" si="11"/>
        <v>N/A</v>
      </c>
      <c r="E102" s="26">
        <v>892.91405736000002</v>
      </c>
      <c r="F102" s="7" t="str">
        <f t="shared" si="12"/>
        <v>N/A</v>
      </c>
      <c r="G102" s="26">
        <v>845.32731879000005</v>
      </c>
      <c r="H102" s="7" t="str">
        <f t="shared" si="13"/>
        <v>N/A</v>
      </c>
      <c r="I102" s="8">
        <v>10.4</v>
      </c>
      <c r="J102" s="8">
        <v>-5.33</v>
      </c>
      <c r="K102" s="25" t="s">
        <v>734</v>
      </c>
      <c r="L102" s="85" t="str">
        <f t="shared" si="14"/>
        <v>Yes</v>
      </c>
    </row>
    <row r="103" spans="1:12" x14ac:dyDescent="0.25">
      <c r="A103" s="142" t="s">
        <v>612</v>
      </c>
      <c r="B103" s="21" t="s">
        <v>213</v>
      </c>
      <c r="C103" s="26">
        <v>11466341</v>
      </c>
      <c r="D103" s="7" t="str">
        <f t="shared" si="11"/>
        <v>N/A</v>
      </c>
      <c r="E103" s="26">
        <v>10521518</v>
      </c>
      <c r="F103" s="7" t="str">
        <f t="shared" si="12"/>
        <v>N/A</v>
      </c>
      <c r="G103" s="26">
        <v>9073646</v>
      </c>
      <c r="H103" s="7" t="str">
        <f t="shared" si="13"/>
        <v>N/A</v>
      </c>
      <c r="I103" s="8">
        <v>-8.24</v>
      </c>
      <c r="J103" s="8">
        <v>-13.8</v>
      </c>
      <c r="K103" s="25" t="s">
        <v>734</v>
      </c>
      <c r="L103" s="85" t="str">
        <f t="shared" si="14"/>
        <v>Yes</v>
      </c>
    </row>
    <row r="104" spans="1:12" x14ac:dyDescent="0.25">
      <c r="A104" s="142" t="s">
        <v>613</v>
      </c>
      <c r="B104" s="21" t="s">
        <v>213</v>
      </c>
      <c r="C104" s="22">
        <v>6338</v>
      </c>
      <c r="D104" s="7" t="str">
        <f t="shared" si="11"/>
        <v>N/A</v>
      </c>
      <c r="E104" s="22">
        <v>6561</v>
      </c>
      <c r="F104" s="7" t="str">
        <f t="shared" si="12"/>
        <v>N/A</v>
      </c>
      <c r="G104" s="22">
        <v>14797</v>
      </c>
      <c r="H104" s="7" t="str">
        <f t="shared" si="13"/>
        <v>N/A</v>
      </c>
      <c r="I104" s="8">
        <v>3.5179999999999998</v>
      </c>
      <c r="J104" s="8">
        <v>125.5</v>
      </c>
      <c r="K104" s="25" t="s">
        <v>734</v>
      </c>
      <c r="L104" s="85" t="str">
        <f t="shared" si="14"/>
        <v>No</v>
      </c>
    </row>
    <row r="105" spans="1:12" x14ac:dyDescent="0.25">
      <c r="A105" s="142" t="s">
        <v>1420</v>
      </c>
      <c r="B105" s="21" t="s">
        <v>213</v>
      </c>
      <c r="C105" s="26">
        <v>1809.1418429</v>
      </c>
      <c r="D105" s="7" t="str">
        <f t="shared" si="11"/>
        <v>N/A</v>
      </c>
      <c r="E105" s="26">
        <v>1603.6454808999999</v>
      </c>
      <c r="F105" s="7" t="str">
        <f t="shared" si="12"/>
        <v>N/A</v>
      </c>
      <c r="G105" s="26">
        <v>613.20848821000004</v>
      </c>
      <c r="H105" s="7" t="str">
        <f t="shared" si="13"/>
        <v>N/A</v>
      </c>
      <c r="I105" s="8">
        <v>-11.4</v>
      </c>
      <c r="J105" s="8">
        <v>-61.8</v>
      </c>
      <c r="K105" s="25" t="s">
        <v>734</v>
      </c>
      <c r="L105" s="85" t="str">
        <f t="shared" si="14"/>
        <v>No</v>
      </c>
    </row>
    <row r="106" spans="1:12" ht="25" x14ac:dyDescent="0.25">
      <c r="A106" s="142" t="s">
        <v>614</v>
      </c>
      <c r="B106" s="21" t="s">
        <v>213</v>
      </c>
      <c r="C106" s="26">
        <v>31194200</v>
      </c>
      <c r="D106" s="7" t="str">
        <f t="shared" si="11"/>
        <v>N/A</v>
      </c>
      <c r="E106" s="26">
        <v>37251753</v>
      </c>
      <c r="F106" s="7" t="str">
        <f t="shared" si="12"/>
        <v>N/A</v>
      </c>
      <c r="G106" s="26">
        <v>31133783</v>
      </c>
      <c r="H106" s="7" t="str">
        <f t="shared" si="13"/>
        <v>N/A</v>
      </c>
      <c r="I106" s="8">
        <v>19.420000000000002</v>
      </c>
      <c r="J106" s="8">
        <v>-16.399999999999999</v>
      </c>
      <c r="K106" s="25" t="s">
        <v>734</v>
      </c>
      <c r="L106" s="85" t="str">
        <f t="shared" si="14"/>
        <v>Yes</v>
      </c>
    </row>
    <row r="107" spans="1:12" x14ac:dyDescent="0.25">
      <c r="A107" s="142" t="s">
        <v>615</v>
      </c>
      <c r="B107" s="21" t="s">
        <v>213</v>
      </c>
      <c r="C107" s="22">
        <v>34747</v>
      </c>
      <c r="D107" s="7" t="str">
        <f t="shared" si="11"/>
        <v>N/A</v>
      </c>
      <c r="E107" s="22">
        <v>35999</v>
      </c>
      <c r="F107" s="7" t="str">
        <f t="shared" si="12"/>
        <v>N/A</v>
      </c>
      <c r="G107" s="22">
        <v>30311</v>
      </c>
      <c r="H107" s="7" t="str">
        <f t="shared" si="13"/>
        <v>N/A</v>
      </c>
      <c r="I107" s="8">
        <v>3.6030000000000002</v>
      </c>
      <c r="J107" s="8">
        <v>-15.8</v>
      </c>
      <c r="K107" s="25" t="s">
        <v>734</v>
      </c>
      <c r="L107" s="85" t="str">
        <f t="shared" si="14"/>
        <v>Yes</v>
      </c>
    </row>
    <row r="108" spans="1:12" x14ac:dyDescent="0.25">
      <c r="A108" s="142" t="s">
        <v>1421</v>
      </c>
      <c r="B108" s="21" t="s">
        <v>213</v>
      </c>
      <c r="C108" s="26">
        <v>897.75232394</v>
      </c>
      <c r="D108" s="7" t="str">
        <f t="shared" si="11"/>
        <v>N/A</v>
      </c>
      <c r="E108" s="26">
        <v>1034.7996611000001</v>
      </c>
      <c r="F108" s="7" t="str">
        <f t="shared" si="12"/>
        <v>N/A</v>
      </c>
      <c r="G108" s="26">
        <v>1027.1446999</v>
      </c>
      <c r="H108" s="7" t="str">
        <f t="shared" si="13"/>
        <v>N/A</v>
      </c>
      <c r="I108" s="8">
        <v>15.27</v>
      </c>
      <c r="J108" s="8">
        <v>-0.74</v>
      </c>
      <c r="K108" s="25" t="s">
        <v>734</v>
      </c>
      <c r="L108" s="85" t="str">
        <f t="shared" si="14"/>
        <v>Yes</v>
      </c>
    </row>
    <row r="109" spans="1:12" x14ac:dyDescent="0.25">
      <c r="A109" s="142" t="s">
        <v>616</v>
      </c>
      <c r="B109" s="21" t="s">
        <v>213</v>
      </c>
      <c r="C109" s="26">
        <v>37486251</v>
      </c>
      <c r="D109" s="7" t="str">
        <f t="shared" si="11"/>
        <v>N/A</v>
      </c>
      <c r="E109" s="26">
        <v>31517473</v>
      </c>
      <c r="F109" s="7" t="str">
        <f t="shared" si="12"/>
        <v>N/A</v>
      </c>
      <c r="G109" s="26">
        <v>32289040</v>
      </c>
      <c r="H109" s="7" t="str">
        <f t="shared" si="13"/>
        <v>N/A</v>
      </c>
      <c r="I109" s="8">
        <v>-15.9</v>
      </c>
      <c r="J109" s="8">
        <v>2.448</v>
      </c>
      <c r="K109" s="25" t="s">
        <v>734</v>
      </c>
      <c r="L109" s="85" t="str">
        <f t="shared" si="14"/>
        <v>Yes</v>
      </c>
    </row>
    <row r="110" spans="1:12" x14ac:dyDescent="0.25">
      <c r="A110" s="142" t="s">
        <v>617</v>
      </c>
      <c r="B110" s="21" t="s">
        <v>213</v>
      </c>
      <c r="C110" s="22">
        <v>80237</v>
      </c>
      <c r="D110" s="7" t="str">
        <f t="shared" si="11"/>
        <v>N/A</v>
      </c>
      <c r="E110" s="22">
        <v>79699</v>
      </c>
      <c r="F110" s="7" t="str">
        <f t="shared" si="12"/>
        <v>N/A</v>
      </c>
      <c r="G110" s="22">
        <v>87085</v>
      </c>
      <c r="H110" s="7" t="str">
        <f t="shared" si="13"/>
        <v>N/A</v>
      </c>
      <c r="I110" s="8">
        <v>-0.67100000000000004</v>
      </c>
      <c r="J110" s="8">
        <v>9.2669999999999995</v>
      </c>
      <c r="K110" s="25" t="s">
        <v>734</v>
      </c>
      <c r="L110" s="85" t="str">
        <f t="shared" si="14"/>
        <v>Yes</v>
      </c>
    </row>
    <row r="111" spans="1:12" x14ac:dyDescent="0.25">
      <c r="A111" s="142" t="s">
        <v>1422</v>
      </c>
      <c r="B111" s="21" t="s">
        <v>213</v>
      </c>
      <c r="C111" s="26">
        <v>467.19407504999998</v>
      </c>
      <c r="D111" s="7" t="str">
        <f t="shared" si="11"/>
        <v>N/A</v>
      </c>
      <c r="E111" s="26">
        <v>395.45631688999998</v>
      </c>
      <c r="F111" s="7" t="str">
        <f t="shared" si="12"/>
        <v>N/A</v>
      </c>
      <c r="G111" s="26">
        <v>370.77613825999998</v>
      </c>
      <c r="H111" s="7" t="str">
        <f t="shared" si="13"/>
        <v>N/A</v>
      </c>
      <c r="I111" s="8">
        <v>-15.4</v>
      </c>
      <c r="J111" s="8">
        <v>-6.24</v>
      </c>
      <c r="K111" s="25" t="s">
        <v>734</v>
      </c>
      <c r="L111" s="85" t="str">
        <f t="shared" si="14"/>
        <v>Yes</v>
      </c>
    </row>
    <row r="112" spans="1:12" x14ac:dyDescent="0.25">
      <c r="A112" s="142" t="s">
        <v>618</v>
      </c>
      <c r="B112" s="21" t="s">
        <v>213</v>
      </c>
      <c r="C112" s="26">
        <v>161640843</v>
      </c>
      <c r="D112" s="7" t="str">
        <f t="shared" si="11"/>
        <v>N/A</v>
      </c>
      <c r="E112" s="26">
        <v>178770991</v>
      </c>
      <c r="F112" s="7" t="str">
        <f t="shared" si="12"/>
        <v>N/A</v>
      </c>
      <c r="G112" s="26">
        <v>219531717</v>
      </c>
      <c r="H112" s="7" t="str">
        <f t="shared" si="13"/>
        <v>N/A</v>
      </c>
      <c r="I112" s="8">
        <v>10.6</v>
      </c>
      <c r="J112" s="8">
        <v>22.8</v>
      </c>
      <c r="K112" s="25" t="s">
        <v>734</v>
      </c>
      <c r="L112" s="85" t="str">
        <f t="shared" si="14"/>
        <v>Yes</v>
      </c>
    </row>
    <row r="113" spans="1:12" x14ac:dyDescent="0.25">
      <c r="A113" s="142" t="s">
        <v>619</v>
      </c>
      <c r="B113" s="21" t="s">
        <v>213</v>
      </c>
      <c r="C113" s="22">
        <v>95545</v>
      </c>
      <c r="D113" s="7" t="str">
        <f t="shared" si="11"/>
        <v>N/A</v>
      </c>
      <c r="E113" s="22">
        <v>96955</v>
      </c>
      <c r="F113" s="7" t="str">
        <f t="shared" si="12"/>
        <v>N/A</v>
      </c>
      <c r="G113" s="22">
        <v>109415</v>
      </c>
      <c r="H113" s="7" t="str">
        <f t="shared" si="13"/>
        <v>N/A</v>
      </c>
      <c r="I113" s="8">
        <v>1.476</v>
      </c>
      <c r="J113" s="8">
        <v>12.85</v>
      </c>
      <c r="K113" s="25" t="s">
        <v>734</v>
      </c>
      <c r="L113" s="85" t="str">
        <f t="shared" si="14"/>
        <v>Yes</v>
      </c>
    </row>
    <row r="114" spans="1:12" x14ac:dyDescent="0.25">
      <c r="A114" s="142" t="s">
        <v>1423</v>
      </c>
      <c r="B114" s="21" t="s">
        <v>213</v>
      </c>
      <c r="C114" s="26">
        <v>1691.7770998000001</v>
      </c>
      <c r="D114" s="7" t="str">
        <f t="shared" si="11"/>
        <v>N/A</v>
      </c>
      <c r="E114" s="26">
        <v>1843.8553039999999</v>
      </c>
      <c r="F114" s="7" t="str">
        <f t="shared" si="12"/>
        <v>N/A</v>
      </c>
      <c r="G114" s="26">
        <v>2006.4133528</v>
      </c>
      <c r="H114" s="7" t="str">
        <f t="shared" si="13"/>
        <v>N/A</v>
      </c>
      <c r="I114" s="8">
        <v>8.9890000000000008</v>
      </c>
      <c r="J114" s="8">
        <v>8.8160000000000007</v>
      </c>
      <c r="K114" s="25" t="s">
        <v>734</v>
      </c>
      <c r="L114" s="85" t="str">
        <f t="shared" si="14"/>
        <v>Yes</v>
      </c>
    </row>
    <row r="115" spans="1:12" ht="25" x14ac:dyDescent="0.25">
      <c r="A115" s="142" t="s">
        <v>620</v>
      </c>
      <c r="B115" s="21" t="s">
        <v>213</v>
      </c>
      <c r="C115" s="26">
        <v>134322598</v>
      </c>
      <c r="D115" s="7" t="str">
        <f t="shared" si="11"/>
        <v>N/A</v>
      </c>
      <c r="E115" s="26">
        <v>141994867</v>
      </c>
      <c r="F115" s="7" t="str">
        <f t="shared" si="12"/>
        <v>N/A</v>
      </c>
      <c r="G115" s="26">
        <v>229894148</v>
      </c>
      <c r="H115" s="7" t="str">
        <f t="shared" si="13"/>
        <v>N/A</v>
      </c>
      <c r="I115" s="8">
        <v>5.7119999999999997</v>
      </c>
      <c r="J115" s="8">
        <v>61.9</v>
      </c>
      <c r="K115" s="25" t="s">
        <v>734</v>
      </c>
      <c r="L115" s="85" t="str">
        <f t="shared" si="14"/>
        <v>No</v>
      </c>
    </row>
    <row r="116" spans="1:12" x14ac:dyDescent="0.25">
      <c r="A116" s="145" t="s">
        <v>621</v>
      </c>
      <c r="B116" s="22" t="s">
        <v>213</v>
      </c>
      <c r="C116" s="22">
        <v>52259</v>
      </c>
      <c r="D116" s="7" t="str">
        <f t="shared" si="11"/>
        <v>N/A</v>
      </c>
      <c r="E116" s="22">
        <v>49776</v>
      </c>
      <c r="F116" s="7" t="str">
        <f t="shared" si="12"/>
        <v>N/A</v>
      </c>
      <c r="G116" s="22">
        <v>68270</v>
      </c>
      <c r="H116" s="7" t="str">
        <f t="shared" si="13"/>
        <v>N/A</v>
      </c>
      <c r="I116" s="8">
        <v>-4.75</v>
      </c>
      <c r="J116" s="8">
        <v>37.15</v>
      </c>
      <c r="K116" s="1" t="s">
        <v>734</v>
      </c>
      <c r="L116" s="85" t="str">
        <f t="shared" si="14"/>
        <v>No</v>
      </c>
    </row>
    <row r="117" spans="1:12" x14ac:dyDescent="0.25">
      <c r="A117" s="142" t="s">
        <v>1424</v>
      </c>
      <c r="B117" s="21" t="s">
        <v>213</v>
      </c>
      <c r="C117" s="26">
        <v>2570.3246905000001</v>
      </c>
      <c r="D117" s="7" t="str">
        <f t="shared" si="11"/>
        <v>N/A</v>
      </c>
      <c r="E117" s="26">
        <v>2852.6773345000001</v>
      </c>
      <c r="F117" s="7" t="str">
        <f t="shared" si="12"/>
        <v>N/A</v>
      </c>
      <c r="G117" s="26">
        <v>3367.4256335</v>
      </c>
      <c r="H117" s="7" t="str">
        <f t="shared" si="13"/>
        <v>N/A</v>
      </c>
      <c r="I117" s="8">
        <v>10.99</v>
      </c>
      <c r="J117" s="8">
        <v>18.04</v>
      </c>
      <c r="K117" s="25" t="s">
        <v>734</v>
      </c>
      <c r="L117" s="85" t="str">
        <f t="shared" si="14"/>
        <v>Yes</v>
      </c>
    </row>
    <row r="118" spans="1:12" ht="25" x14ac:dyDescent="0.25">
      <c r="A118" s="142" t="s">
        <v>622</v>
      </c>
      <c r="B118" s="21" t="s">
        <v>213</v>
      </c>
      <c r="C118" s="26">
        <v>17972554</v>
      </c>
      <c r="D118" s="7" t="str">
        <f t="shared" si="11"/>
        <v>N/A</v>
      </c>
      <c r="E118" s="26">
        <v>17731372</v>
      </c>
      <c r="F118" s="7" t="str">
        <f t="shared" si="12"/>
        <v>N/A</v>
      </c>
      <c r="G118" s="26">
        <v>17430824</v>
      </c>
      <c r="H118" s="7" t="str">
        <f t="shared" si="13"/>
        <v>N/A</v>
      </c>
      <c r="I118" s="8">
        <v>-1.34</v>
      </c>
      <c r="J118" s="8">
        <v>-1.7</v>
      </c>
      <c r="K118" s="25" t="s">
        <v>734</v>
      </c>
      <c r="L118" s="85" t="str">
        <f t="shared" si="14"/>
        <v>Yes</v>
      </c>
    </row>
    <row r="119" spans="1:12" x14ac:dyDescent="0.25">
      <c r="A119" s="142" t="s">
        <v>623</v>
      </c>
      <c r="B119" s="21" t="s">
        <v>213</v>
      </c>
      <c r="C119" s="22">
        <v>20436</v>
      </c>
      <c r="D119" s="7" t="str">
        <f t="shared" si="11"/>
        <v>N/A</v>
      </c>
      <c r="E119" s="22">
        <v>19755</v>
      </c>
      <c r="F119" s="7" t="str">
        <f t="shared" si="12"/>
        <v>N/A</v>
      </c>
      <c r="G119" s="22">
        <v>19699</v>
      </c>
      <c r="H119" s="7" t="str">
        <f t="shared" si="13"/>
        <v>N/A</v>
      </c>
      <c r="I119" s="8">
        <v>-3.33</v>
      </c>
      <c r="J119" s="8">
        <v>-0.28299999999999997</v>
      </c>
      <c r="K119" s="25" t="s">
        <v>734</v>
      </c>
      <c r="L119" s="85" t="str">
        <f t="shared" si="14"/>
        <v>Yes</v>
      </c>
    </row>
    <row r="120" spans="1:12" x14ac:dyDescent="0.25">
      <c r="A120" s="142" t="s">
        <v>1425</v>
      </c>
      <c r="B120" s="21" t="s">
        <v>213</v>
      </c>
      <c r="C120" s="26">
        <v>879.45556859999999</v>
      </c>
      <c r="D120" s="7" t="str">
        <f t="shared" si="11"/>
        <v>N/A</v>
      </c>
      <c r="E120" s="26">
        <v>897.56375601000002</v>
      </c>
      <c r="F120" s="7" t="str">
        <f t="shared" si="12"/>
        <v>N/A</v>
      </c>
      <c r="G120" s="26">
        <v>884.85831768000003</v>
      </c>
      <c r="H120" s="7" t="str">
        <f t="shared" si="13"/>
        <v>N/A</v>
      </c>
      <c r="I120" s="8">
        <v>2.0590000000000002</v>
      </c>
      <c r="J120" s="8">
        <v>-1.42</v>
      </c>
      <c r="K120" s="25" t="s">
        <v>734</v>
      </c>
      <c r="L120" s="85" t="str">
        <f t="shared" si="14"/>
        <v>Yes</v>
      </c>
    </row>
    <row r="121" spans="1:12" ht="25" x14ac:dyDescent="0.25">
      <c r="A121" s="142" t="s">
        <v>624</v>
      </c>
      <c r="B121" s="21" t="s">
        <v>213</v>
      </c>
      <c r="C121" s="26">
        <v>559729649</v>
      </c>
      <c r="D121" s="7" t="str">
        <f t="shared" si="11"/>
        <v>N/A</v>
      </c>
      <c r="E121" s="26">
        <v>606574066</v>
      </c>
      <c r="F121" s="7" t="str">
        <f t="shared" si="12"/>
        <v>N/A</v>
      </c>
      <c r="G121" s="26">
        <v>536727557</v>
      </c>
      <c r="H121" s="7" t="str">
        <f t="shared" si="13"/>
        <v>N/A</v>
      </c>
      <c r="I121" s="8">
        <v>8.3689999999999998</v>
      </c>
      <c r="J121" s="8">
        <v>-11.5</v>
      </c>
      <c r="K121" s="25" t="s">
        <v>734</v>
      </c>
      <c r="L121" s="85" t="str">
        <f t="shared" si="14"/>
        <v>Yes</v>
      </c>
    </row>
    <row r="122" spans="1:12" x14ac:dyDescent="0.25">
      <c r="A122" s="142" t="s">
        <v>625</v>
      </c>
      <c r="B122" s="21" t="s">
        <v>213</v>
      </c>
      <c r="C122" s="22">
        <v>25837</v>
      </c>
      <c r="D122" s="7" t="str">
        <f t="shared" si="11"/>
        <v>N/A</v>
      </c>
      <c r="E122" s="22">
        <v>24572</v>
      </c>
      <c r="F122" s="7" t="str">
        <f t="shared" si="12"/>
        <v>N/A</v>
      </c>
      <c r="G122" s="22">
        <v>23774</v>
      </c>
      <c r="H122" s="7" t="str">
        <f t="shared" si="13"/>
        <v>N/A</v>
      </c>
      <c r="I122" s="8">
        <v>-4.9000000000000004</v>
      </c>
      <c r="J122" s="8">
        <v>-3.25</v>
      </c>
      <c r="K122" s="25" t="s">
        <v>734</v>
      </c>
      <c r="L122" s="85" t="str">
        <f t="shared" si="14"/>
        <v>Yes</v>
      </c>
    </row>
    <row r="123" spans="1:12" ht="25" x14ac:dyDescent="0.25">
      <c r="A123" s="142" t="s">
        <v>1426</v>
      </c>
      <c r="B123" s="21" t="s">
        <v>213</v>
      </c>
      <c r="C123" s="26">
        <v>21663.879282000002</v>
      </c>
      <c r="D123" s="7" t="str">
        <f t="shared" si="11"/>
        <v>N/A</v>
      </c>
      <c r="E123" s="26">
        <v>24685.579765999999</v>
      </c>
      <c r="F123" s="7" t="str">
        <f t="shared" si="12"/>
        <v>N/A</v>
      </c>
      <c r="G123" s="26">
        <v>22576.241146</v>
      </c>
      <c r="H123" s="7" t="str">
        <f t="shared" si="13"/>
        <v>N/A</v>
      </c>
      <c r="I123" s="8">
        <v>13.95</v>
      </c>
      <c r="J123" s="8">
        <v>-8.5399999999999991</v>
      </c>
      <c r="K123" s="25" t="s">
        <v>734</v>
      </c>
      <c r="L123" s="85" t="str">
        <f t="shared" si="14"/>
        <v>Yes</v>
      </c>
    </row>
    <row r="124" spans="1:12" ht="25" x14ac:dyDescent="0.25">
      <c r="A124" s="142" t="s">
        <v>626</v>
      </c>
      <c r="B124" s="21" t="s">
        <v>213</v>
      </c>
      <c r="C124" s="26">
        <v>104772679</v>
      </c>
      <c r="D124" s="7" t="str">
        <f t="shared" si="11"/>
        <v>N/A</v>
      </c>
      <c r="E124" s="26">
        <v>109737191</v>
      </c>
      <c r="F124" s="7" t="str">
        <f t="shared" si="12"/>
        <v>N/A</v>
      </c>
      <c r="G124" s="26">
        <v>64637961</v>
      </c>
      <c r="H124" s="7" t="str">
        <f t="shared" si="13"/>
        <v>N/A</v>
      </c>
      <c r="I124" s="8">
        <v>4.7380000000000004</v>
      </c>
      <c r="J124" s="8">
        <v>-41.1</v>
      </c>
      <c r="K124" s="25" t="s">
        <v>734</v>
      </c>
      <c r="L124" s="85" t="str">
        <f t="shared" si="14"/>
        <v>No</v>
      </c>
    </row>
    <row r="125" spans="1:12" x14ac:dyDescent="0.25">
      <c r="A125" s="142" t="s">
        <v>627</v>
      </c>
      <c r="B125" s="21" t="s">
        <v>213</v>
      </c>
      <c r="C125" s="22">
        <v>42433</v>
      </c>
      <c r="D125" s="7" t="str">
        <f t="shared" si="11"/>
        <v>N/A</v>
      </c>
      <c r="E125" s="22">
        <v>42387</v>
      </c>
      <c r="F125" s="7" t="str">
        <f t="shared" si="12"/>
        <v>N/A</v>
      </c>
      <c r="G125" s="22">
        <v>37750</v>
      </c>
      <c r="H125" s="7" t="str">
        <f t="shared" si="13"/>
        <v>N/A</v>
      </c>
      <c r="I125" s="8">
        <v>-0.108</v>
      </c>
      <c r="J125" s="8">
        <v>-10.9</v>
      </c>
      <c r="K125" s="25" t="s">
        <v>734</v>
      </c>
      <c r="L125" s="85" t="str">
        <f t="shared" si="14"/>
        <v>Yes</v>
      </c>
    </row>
    <row r="126" spans="1:12" ht="25" x14ac:dyDescent="0.25">
      <c r="A126" s="142" t="s">
        <v>1427</v>
      </c>
      <c r="B126" s="21" t="s">
        <v>213</v>
      </c>
      <c r="C126" s="26">
        <v>2469.1320199000002</v>
      </c>
      <c r="D126" s="7" t="str">
        <f t="shared" si="11"/>
        <v>N/A</v>
      </c>
      <c r="E126" s="26">
        <v>2588.9350743999998</v>
      </c>
      <c r="F126" s="7" t="str">
        <f t="shared" si="12"/>
        <v>N/A</v>
      </c>
      <c r="G126" s="26">
        <v>1712.2638675000001</v>
      </c>
      <c r="H126" s="7" t="str">
        <f t="shared" si="13"/>
        <v>N/A</v>
      </c>
      <c r="I126" s="8">
        <v>4.8520000000000003</v>
      </c>
      <c r="J126" s="8">
        <v>-33.9</v>
      </c>
      <c r="K126" s="25" t="s">
        <v>734</v>
      </c>
      <c r="L126" s="85" t="str">
        <f t="shared" si="14"/>
        <v>No</v>
      </c>
    </row>
    <row r="127" spans="1:12" ht="25" x14ac:dyDescent="0.25">
      <c r="A127" s="142" t="s">
        <v>628</v>
      </c>
      <c r="B127" s="21" t="s">
        <v>213</v>
      </c>
      <c r="C127" s="26">
        <v>31610648</v>
      </c>
      <c r="D127" s="7" t="str">
        <f t="shared" si="11"/>
        <v>N/A</v>
      </c>
      <c r="E127" s="26">
        <v>16973790</v>
      </c>
      <c r="F127" s="7" t="str">
        <f t="shared" si="12"/>
        <v>N/A</v>
      </c>
      <c r="G127" s="26">
        <v>74383739</v>
      </c>
      <c r="H127" s="7" t="str">
        <f t="shared" si="13"/>
        <v>N/A</v>
      </c>
      <c r="I127" s="8">
        <v>-46.3</v>
      </c>
      <c r="J127" s="8">
        <v>338.2</v>
      </c>
      <c r="K127" s="25" t="s">
        <v>734</v>
      </c>
      <c r="L127" s="85" t="str">
        <f t="shared" si="14"/>
        <v>No</v>
      </c>
    </row>
    <row r="128" spans="1:12" x14ac:dyDescent="0.25">
      <c r="A128" s="142" t="s">
        <v>629</v>
      </c>
      <c r="B128" s="21" t="s">
        <v>213</v>
      </c>
      <c r="C128" s="22">
        <v>8575</v>
      </c>
      <c r="D128" s="7" t="str">
        <f t="shared" si="11"/>
        <v>N/A</v>
      </c>
      <c r="E128" s="22">
        <v>7422</v>
      </c>
      <c r="F128" s="7" t="str">
        <f t="shared" si="12"/>
        <v>N/A</v>
      </c>
      <c r="G128" s="22">
        <v>28856</v>
      </c>
      <c r="H128" s="7" t="str">
        <f t="shared" si="13"/>
        <v>N/A</v>
      </c>
      <c r="I128" s="8">
        <v>-13.4</v>
      </c>
      <c r="J128" s="8">
        <v>288.8</v>
      </c>
      <c r="K128" s="25" t="s">
        <v>734</v>
      </c>
      <c r="L128" s="85" t="str">
        <f t="shared" si="14"/>
        <v>No</v>
      </c>
    </row>
    <row r="129" spans="1:12" ht="25" x14ac:dyDescent="0.25">
      <c r="A129" s="142" t="s">
        <v>1428</v>
      </c>
      <c r="B129" s="21" t="s">
        <v>213</v>
      </c>
      <c r="C129" s="26">
        <v>3686.3729446000002</v>
      </c>
      <c r="D129" s="7" t="str">
        <f t="shared" si="11"/>
        <v>N/A</v>
      </c>
      <c r="E129" s="26">
        <v>2286.9563459999999</v>
      </c>
      <c r="F129" s="7" t="str">
        <f t="shared" si="12"/>
        <v>N/A</v>
      </c>
      <c r="G129" s="26">
        <v>2577.7564111000002</v>
      </c>
      <c r="H129" s="7" t="str">
        <f t="shared" si="13"/>
        <v>N/A</v>
      </c>
      <c r="I129" s="8">
        <v>-38</v>
      </c>
      <c r="J129" s="8">
        <v>12.72</v>
      </c>
      <c r="K129" s="25" t="s">
        <v>734</v>
      </c>
      <c r="L129" s="85" t="str">
        <f t="shared" si="14"/>
        <v>Yes</v>
      </c>
    </row>
    <row r="130" spans="1:12" ht="25" x14ac:dyDescent="0.25">
      <c r="A130" s="142" t="s">
        <v>630</v>
      </c>
      <c r="B130" s="21" t="s">
        <v>213</v>
      </c>
      <c r="C130" s="26">
        <v>10128579</v>
      </c>
      <c r="D130" s="7" t="str">
        <f t="shared" si="11"/>
        <v>N/A</v>
      </c>
      <c r="E130" s="26">
        <v>11027461</v>
      </c>
      <c r="F130" s="7" t="str">
        <f t="shared" si="12"/>
        <v>N/A</v>
      </c>
      <c r="G130" s="26">
        <v>13656784</v>
      </c>
      <c r="H130" s="7" t="str">
        <f t="shared" si="13"/>
        <v>N/A</v>
      </c>
      <c r="I130" s="8">
        <v>8.875</v>
      </c>
      <c r="J130" s="8">
        <v>23.84</v>
      </c>
      <c r="K130" s="25" t="s">
        <v>734</v>
      </c>
      <c r="L130" s="85" t="str">
        <f t="shared" si="14"/>
        <v>Yes</v>
      </c>
    </row>
    <row r="131" spans="1:12" x14ac:dyDescent="0.25">
      <c r="A131" s="142" t="s">
        <v>631</v>
      </c>
      <c r="B131" s="21" t="s">
        <v>213</v>
      </c>
      <c r="C131" s="22">
        <v>12038</v>
      </c>
      <c r="D131" s="7" t="str">
        <f t="shared" si="11"/>
        <v>N/A</v>
      </c>
      <c r="E131" s="22">
        <v>12124</v>
      </c>
      <c r="F131" s="7" t="str">
        <f t="shared" si="12"/>
        <v>N/A</v>
      </c>
      <c r="G131" s="22">
        <v>17274</v>
      </c>
      <c r="H131" s="7" t="str">
        <f t="shared" si="13"/>
        <v>N/A</v>
      </c>
      <c r="I131" s="8">
        <v>0.71440000000000003</v>
      </c>
      <c r="J131" s="8">
        <v>42.48</v>
      </c>
      <c r="K131" s="25" t="s">
        <v>734</v>
      </c>
      <c r="L131" s="85" t="str">
        <f t="shared" si="14"/>
        <v>No</v>
      </c>
    </row>
    <row r="132" spans="1:12" ht="25" x14ac:dyDescent="0.25">
      <c r="A132" s="142" t="s">
        <v>1429</v>
      </c>
      <c r="B132" s="21" t="s">
        <v>213</v>
      </c>
      <c r="C132" s="26">
        <v>841.38386775000004</v>
      </c>
      <c r="D132" s="7" t="str">
        <f t="shared" si="11"/>
        <v>N/A</v>
      </c>
      <c r="E132" s="26">
        <v>909.55633453999997</v>
      </c>
      <c r="F132" s="7" t="str">
        <f t="shared" si="12"/>
        <v>N/A</v>
      </c>
      <c r="G132" s="26">
        <v>790.59766121999996</v>
      </c>
      <c r="H132" s="7" t="str">
        <f t="shared" si="13"/>
        <v>N/A</v>
      </c>
      <c r="I132" s="8">
        <v>8.1020000000000003</v>
      </c>
      <c r="J132" s="8">
        <v>-13.1</v>
      </c>
      <c r="K132" s="25" t="s">
        <v>734</v>
      </c>
      <c r="L132" s="85" t="str">
        <f t="shared" si="14"/>
        <v>Yes</v>
      </c>
    </row>
    <row r="133" spans="1:12" x14ac:dyDescent="0.25">
      <c r="A133" s="142" t="s">
        <v>632</v>
      </c>
      <c r="B133" s="21" t="s">
        <v>213</v>
      </c>
      <c r="C133" s="26">
        <v>10047851</v>
      </c>
      <c r="D133" s="7" t="str">
        <f t="shared" si="11"/>
        <v>N/A</v>
      </c>
      <c r="E133" s="26">
        <v>9921275</v>
      </c>
      <c r="F133" s="7" t="str">
        <f t="shared" si="12"/>
        <v>N/A</v>
      </c>
      <c r="G133" s="26">
        <v>5414788</v>
      </c>
      <c r="H133" s="7" t="str">
        <f t="shared" si="13"/>
        <v>N/A</v>
      </c>
      <c r="I133" s="8">
        <v>-1.26</v>
      </c>
      <c r="J133" s="8">
        <v>-45.4</v>
      </c>
      <c r="K133" s="25" t="s">
        <v>734</v>
      </c>
      <c r="L133" s="85" t="str">
        <f t="shared" si="14"/>
        <v>No</v>
      </c>
    </row>
    <row r="134" spans="1:12" x14ac:dyDescent="0.25">
      <c r="A134" s="142" t="s">
        <v>633</v>
      </c>
      <c r="B134" s="21" t="s">
        <v>213</v>
      </c>
      <c r="C134" s="22">
        <v>1069</v>
      </c>
      <c r="D134" s="7" t="str">
        <f t="shared" si="11"/>
        <v>N/A</v>
      </c>
      <c r="E134" s="22">
        <v>1069</v>
      </c>
      <c r="F134" s="7" t="str">
        <f t="shared" si="12"/>
        <v>N/A</v>
      </c>
      <c r="G134" s="22">
        <v>596</v>
      </c>
      <c r="H134" s="7" t="str">
        <f t="shared" si="13"/>
        <v>N/A</v>
      </c>
      <c r="I134" s="8">
        <v>0</v>
      </c>
      <c r="J134" s="8">
        <v>-44.2</v>
      </c>
      <c r="K134" s="25" t="s">
        <v>734</v>
      </c>
      <c r="L134" s="85" t="str">
        <f t="shared" si="14"/>
        <v>No</v>
      </c>
    </row>
    <row r="135" spans="1:12" x14ac:dyDescent="0.25">
      <c r="A135" s="142" t="s">
        <v>1430</v>
      </c>
      <c r="B135" s="21" t="s">
        <v>213</v>
      </c>
      <c r="C135" s="26">
        <v>9399.2993451999992</v>
      </c>
      <c r="D135" s="7" t="str">
        <f t="shared" si="11"/>
        <v>N/A</v>
      </c>
      <c r="E135" s="26">
        <v>9280.8933582999998</v>
      </c>
      <c r="F135" s="7" t="str">
        <f t="shared" si="12"/>
        <v>N/A</v>
      </c>
      <c r="G135" s="26">
        <v>9085.2147650999996</v>
      </c>
      <c r="H135" s="7" t="str">
        <f t="shared" si="13"/>
        <v>N/A</v>
      </c>
      <c r="I135" s="8">
        <v>-1.26</v>
      </c>
      <c r="J135" s="8">
        <v>-2.11</v>
      </c>
      <c r="K135" s="25" t="s">
        <v>734</v>
      </c>
      <c r="L135" s="85" t="str">
        <f t="shared" si="14"/>
        <v>Yes</v>
      </c>
    </row>
    <row r="136" spans="1:12" ht="25" x14ac:dyDescent="0.25">
      <c r="A136" s="142" t="s">
        <v>634</v>
      </c>
      <c r="B136" s="21" t="s">
        <v>213</v>
      </c>
      <c r="C136" s="26">
        <v>8122963</v>
      </c>
      <c r="D136" s="7" t="str">
        <f t="shared" si="11"/>
        <v>N/A</v>
      </c>
      <c r="E136" s="26">
        <v>8618036</v>
      </c>
      <c r="F136" s="7" t="str">
        <f t="shared" si="12"/>
        <v>N/A</v>
      </c>
      <c r="G136" s="26">
        <v>8800183</v>
      </c>
      <c r="H136" s="7" t="str">
        <f t="shared" si="13"/>
        <v>N/A</v>
      </c>
      <c r="I136" s="8">
        <v>6.0949999999999998</v>
      </c>
      <c r="J136" s="8">
        <v>2.1139999999999999</v>
      </c>
      <c r="K136" s="25" t="s">
        <v>734</v>
      </c>
      <c r="L136" s="85" t="str">
        <f>IF(J136="Div by 0", "N/A", IF(OR(J136="N/A",K136="N/A"),"N/A", IF(J136&gt;VALUE(MID(K136,1,2)), "No", IF(J136&lt;-1*VALUE(MID(K136,1,2)), "No", "Yes"))))</f>
        <v>Yes</v>
      </c>
    </row>
    <row r="137" spans="1:12" x14ac:dyDescent="0.25">
      <c r="A137" s="142" t="s">
        <v>635</v>
      </c>
      <c r="B137" s="21" t="s">
        <v>213</v>
      </c>
      <c r="C137" s="22">
        <v>35922</v>
      </c>
      <c r="D137" s="7" t="str">
        <f t="shared" si="11"/>
        <v>N/A</v>
      </c>
      <c r="E137" s="22">
        <v>39083</v>
      </c>
      <c r="F137" s="7" t="str">
        <f t="shared" si="12"/>
        <v>N/A</v>
      </c>
      <c r="G137" s="22">
        <v>42687</v>
      </c>
      <c r="H137" s="7" t="str">
        <f t="shared" si="13"/>
        <v>N/A</v>
      </c>
      <c r="I137" s="8">
        <v>8.8000000000000007</v>
      </c>
      <c r="J137" s="8">
        <v>9.2210000000000001</v>
      </c>
      <c r="K137" s="25" t="s">
        <v>734</v>
      </c>
      <c r="L137" s="85" t="str">
        <f t="shared" ref="L137:L141" si="15">IF(J137="Div by 0", "N/A", IF(OR(J137="N/A",K137="N/A"),"N/A", IF(J137&gt;VALUE(MID(K137,1,2)), "No", IF(J137&lt;-1*VALUE(MID(K137,1,2)), "No", "Yes"))))</f>
        <v>Yes</v>
      </c>
    </row>
    <row r="138" spans="1:12" ht="25" x14ac:dyDescent="0.25">
      <c r="A138" s="142" t="s">
        <v>1431</v>
      </c>
      <c r="B138" s="21" t="s">
        <v>213</v>
      </c>
      <c r="C138" s="26">
        <v>226.12780469</v>
      </c>
      <c r="D138" s="7" t="str">
        <f t="shared" si="11"/>
        <v>N/A</v>
      </c>
      <c r="E138" s="26">
        <v>220.50600005000001</v>
      </c>
      <c r="F138" s="7" t="str">
        <f t="shared" si="12"/>
        <v>N/A</v>
      </c>
      <c r="G138" s="26">
        <v>206.15604282000001</v>
      </c>
      <c r="H138" s="7" t="str">
        <f t="shared" si="13"/>
        <v>N/A</v>
      </c>
      <c r="I138" s="8">
        <v>-2.4900000000000002</v>
      </c>
      <c r="J138" s="8">
        <v>-6.51</v>
      </c>
      <c r="K138" s="25" t="s">
        <v>734</v>
      </c>
      <c r="L138" s="85" t="str">
        <f t="shared" si="15"/>
        <v>Yes</v>
      </c>
    </row>
    <row r="139" spans="1:12" ht="25" x14ac:dyDescent="0.25">
      <c r="A139" s="142" t="s">
        <v>636</v>
      </c>
      <c r="B139" s="21" t="s">
        <v>213</v>
      </c>
      <c r="C139" s="26">
        <v>92470791</v>
      </c>
      <c r="D139" s="7" t="str">
        <f t="shared" si="11"/>
        <v>N/A</v>
      </c>
      <c r="E139" s="26">
        <v>100860494</v>
      </c>
      <c r="F139" s="7" t="str">
        <f t="shared" si="12"/>
        <v>N/A</v>
      </c>
      <c r="G139" s="26">
        <v>99921894</v>
      </c>
      <c r="H139" s="7" t="str">
        <f t="shared" si="13"/>
        <v>N/A</v>
      </c>
      <c r="I139" s="8">
        <v>9.0730000000000004</v>
      </c>
      <c r="J139" s="8">
        <v>-0.93100000000000005</v>
      </c>
      <c r="K139" s="25" t="s">
        <v>734</v>
      </c>
      <c r="L139" s="85" t="str">
        <f t="shared" si="15"/>
        <v>Yes</v>
      </c>
    </row>
    <row r="140" spans="1:12" x14ac:dyDescent="0.25">
      <c r="A140" s="142" t="s">
        <v>637</v>
      </c>
      <c r="B140" s="21" t="s">
        <v>213</v>
      </c>
      <c r="C140" s="22">
        <v>843</v>
      </c>
      <c r="D140" s="7" t="str">
        <f t="shared" si="11"/>
        <v>N/A</v>
      </c>
      <c r="E140" s="22">
        <v>880</v>
      </c>
      <c r="F140" s="7" t="str">
        <f t="shared" si="12"/>
        <v>N/A</v>
      </c>
      <c r="G140" s="22">
        <v>900</v>
      </c>
      <c r="H140" s="7" t="str">
        <f t="shared" si="13"/>
        <v>N/A</v>
      </c>
      <c r="I140" s="8">
        <v>4.3890000000000002</v>
      </c>
      <c r="J140" s="8">
        <v>2.2730000000000001</v>
      </c>
      <c r="K140" s="25" t="s">
        <v>734</v>
      </c>
      <c r="L140" s="85" t="str">
        <f t="shared" si="15"/>
        <v>Yes</v>
      </c>
    </row>
    <row r="141" spans="1:12" ht="25" x14ac:dyDescent="0.25">
      <c r="A141" s="142" t="s">
        <v>1432</v>
      </c>
      <c r="B141" s="21" t="s">
        <v>213</v>
      </c>
      <c r="C141" s="26">
        <v>109692.51601000001</v>
      </c>
      <c r="D141" s="7" t="str">
        <f t="shared" si="11"/>
        <v>N/A</v>
      </c>
      <c r="E141" s="26">
        <v>114614.19773</v>
      </c>
      <c r="F141" s="7" t="str">
        <f t="shared" si="12"/>
        <v>N/A</v>
      </c>
      <c r="G141" s="26">
        <v>111024.32666999999</v>
      </c>
      <c r="H141" s="7" t="str">
        <f t="shared" si="13"/>
        <v>N/A</v>
      </c>
      <c r="I141" s="8">
        <v>4.4870000000000001</v>
      </c>
      <c r="J141" s="8">
        <v>-3.13</v>
      </c>
      <c r="K141" s="25" t="s">
        <v>734</v>
      </c>
      <c r="L141" s="85" t="str">
        <f t="shared" si="15"/>
        <v>Yes</v>
      </c>
    </row>
    <row r="142" spans="1:12" ht="25" x14ac:dyDescent="0.25">
      <c r="A142" s="142" t="s">
        <v>638</v>
      </c>
      <c r="B142" s="21" t="s">
        <v>213</v>
      </c>
      <c r="C142" s="26">
        <v>164023200</v>
      </c>
      <c r="D142" s="7" t="str">
        <f t="shared" si="11"/>
        <v>N/A</v>
      </c>
      <c r="E142" s="26">
        <v>182162732</v>
      </c>
      <c r="F142" s="7" t="str">
        <f t="shared" si="12"/>
        <v>N/A</v>
      </c>
      <c r="G142" s="26">
        <v>194293098</v>
      </c>
      <c r="H142" s="7" t="str">
        <f t="shared" si="13"/>
        <v>N/A</v>
      </c>
      <c r="I142" s="8">
        <v>11.06</v>
      </c>
      <c r="J142" s="8">
        <v>6.6589999999999998</v>
      </c>
      <c r="K142" s="25" t="s">
        <v>734</v>
      </c>
      <c r="L142" s="85" t="str">
        <f t="shared" ref="L142:L153" si="16">IF(J142="Div by 0", "N/A", IF(K142="N/A","N/A", IF(J142&gt;VALUE(MID(K142,1,2)), "No", IF(J142&lt;-1*VALUE(MID(K142,1,2)), "No", "Yes"))))</f>
        <v>Yes</v>
      </c>
    </row>
    <row r="143" spans="1:12" x14ac:dyDescent="0.25">
      <c r="A143" s="142" t="s">
        <v>639</v>
      </c>
      <c r="B143" s="21" t="s">
        <v>213</v>
      </c>
      <c r="C143" s="22">
        <v>57545</v>
      </c>
      <c r="D143" s="7" t="str">
        <f t="shared" si="11"/>
        <v>N/A</v>
      </c>
      <c r="E143" s="22">
        <v>57070</v>
      </c>
      <c r="F143" s="7" t="str">
        <f t="shared" si="12"/>
        <v>N/A</v>
      </c>
      <c r="G143" s="22">
        <v>58914</v>
      </c>
      <c r="H143" s="7" t="str">
        <f t="shared" si="13"/>
        <v>N/A</v>
      </c>
      <c r="I143" s="8">
        <v>-0.82499999999999996</v>
      </c>
      <c r="J143" s="8">
        <v>3.2309999999999999</v>
      </c>
      <c r="K143" s="25" t="s">
        <v>734</v>
      </c>
      <c r="L143" s="85" t="str">
        <f t="shared" si="16"/>
        <v>Yes</v>
      </c>
    </row>
    <row r="144" spans="1:12" ht="25" x14ac:dyDescent="0.25">
      <c r="A144" s="142" t="s">
        <v>1433</v>
      </c>
      <c r="B144" s="21" t="s">
        <v>213</v>
      </c>
      <c r="C144" s="26">
        <v>2850.3466852000001</v>
      </c>
      <c r="D144" s="7" t="str">
        <f t="shared" si="11"/>
        <v>N/A</v>
      </c>
      <c r="E144" s="26">
        <v>3191.9175048000002</v>
      </c>
      <c r="F144" s="7" t="str">
        <f t="shared" si="12"/>
        <v>N/A</v>
      </c>
      <c r="G144" s="26">
        <v>3297.9104797</v>
      </c>
      <c r="H144" s="7" t="str">
        <f t="shared" si="13"/>
        <v>N/A</v>
      </c>
      <c r="I144" s="8">
        <v>11.98</v>
      </c>
      <c r="J144" s="8">
        <v>3.3210000000000002</v>
      </c>
      <c r="K144" s="25" t="s">
        <v>734</v>
      </c>
      <c r="L144" s="85" t="str">
        <f t="shared" si="16"/>
        <v>Yes</v>
      </c>
    </row>
    <row r="145" spans="1:12" ht="25" x14ac:dyDescent="0.25">
      <c r="A145" s="142" t="s">
        <v>640</v>
      </c>
      <c r="B145" s="21" t="s">
        <v>213</v>
      </c>
      <c r="C145" s="26">
        <v>537887106</v>
      </c>
      <c r="D145" s="7" t="str">
        <f t="shared" ref="D145:D153" si="17">IF($B145="N/A","N/A",IF(C145&gt;10,"No",IF(C145&lt;-10,"No","Yes")))</f>
        <v>N/A</v>
      </c>
      <c r="E145" s="26">
        <v>576144806</v>
      </c>
      <c r="F145" s="7" t="str">
        <f t="shared" ref="F145:F153" si="18">IF($B145="N/A","N/A",IF(E145&gt;10,"No",IF(E145&lt;-10,"No","Yes")))</f>
        <v>N/A</v>
      </c>
      <c r="G145" s="26">
        <v>594782371</v>
      </c>
      <c r="H145" s="7" t="str">
        <f t="shared" ref="H145:H153" si="19">IF($B145="N/A","N/A",IF(G145&gt;10,"No",IF(G145&lt;-10,"No","Yes")))</f>
        <v>N/A</v>
      </c>
      <c r="I145" s="8">
        <v>7.1130000000000004</v>
      </c>
      <c r="J145" s="8">
        <v>3.2349999999999999</v>
      </c>
      <c r="K145" s="25" t="s">
        <v>734</v>
      </c>
      <c r="L145" s="85" t="str">
        <f t="shared" si="16"/>
        <v>Yes</v>
      </c>
    </row>
    <row r="146" spans="1:12" x14ac:dyDescent="0.25">
      <c r="A146" s="142" t="s">
        <v>641</v>
      </c>
      <c r="B146" s="21" t="s">
        <v>213</v>
      </c>
      <c r="C146" s="22">
        <v>10916</v>
      </c>
      <c r="D146" s="7" t="str">
        <f t="shared" si="17"/>
        <v>N/A</v>
      </c>
      <c r="E146" s="22">
        <v>11093</v>
      </c>
      <c r="F146" s="7" t="str">
        <f t="shared" si="18"/>
        <v>N/A</v>
      </c>
      <c r="G146" s="22">
        <v>11265</v>
      </c>
      <c r="H146" s="7" t="str">
        <f t="shared" si="19"/>
        <v>N/A</v>
      </c>
      <c r="I146" s="8">
        <v>1.621</v>
      </c>
      <c r="J146" s="8">
        <v>1.5509999999999999</v>
      </c>
      <c r="K146" s="25" t="s">
        <v>734</v>
      </c>
      <c r="L146" s="85" t="str">
        <f t="shared" si="16"/>
        <v>Yes</v>
      </c>
    </row>
    <row r="147" spans="1:12" ht="25" x14ac:dyDescent="0.25">
      <c r="A147" s="142" t="s">
        <v>1434</v>
      </c>
      <c r="B147" s="21" t="s">
        <v>213</v>
      </c>
      <c r="C147" s="26">
        <v>49275.110480000003</v>
      </c>
      <c r="D147" s="7" t="str">
        <f t="shared" si="17"/>
        <v>N/A</v>
      </c>
      <c r="E147" s="26">
        <v>51937.690975999998</v>
      </c>
      <c r="F147" s="7" t="str">
        <f t="shared" si="18"/>
        <v>N/A</v>
      </c>
      <c r="G147" s="26">
        <v>52799.145229000002</v>
      </c>
      <c r="H147" s="7" t="str">
        <f t="shared" si="19"/>
        <v>N/A</v>
      </c>
      <c r="I147" s="8">
        <v>5.4029999999999996</v>
      </c>
      <c r="J147" s="8">
        <v>1.659</v>
      </c>
      <c r="K147" s="25" t="s">
        <v>734</v>
      </c>
      <c r="L147" s="85" t="str">
        <f t="shared" si="16"/>
        <v>Yes</v>
      </c>
    </row>
    <row r="148" spans="1:12" ht="25" x14ac:dyDescent="0.25">
      <c r="A148" s="142" t="s">
        <v>642</v>
      </c>
      <c r="B148" s="21" t="s">
        <v>213</v>
      </c>
      <c r="C148" s="26">
        <v>150978703</v>
      </c>
      <c r="D148" s="7" t="str">
        <f t="shared" si="17"/>
        <v>N/A</v>
      </c>
      <c r="E148" s="26">
        <v>161994896</v>
      </c>
      <c r="F148" s="7" t="str">
        <f t="shared" si="18"/>
        <v>N/A</v>
      </c>
      <c r="G148" s="26">
        <v>169310307</v>
      </c>
      <c r="H148" s="7" t="str">
        <f t="shared" si="19"/>
        <v>N/A</v>
      </c>
      <c r="I148" s="8">
        <v>7.2969999999999997</v>
      </c>
      <c r="J148" s="8">
        <v>4.516</v>
      </c>
      <c r="K148" s="25" t="s">
        <v>734</v>
      </c>
      <c r="L148" s="85" t="str">
        <f t="shared" si="16"/>
        <v>Yes</v>
      </c>
    </row>
    <row r="149" spans="1:12" x14ac:dyDescent="0.25">
      <c r="A149" s="142" t="s">
        <v>643</v>
      </c>
      <c r="B149" s="21" t="s">
        <v>213</v>
      </c>
      <c r="C149" s="22">
        <v>36953</v>
      </c>
      <c r="D149" s="7" t="str">
        <f t="shared" si="17"/>
        <v>N/A</v>
      </c>
      <c r="E149" s="22">
        <v>37172</v>
      </c>
      <c r="F149" s="7" t="str">
        <f t="shared" si="18"/>
        <v>N/A</v>
      </c>
      <c r="G149" s="22">
        <v>42464</v>
      </c>
      <c r="H149" s="7" t="str">
        <f t="shared" si="19"/>
        <v>N/A</v>
      </c>
      <c r="I149" s="8">
        <v>0.59260000000000002</v>
      </c>
      <c r="J149" s="8">
        <v>14.24</v>
      </c>
      <c r="K149" s="25" t="s">
        <v>734</v>
      </c>
      <c r="L149" s="85" t="str">
        <f t="shared" si="16"/>
        <v>Yes</v>
      </c>
    </row>
    <row r="150" spans="1:12" ht="25" x14ac:dyDescent="0.25">
      <c r="A150" s="142" t="s">
        <v>1435</v>
      </c>
      <c r="B150" s="21" t="s">
        <v>213</v>
      </c>
      <c r="C150" s="26">
        <v>4085.6954239000002</v>
      </c>
      <c r="D150" s="7" t="str">
        <f t="shared" si="17"/>
        <v>N/A</v>
      </c>
      <c r="E150" s="26">
        <v>4357.9817067000004</v>
      </c>
      <c r="F150" s="7" t="str">
        <f t="shared" si="18"/>
        <v>N/A</v>
      </c>
      <c r="G150" s="26">
        <v>3987.1492794000001</v>
      </c>
      <c r="H150" s="7" t="str">
        <f t="shared" si="19"/>
        <v>N/A</v>
      </c>
      <c r="I150" s="8">
        <v>6.6639999999999997</v>
      </c>
      <c r="J150" s="8">
        <v>-8.51</v>
      </c>
      <c r="K150" s="25" t="s">
        <v>734</v>
      </c>
      <c r="L150" s="85" t="str">
        <f t="shared" si="16"/>
        <v>Yes</v>
      </c>
    </row>
    <row r="151" spans="1:12" ht="25" x14ac:dyDescent="0.25">
      <c r="A151" s="142" t="s">
        <v>644</v>
      </c>
      <c r="B151" s="21" t="s">
        <v>213</v>
      </c>
      <c r="C151" s="26">
        <v>107383404</v>
      </c>
      <c r="D151" s="7" t="str">
        <f t="shared" si="17"/>
        <v>N/A</v>
      </c>
      <c r="E151" s="26">
        <v>120465736</v>
      </c>
      <c r="F151" s="7" t="str">
        <f t="shared" si="18"/>
        <v>N/A</v>
      </c>
      <c r="G151" s="26">
        <v>131338225</v>
      </c>
      <c r="H151" s="7" t="str">
        <f t="shared" si="19"/>
        <v>N/A</v>
      </c>
      <c r="I151" s="8">
        <v>12.18</v>
      </c>
      <c r="J151" s="8">
        <v>9.0250000000000004</v>
      </c>
      <c r="K151" s="25" t="s">
        <v>734</v>
      </c>
      <c r="L151" s="85" t="str">
        <f t="shared" si="16"/>
        <v>Yes</v>
      </c>
    </row>
    <row r="152" spans="1:12" x14ac:dyDescent="0.25">
      <c r="A152" s="142" t="s">
        <v>645</v>
      </c>
      <c r="B152" s="21" t="s">
        <v>213</v>
      </c>
      <c r="C152" s="22">
        <v>7918</v>
      </c>
      <c r="D152" s="7" t="str">
        <f t="shared" si="17"/>
        <v>N/A</v>
      </c>
      <c r="E152" s="22">
        <v>7971</v>
      </c>
      <c r="F152" s="7" t="str">
        <f t="shared" si="18"/>
        <v>N/A</v>
      </c>
      <c r="G152" s="22">
        <v>8678</v>
      </c>
      <c r="H152" s="7" t="str">
        <f t="shared" si="19"/>
        <v>N/A</v>
      </c>
      <c r="I152" s="8">
        <v>0.6694</v>
      </c>
      <c r="J152" s="8">
        <v>8.8699999999999992</v>
      </c>
      <c r="K152" s="25" t="s">
        <v>734</v>
      </c>
      <c r="L152" s="85" t="str">
        <f t="shared" si="16"/>
        <v>Yes</v>
      </c>
    </row>
    <row r="153" spans="1:12" ht="25" x14ac:dyDescent="0.25">
      <c r="A153" s="142" t="s">
        <v>1436</v>
      </c>
      <c r="B153" s="21" t="s">
        <v>213</v>
      </c>
      <c r="C153" s="26">
        <v>13561.935337000001</v>
      </c>
      <c r="D153" s="7" t="str">
        <f t="shared" si="17"/>
        <v>N/A</v>
      </c>
      <c r="E153" s="26">
        <v>15113.001630999999</v>
      </c>
      <c r="F153" s="7" t="str">
        <f t="shared" si="18"/>
        <v>N/A</v>
      </c>
      <c r="G153" s="26">
        <v>15134.619151999999</v>
      </c>
      <c r="H153" s="7" t="str">
        <f t="shared" si="19"/>
        <v>N/A</v>
      </c>
      <c r="I153" s="8">
        <v>11.44</v>
      </c>
      <c r="J153" s="8">
        <v>0.14299999999999999</v>
      </c>
      <c r="K153" s="25" t="s">
        <v>734</v>
      </c>
      <c r="L153" s="85" t="str">
        <f t="shared" si="16"/>
        <v>Yes</v>
      </c>
    </row>
    <row r="154" spans="1:12" x14ac:dyDescent="0.25">
      <c r="A154" s="142" t="s">
        <v>1502</v>
      </c>
      <c r="B154" s="21" t="s">
        <v>213</v>
      </c>
      <c r="C154" s="26">
        <v>791.55904725000005</v>
      </c>
      <c r="D154" s="7" t="str">
        <f t="shared" ref="D154:D173" si="20">IF($B154="N/A","N/A",IF(C154&gt;10,"No",IF(C154&lt;-10,"No","Yes")))</f>
        <v>N/A</v>
      </c>
      <c r="E154" s="26">
        <v>625.36562656000001</v>
      </c>
      <c r="F154" s="7" t="str">
        <f t="shared" ref="F154:F173" si="21">IF($B154="N/A","N/A",IF(E154&gt;10,"No",IF(E154&lt;-10,"No","Yes")))</f>
        <v>N/A</v>
      </c>
      <c r="G154" s="26">
        <v>620.67163349999998</v>
      </c>
      <c r="H154" s="7" t="str">
        <f t="shared" ref="H154:H173" si="22">IF($B154="N/A","N/A",IF(G154&gt;10,"No",IF(G154&lt;-10,"No","Yes")))</f>
        <v>N/A</v>
      </c>
      <c r="I154" s="8">
        <v>-21</v>
      </c>
      <c r="J154" s="8">
        <v>-0.751</v>
      </c>
      <c r="K154" s="25" t="s">
        <v>734</v>
      </c>
      <c r="L154" s="85" t="str">
        <f t="shared" ref="L154:L173" si="23">IF(J154="Div by 0", "N/A", IF(K154="N/A","N/A", IF(J154&gt;VALUE(MID(K154,1,2)), "No", IF(J154&lt;-1*VALUE(MID(K154,1,2)), "No", "Yes"))))</f>
        <v>Yes</v>
      </c>
    </row>
    <row r="155" spans="1:12" x14ac:dyDescent="0.25">
      <c r="A155" s="146" t="s">
        <v>1503</v>
      </c>
      <c r="B155" s="21" t="s">
        <v>213</v>
      </c>
      <c r="C155" s="26">
        <v>113.48034271</v>
      </c>
      <c r="D155" s="7" t="str">
        <f t="shared" si="20"/>
        <v>N/A</v>
      </c>
      <c r="E155" s="26">
        <v>79.737278802999995</v>
      </c>
      <c r="F155" s="7" t="str">
        <f t="shared" si="21"/>
        <v>N/A</v>
      </c>
      <c r="G155" s="26">
        <v>100.31692502999999</v>
      </c>
      <c r="H155" s="7" t="str">
        <f t="shared" si="22"/>
        <v>N/A</v>
      </c>
      <c r="I155" s="8">
        <v>-29.7</v>
      </c>
      <c r="J155" s="8">
        <v>25.81</v>
      </c>
      <c r="K155" s="25" t="s">
        <v>734</v>
      </c>
      <c r="L155" s="85" t="str">
        <f t="shared" si="23"/>
        <v>Yes</v>
      </c>
    </row>
    <row r="156" spans="1:12" x14ac:dyDescent="0.25">
      <c r="A156" s="146" t="s">
        <v>1504</v>
      </c>
      <c r="B156" s="21" t="s">
        <v>213</v>
      </c>
      <c r="C156" s="26">
        <v>1558.4355961000001</v>
      </c>
      <c r="D156" s="7" t="str">
        <f t="shared" si="20"/>
        <v>N/A</v>
      </c>
      <c r="E156" s="26">
        <v>1441.8007588999999</v>
      </c>
      <c r="F156" s="7" t="str">
        <f t="shared" si="21"/>
        <v>N/A</v>
      </c>
      <c r="G156" s="26">
        <v>1567.4126381000001</v>
      </c>
      <c r="H156" s="7" t="str">
        <f t="shared" si="22"/>
        <v>N/A</v>
      </c>
      <c r="I156" s="8">
        <v>-7.48</v>
      </c>
      <c r="J156" s="8">
        <v>8.7119999999999997</v>
      </c>
      <c r="K156" s="25" t="s">
        <v>734</v>
      </c>
      <c r="L156" s="85" t="str">
        <f t="shared" si="23"/>
        <v>Yes</v>
      </c>
    </row>
    <row r="157" spans="1:12" x14ac:dyDescent="0.25">
      <c r="A157" s="146" t="s">
        <v>1505</v>
      </c>
      <c r="B157" s="21" t="s">
        <v>213</v>
      </c>
      <c r="C157" s="26">
        <v>370.14616058000001</v>
      </c>
      <c r="D157" s="7" t="str">
        <f t="shared" si="20"/>
        <v>N/A</v>
      </c>
      <c r="E157" s="26">
        <v>347.23596842000001</v>
      </c>
      <c r="F157" s="7" t="str">
        <f t="shared" si="21"/>
        <v>N/A</v>
      </c>
      <c r="G157" s="26">
        <v>402.28675177999997</v>
      </c>
      <c r="H157" s="7" t="str">
        <f t="shared" si="22"/>
        <v>N/A</v>
      </c>
      <c r="I157" s="8">
        <v>-6.19</v>
      </c>
      <c r="J157" s="8">
        <v>15.85</v>
      </c>
      <c r="K157" s="25" t="s">
        <v>734</v>
      </c>
      <c r="L157" s="85" t="str">
        <f t="shared" si="23"/>
        <v>Yes</v>
      </c>
    </row>
    <row r="158" spans="1:12" x14ac:dyDescent="0.25">
      <c r="A158" s="146" t="s">
        <v>1506</v>
      </c>
      <c r="B158" s="21" t="s">
        <v>213</v>
      </c>
      <c r="C158" s="26">
        <v>535.85502903999998</v>
      </c>
      <c r="D158" s="7" t="str">
        <f t="shared" si="20"/>
        <v>N/A</v>
      </c>
      <c r="E158" s="26">
        <v>493.72321170999999</v>
      </c>
      <c r="F158" s="7" t="str">
        <f t="shared" si="21"/>
        <v>N/A</v>
      </c>
      <c r="G158" s="26">
        <v>506.52447525999997</v>
      </c>
      <c r="H158" s="7" t="str">
        <f t="shared" si="22"/>
        <v>N/A</v>
      </c>
      <c r="I158" s="8">
        <v>-7.86</v>
      </c>
      <c r="J158" s="8">
        <v>2.593</v>
      </c>
      <c r="K158" s="25" t="s">
        <v>734</v>
      </c>
      <c r="L158" s="85" t="str">
        <f t="shared" si="23"/>
        <v>Yes</v>
      </c>
    </row>
    <row r="159" spans="1:12" x14ac:dyDescent="0.25">
      <c r="A159" s="142" t="s">
        <v>1507</v>
      </c>
      <c r="B159" s="21" t="s">
        <v>213</v>
      </c>
      <c r="C159" s="26">
        <v>1101.7147646999999</v>
      </c>
      <c r="D159" s="7" t="str">
        <f t="shared" si="20"/>
        <v>N/A</v>
      </c>
      <c r="E159" s="26">
        <v>876.16227775000004</v>
      </c>
      <c r="F159" s="7" t="str">
        <f t="shared" si="21"/>
        <v>N/A</v>
      </c>
      <c r="G159" s="26">
        <v>728.80253012000003</v>
      </c>
      <c r="H159" s="7" t="str">
        <f t="shared" si="22"/>
        <v>N/A</v>
      </c>
      <c r="I159" s="8">
        <v>-20.5</v>
      </c>
      <c r="J159" s="8">
        <v>-16.8</v>
      </c>
      <c r="K159" s="25" t="s">
        <v>734</v>
      </c>
      <c r="L159" s="85" t="str">
        <f t="shared" si="23"/>
        <v>Yes</v>
      </c>
    </row>
    <row r="160" spans="1:12" x14ac:dyDescent="0.25">
      <c r="A160" s="146" t="s">
        <v>1508</v>
      </c>
      <c r="B160" s="21" t="s">
        <v>213</v>
      </c>
      <c r="C160" s="26">
        <v>1856.1875983</v>
      </c>
      <c r="D160" s="7" t="str">
        <f t="shared" si="20"/>
        <v>N/A</v>
      </c>
      <c r="E160" s="26">
        <v>1312.3503456000001</v>
      </c>
      <c r="F160" s="7" t="str">
        <f t="shared" si="21"/>
        <v>N/A</v>
      </c>
      <c r="G160" s="26">
        <v>1326.0287372</v>
      </c>
      <c r="H160" s="7" t="str">
        <f t="shared" si="22"/>
        <v>N/A</v>
      </c>
      <c r="I160" s="8">
        <v>-29.3</v>
      </c>
      <c r="J160" s="8">
        <v>1.042</v>
      </c>
      <c r="K160" s="25" t="s">
        <v>734</v>
      </c>
      <c r="L160" s="85" t="str">
        <f t="shared" si="23"/>
        <v>Yes</v>
      </c>
    </row>
    <row r="161" spans="1:12" x14ac:dyDescent="0.25">
      <c r="A161" s="146" t="s">
        <v>1509</v>
      </c>
      <c r="B161" s="21" t="s">
        <v>213</v>
      </c>
      <c r="C161" s="26">
        <v>2159.2033038</v>
      </c>
      <c r="D161" s="7" t="str">
        <f t="shared" si="20"/>
        <v>N/A</v>
      </c>
      <c r="E161" s="26">
        <v>2259.2336396999999</v>
      </c>
      <c r="F161" s="7" t="str">
        <f t="shared" si="21"/>
        <v>N/A</v>
      </c>
      <c r="G161" s="26">
        <v>1776.1781436000001</v>
      </c>
      <c r="H161" s="7" t="str">
        <f t="shared" si="22"/>
        <v>N/A</v>
      </c>
      <c r="I161" s="8">
        <v>4.633</v>
      </c>
      <c r="J161" s="8">
        <v>-21.4</v>
      </c>
      <c r="K161" s="25" t="s">
        <v>734</v>
      </c>
      <c r="L161" s="85" t="str">
        <f t="shared" si="23"/>
        <v>Yes</v>
      </c>
    </row>
    <row r="162" spans="1:12" x14ac:dyDescent="0.25">
      <c r="A162" s="146" t="s">
        <v>1510</v>
      </c>
      <c r="B162" s="21" t="s">
        <v>213</v>
      </c>
      <c r="C162" s="26">
        <v>46.860397245999998</v>
      </c>
      <c r="D162" s="7" t="str">
        <f t="shared" si="20"/>
        <v>N/A</v>
      </c>
      <c r="E162" s="26">
        <v>32.366093931999998</v>
      </c>
      <c r="F162" s="7" t="str">
        <f t="shared" si="21"/>
        <v>N/A</v>
      </c>
      <c r="G162" s="26">
        <v>33.234666167</v>
      </c>
      <c r="H162" s="7" t="str">
        <f t="shared" si="22"/>
        <v>N/A</v>
      </c>
      <c r="I162" s="8">
        <v>-30.9</v>
      </c>
      <c r="J162" s="8">
        <v>2.6840000000000002</v>
      </c>
      <c r="K162" s="25" t="s">
        <v>734</v>
      </c>
      <c r="L162" s="85" t="str">
        <f t="shared" si="23"/>
        <v>Yes</v>
      </c>
    </row>
    <row r="163" spans="1:12" x14ac:dyDescent="0.25">
      <c r="A163" s="146" t="s">
        <v>1511</v>
      </c>
      <c r="B163" s="21" t="s">
        <v>213</v>
      </c>
      <c r="C163" s="26">
        <v>31.663931885</v>
      </c>
      <c r="D163" s="7" t="str">
        <f t="shared" si="20"/>
        <v>N/A</v>
      </c>
      <c r="E163" s="26">
        <v>39.323003868000001</v>
      </c>
      <c r="F163" s="7" t="str">
        <f t="shared" si="21"/>
        <v>N/A</v>
      </c>
      <c r="G163" s="26">
        <v>28.616620353999998</v>
      </c>
      <c r="H163" s="7" t="str">
        <f t="shared" si="22"/>
        <v>N/A</v>
      </c>
      <c r="I163" s="8">
        <v>24.19</v>
      </c>
      <c r="J163" s="8">
        <v>-27.2</v>
      </c>
      <c r="K163" s="25" t="s">
        <v>734</v>
      </c>
      <c r="L163" s="85" t="str">
        <f t="shared" si="23"/>
        <v>Yes</v>
      </c>
    </row>
    <row r="164" spans="1:12" x14ac:dyDescent="0.25">
      <c r="A164" s="142" t="s">
        <v>1512</v>
      </c>
      <c r="B164" s="21" t="s">
        <v>213</v>
      </c>
      <c r="C164" s="26">
        <v>720.71644565999998</v>
      </c>
      <c r="D164" s="7" t="str">
        <f t="shared" si="20"/>
        <v>N/A</v>
      </c>
      <c r="E164" s="26">
        <v>654.57025323000005</v>
      </c>
      <c r="F164" s="7" t="str">
        <f t="shared" si="21"/>
        <v>N/A</v>
      </c>
      <c r="G164" s="26">
        <v>748.37126464999994</v>
      </c>
      <c r="H164" s="7" t="str">
        <f t="shared" si="22"/>
        <v>N/A</v>
      </c>
      <c r="I164" s="8">
        <v>-9.18</v>
      </c>
      <c r="J164" s="8">
        <v>14.33</v>
      </c>
      <c r="K164" s="25" t="s">
        <v>734</v>
      </c>
      <c r="L164" s="85" t="str">
        <f t="shared" si="23"/>
        <v>Yes</v>
      </c>
    </row>
    <row r="165" spans="1:12" x14ac:dyDescent="0.25">
      <c r="A165" s="146" t="s">
        <v>1513</v>
      </c>
      <c r="B165" s="21" t="s">
        <v>213</v>
      </c>
      <c r="C165" s="26">
        <v>43.935415650000003</v>
      </c>
      <c r="D165" s="7" t="str">
        <f t="shared" si="20"/>
        <v>N/A</v>
      </c>
      <c r="E165" s="26">
        <v>50.306637807000001</v>
      </c>
      <c r="F165" s="7" t="str">
        <f t="shared" si="21"/>
        <v>N/A</v>
      </c>
      <c r="G165" s="26">
        <v>53.120795938999997</v>
      </c>
      <c r="H165" s="7" t="str">
        <f t="shared" si="22"/>
        <v>N/A</v>
      </c>
      <c r="I165" s="8">
        <v>14.5</v>
      </c>
      <c r="J165" s="8">
        <v>5.5940000000000003</v>
      </c>
      <c r="K165" s="25" t="s">
        <v>734</v>
      </c>
      <c r="L165" s="85" t="str">
        <f t="shared" si="23"/>
        <v>Yes</v>
      </c>
    </row>
    <row r="166" spans="1:12" x14ac:dyDescent="0.25">
      <c r="A166" s="146" t="s">
        <v>1514</v>
      </c>
      <c r="B166" s="21" t="s">
        <v>213</v>
      </c>
      <c r="C166" s="26">
        <v>1628.9748625</v>
      </c>
      <c r="D166" s="7" t="str">
        <f t="shared" si="20"/>
        <v>N/A</v>
      </c>
      <c r="E166" s="26">
        <v>1882.4719098</v>
      </c>
      <c r="F166" s="7" t="str">
        <f t="shared" si="21"/>
        <v>N/A</v>
      </c>
      <c r="G166" s="26">
        <v>2685.1567650000002</v>
      </c>
      <c r="H166" s="7" t="str">
        <f t="shared" si="22"/>
        <v>N/A</v>
      </c>
      <c r="I166" s="8">
        <v>15.56</v>
      </c>
      <c r="J166" s="8">
        <v>42.64</v>
      </c>
      <c r="K166" s="25" t="s">
        <v>734</v>
      </c>
      <c r="L166" s="85" t="str">
        <f t="shared" si="23"/>
        <v>No</v>
      </c>
    </row>
    <row r="167" spans="1:12" x14ac:dyDescent="0.25">
      <c r="A167" s="146" t="s">
        <v>1515</v>
      </c>
      <c r="B167" s="21" t="s">
        <v>213</v>
      </c>
      <c r="C167" s="26">
        <v>272.65295015999999</v>
      </c>
      <c r="D167" s="7" t="str">
        <f t="shared" si="20"/>
        <v>N/A</v>
      </c>
      <c r="E167" s="26">
        <v>246.71939409000001</v>
      </c>
      <c r="F167" s="7" t="str">
        <f t="shared" si="21"/>
        <v>N/A</v>
      </c>
      <c r="G167" s="26">
        <v>292.65765625</v>
      </c>
      <c r="H167" s="7" t="str">
        <f t="shared" si="22"/>
        <v>N/A</v>
      </c>
      <c r="I167" s="8">
        <v>-9.51</v>
      </c>
      <c r="J167" s="8">
        <v>18.62</v>
      </c>
      <c r="K167" s="25" t="s">
        <v>734</v>
      </c>
      <c r="L167" s="85" t="str">
        <f t="shared" si="23"/>
        <v>Yes</v>
      </c>
    </row>
    <row r="168" spans="1:12" x14ac:dyDescent="0.25">
      <c r="A168" s="146" t="s">
        <v>1516</v>
      </c>
      <c r="B168" s="21" t="s">
        <v>213</v>
      </c>
      <c r="C168" s="26">
        <v>260.15449791999998</v>
      </c>
      <c r="D168" s="7" t="str">
        <f t="shared" si="20"/>
        <v>N/A</v>
      </c>
      <c r="E168" s="26">
        <v>280.32895041</v>
      </c>
      <c r="F168" s="7" t="str">
        <f t="shared" si="21"/>
        <v>N/A</v>
      </c>
      <c r="G168" s="26">
        <v>361.31567260000003</v>
      </c>
      <c r="H168" s="7" t="str">
        <f t="shared" si="22"/>
        <v>N/A</v>
      </c>
      <c r="I168" s="8">
        <v>7.7549999999999999</v>
      </c>
      <c r="J168" s="8">
        <v>28.89</v>
      </c>
      <c r="K168" s="25" t="s">
        <v>734</v>
      </c>
      <c r="L168" s="85" t="str">
        <f t="shared" si="23"/>
        <v>Yes</v>
      </c>
    </row>
    <row r="169" spans="1:12" x14ac:dyDescent="0.25">
      <c r="A169" s="142" t="s">
        <v>1517</v>
      </c>
      <c r="B169" s="21" t="s">
        <v>213</v>
      </c>
      <c r="C169" s="26">
        <v>9906.8876885000009</v>
      </c>
      <c r="D169" s="7" t="str">
        <f t="shared" si="20"/>
        <v>N/A</v>
      </c>
      <c r="E169" s="26">
        <v>8686.0426492000006</v>
      </c>
      <c r="F169" s="7" t="str">
        <f t="shared" si="21"/>
        <v>N/A</v>
      </c>
      <c r="G169" s="26">
        <v>8265.9475227000003</v>
      </c>
      <c r="H169" s="7" t="str">
        <f t="shared" si="22"/>
        <v>N/A</v>
      </c>
      <c r="I169" s="8">
        <v>-12.3</v>
      </c>
      <c r="J169" s="8">
        <v>-4.84</v>
      </c>
      <c r="K169" s="25" t="s">
        <v>734</v>
      </c>
      <c r="L169" s="85" t="str">
        <f t="shared" si="23"/>
        <v>Yes</v>
      </c>
    </row>
    <row r="170" spans="1:12" x14ac:dyDescent="0.25">
      <c r="A170" s="146" t="s">
        <v>1518</v>
      </c>
      <c r="B170" s="21" t="s">
        <v>213</v>
      </c>
      <c r="C170" s="26">
        <v>2662.7744428000001</v>
      </c>
      <c r="D170" s="7" t="str">
        <f t="shared" si="20"/>
        <v>N/A</v>
      </c>
      <c r="E170" s="26">
        <v>2620.6095922</v>
      </c>
      <c r="F170" s="7" t="str">
        <f t="shared" si="21"/>
        <v>N/A</v>
      </c>
      <c r="G170" s="26">
        <v>2732.7263167000001</v>
      </c>
      <c r="H170" s="7" t="str">
        <f t="shared" si="22"/>
        <v>N/A</v>
      </c>
      <c r="I170" s="8">
        <v>-1.58</v>
      </c>
      <c r="J170" s="8">
        <v>4.2779999999999996</v>
      </c>
      <c r="K170" s="25" t="s">
        <v>734</v>
      </c>
      <c r="L170" s="85" t="str">
        <f t="shared" si="23"/>
        <v>Yes</v>
      </c>
    </row>
    <row r="171" spans="1:12" x14ac:dyDescent="0.25">
      <c r="A171" s="146" t="s">
        <v>1519</v>
      </c>
      <c r="B171" s="21" t="s">
        <v>213</v>
      </c>
      <c r="C171" s="26">
        <v>23929.578310000001</v>
      </c>
      <c r="D171" s="7" t="str">
        <f t="shared" si="20"/>
        <v>N/A</v>
      </c>
      <c r="E171" s="26">
        <v>27200.035454000001</v>
      </c>
      <c r="F171" s="7" t="str">
        <f t="shared" si="21"/>
        <v>N/A</v>
      </c>
      <c r="G171" s="26">
        <v>28023.439257999999</v>
      </c>
      <c r="H171" s="7" t="str">
        <f t="shared" si="22"/>
        <v>N/A</v>
      </c>
      <c r="I171" s="8">
        <v>13.67</v>
      </c>
      <c r="J171" s="8">
        <v>3.0270000000000001</v>
      </c>
      <c r="K171" s="25" t="s">
        <v>734</v>
      </c>
      <c r="L171" s="85" t="str">
        <f t="shared" si="23"/>
        <v>Yes</v>
      </c>
    </row>
    <row r="172" spans="1:12" x14ac:dyDescent="0.25">
      <c r="A172" s="146" t="s">
        <v>1520</v>
      </c>
      <c r="B172" s="21" t="s">
        <v>213</v>
      </c>
      <c r="C172" s="26">
        <v>2219.7532918000002</v>
      </c>
      <c r="D172" s="7" t="str">
        <f t="shared" si="20"/>
        <v>N/A</v>
      </c>
      <c r="E172" s="26">
        <v>2054.3820221999999</v>
      </c>
      <c r="F172" s="7" t="str">
        <f t="shared" si="21"/>
        <v>N/A</v>
      </c>
      <c r="G172" s="26">
        <v>1889.383775</v>
      </c>
      <c r="H172" s="7" t="str">
        <f t="shared" si="22"/>
        <v>N/A</v>
      </c>
      <c r="I172" s="8">
        <v>-7.45</v>
      </c>
      <c r="J172" s="8">
        <v>-8.0299999999999994</v>
      </c>
      <c r="K172" s="25" t="s">
        <v>734</v>
      </c>
      <c r="L172" s="85" t="str">
        <f t="shared" si="23"/>
        <v>Yes</v>
      </c>
    </row>
    <row r="173" spans="1:12" x14ac:dyDescent="0.25">
      <c r="A173" s="146" t="s">
        <v>1521</v>
      </c>
      <c r="B173" s="21" t="s">
        <v>213</v>
      </c>
      <c r="C173" s="26">
        <v>1279.8081175</v>
      </c>
      <c r="D173" s="7" t="str">
        <f t="shared" si="20"/>
        <v>N/A</v>
      </c>
      <c r="E173" s="26">
        <v>1272.1921944000001</v>
      </c>
      <c r="F173" s="7" t="str">
        <f t="shared" si="21"/>
        <v>N/A</v>
      </c>
      <c r="G173" s="26">
        <v>1288.1676053000001</v>
      </c>
      <c r="H173" s="7" t="str">
        <f t="shared" si="22"/>
        <v>N/A</v>
      </c>
      <c r="I173" s="8">
        <v>-0.59499999999999997</v>
      </c>
      <c r="J173" s="8">
        <v>1.256</v>
      </c>
      <c r="K173" s="25" t="s">
        <v>734</v>
      </c>
      <c r="L173" s="85" t="str">
        <f t="shared" si="23"/>
        <v>Yes</v>
      </c>
    </row>
    <row r="174" spans="1:12" x14ac:dyDescent="0.25">
      <c r="A174" s="142" t="s">
        <v>371</v>
      </c>
      <c r="B174" s="21" t="s">
        <v>213</v>
      </c>
      <c r="C174" s="4">
        <v>9.8672183628999992</v>
      </c>
      <c r="D174" s="7" t="str">
        <f t="shared" ref="D174:D203" si="24">IF($B174="N/A","N/A",IF(C174&gt;10,"No",IF(C174&lt;-10,"No","Yes")))</f>
        <v>N/A</v>
      </c>
      <c r="E174" s="4">
        <v>7.6261753419999998</v>
      </c>
      <c r="F174" s="7" t="str">
        <f t="shared" ref="F174:F203" si="25">IF($B174="N/A","N/A",IF(E174&gt;10,"No",IF(E174&lt;-10,"No","Yes")))</f>
        <v>N/A</v>
      </c>
      <c r="G174" s="4">
        <v>7.2450280555999997</v>
      </c>
      <c r="H174" s="7" t="str">
        <f t="shared" ref="H174:H203" si="26">IF($B174="N/A","N/A",IF(G174&gt;10,"No",IF(G174&lt;-10,"No","Yes")))</f>
        <v>N/A</v>
      </c>
      <c r="I174" s="8">
        <v>-22.7</v>
      </c>
      <c r="J174" s="8">
        <v>-5</v>
      </c>
      <c r="K174" s="25" t="s">
        <v>734</v>
      </c>
      <c r="L174" s="85" t="str">
        <f t="shared" ref="L174:L203" si="27">IF(J174="Div by 0", "N/A", IF(K174="N/A","N/A", IF(J174&gt;VALUE(MID(K174,1,2)), "No", IF(J174&lt;-1*VALUE(MID(K174,1,2)), "No", "Yes"))))</f>
        <v>Yes</v>
      </c>
    </row>
    <row r="175" spans="1:12" x14ac:dyDescent="0.25">
      <c r="A175" s="146" t="s">
        <v>480</v>
      </c>
      <c r="B175" s="21" t="s">
        <v>213</v>
      </c>
      <c r="C175" s="4">
        <v>4.2513963450999999</v>
      </c>
      <c r="D175" s="7" t="str">
        <f t="shared" si="24"/>
        <v>N/A</v>
      </c>
      <c r="E175" s="4">
        <v>3.1271360219000002</v>
      </c>
      <c r="F175" s="7" t="str">
        <f t="shared" si="25"/>
        <v>N/A</v>
      </c>
      <c r="G175" s="4">
        <v>3.3043241772999998</v>
      </c>
      <c r="H175" s="7" t="str">
        <f t="shared" si="26"/>
        <v>N/A</v>
      </c>
      <c r="I175" s="8">
        <v>-26.4</v>
      </c>
      <c r="J175" s="8">
        <v>5.6660000000000004</v>
      </c>
      <c r="K175" s="25" t="s">
        <v>734</v>
      </c>
      <c r="L175" s="85" t="str">
        <f t="shared" si="27"/>
        <v>Yes</v>
      </c>
    </row>
    <row r="176" spans="1:12" x14ac:dyDescent="0.25">
      <c r="A176" s="146" t="s">
        <v>481</v>
      </c>
      <c r="B176" s="21" t="s">
        <v>213</v>
      </c>
      <c r="C176" s="4">
        <v>15.661994155</v>
      </c>
      <c r="D176" s="7" t="str">
        <f t="shared" si="24"/>
        <v>N/A</v>
      </c>
      <c r="E176" s="4">
        <v>14.760880584000001</v>
      </c>
      <c r="F176" s="7" t="str">
        <f t="shared" si="25"/>
        <v>N/A</v>
      </c>
      <c r="G176" s="4">
        <v>13.600508687</v>
      </c>
      <c r="H176" s="7" t="str">
        <f t="shared" si="26"/>
        <v>N/A</v>
      </c>
      <c r="I176" s="8">
        <v>-5.75</v>
      </c>
      <c r="J176" s="8">
        <v>-7.86</v>
      </c>
      <c r="K176" s="25" t="s">
        <v>734</v>
      </c>
      <c r="L176" s="85" t="str">
        <f t="shared" si="27"/>
        <v>Yes</v>
      </c>
    </row>
    <row r="177" spans="1:12" x14ac:dyDescent="0.25">
      <c r="A177" s="146" t="s">
        <v>482</v>
      </c>
      <c r="B177" s="21" t="s">
        <v>213</v>
      </c>
      <c r="C177" s="4">
        <v>7.3732639782999998</v>
      </c>
      <c r="D177" s="7" t="str">
        <f t="shared" si="24"/>
        <v>N/A</v>
      </c>
      <c r="E177" s="4">
        <v>5.7495234318000001</v>
      </c>
      <c r="F177" s="7" t="str">
        <f t="shared" si="25"/>
        <v>N/A</v>
      </c>
      <c r="G177" s="4">
        <v>5.4728386969000002</v>
      </c>
      <c r="H177" s="7" t="str">
        <f t="shared" si="26"/>
        <v>N/A</v>
      </c>
      <c r="I177" s="8">
        <v>-22</v>
      </c>
      <c r="J177" s="8">
        <v>-4.8099999999999996</v>
      </c>
      <c r="K177" s="25" t="s">
        <v>734</v>
      </c>
      <c r="L177" s="85" t="str">
        <f t="shared" si="27"/>
        <v>Yes</v>
      </c>
    </row>
    <row r="178" spans="1:12" x14ac:dyDescent="0.25">
      <c r="A178" s="146" t="s">
        <v>483</v>
      </c>
      <c r="B178" s="21" t="s">
        <v>213</v>
      </c>
      <c r="C178" s="4">
        <v>7.4789724936999997</v>
      </c>
      <c r="D178" s="7" t="str">
        <f t="shared" si="24"/>
        <v>N/A</v>
      </c>
      <c r="E178" s="4">
        <v>5.6463252699000002</v>
      </c>
      <c r="F178" s="7" t="str">
        <f t="shared" si="25"/>
        <v>N/A</v>
      </c>
      <c r="G178" s="4">
        <v>5.4421177988</v>
      </c>
      <c r="H178" s="7" t="str">
        <f t="shared" si="26"/>
        <v>N/A</v>
      </c>
      <c r="I178" s="8">
        <v>-24.5</v>
      </c>
      <c r="J178" s="8">
        <v>-3.62</v>
      </c>
      <c r="K178" s="25" t="s">
        <v>734</v>
      </c>
      <c r="L178" s="85" t="str">
        <f t="shared" si="27"/>
        <v>Yes</v>
      </c>
    </row>
    <row r="179" spans="1:12" x14ac:dyDescent="0.25">
      <c r="A179" s="142" t="s">
        <v>1522</v>
      </c>
      <c r="B179" s="21" t="s">
        <v>213</v>
      </c>
      <c r="C179" s="4">
        <v>3.1674974807999998</v>
      </c>
      <c r="D179" s="7" t="str">
        <f t="shared" si="24"/>
        <v>N/A</v>
      </c>
      <c r="E179" s="4">
        <v>2.4748088695999999</v>
      </c>
      <c r="F179" s="7" t="str">
        <f t="shared" si="25"/>
        <v>N/A</v>
      </c>
      <c r="G179" s="4">
        <v>2.1479754283000001</v>
      </c>
      <c r="H179" s="7" t="str">
        <f t="shared" si="26"/>
        <v>N/A</v>
      </c>
      <c r="I179" s="8">
        <v>-21.9</v>
      </c>
      <c r="J179" s="8">
        <v>-13.2</v>
      </c>
      <c r="K179" s="25" t="s">
        <v>734</v>
      </c>
      <c r="L179" s="85" t="str">
        <f t="shared" si="27"/>
        <v>Yes</v>
      </c>
    </row>
    <row r="180" spans="1:12" x14ac:dyDescent="0.25">
      <c r="A180" s="146" t="s">
        <v>1523</v>
      </c>
      <c r="B180" s="21" t="s">
        <v>213</v>
      </c>
      <c r="C180" s="4">
        <v>8.0879561845999994</v>
      </c>
      <c r="D180" s="7" t="str">
        <f t="shared" si="24"/>
        <v>N/A</v>
      </c>
      <c r="E180" s="4">
        <v>5.6201108832999997</v>
      </c>
      <c r="F180" s="7" t="str">
        <f t="shared" si="25"/>
        <v>N/A</v>
      </c>
      <c r="G180" s="4">
        <v>6.3366875169999997</v>
      </c>
      <c r="H180" s="7" t="str">
        <f t="shared" si="26"/>
        <v>N/A</v>
      </c>
      <c r="I180" s="8">
        <v>-30.5</v>
      </c>
      <c r="J180" s="8">
        <v>12.75</v>
      </c>
      <c r="K180" s="25" t="s">
        <v>734</v>
      </c>
      <c r="L180" s="85" t="str">
        <f t="shared" si="27"/>
        <v>Yes</v>
      </c>
    </row>
    <row r="181" spans="1:12" x14ac:dyDescent="0.25">
      <c r="A181" s="146" t="s">
        <v>1524</v>
      </c>
      <c r="B181" s="21" t="s">
        <v>213</v>
      </c>
      <c r="C181" s="4">
        <v>4.7587795334000003</v>
      </c>
      <c r="D181" s="7" t="str">
        <f t="shared" si="24"/>
        <v>N/A</v>
      </c>
      <c r="E181" s="4">
        <v>4.7454004959000002</v>
      </c>
      <c r="F181" s="7" t="str">
        <f t="shared" si="25"/>
        <v>N/A</v>
      </c>
      <c r="G181" s="4">
        <v>3.9320146418999999</v>
      </c>
      <c r="H181" s="7" t="str">
        <f t="shared" si="26"/>
        <v>N/A</v>
      </c>
      <c r="I181" s="8">
        <v>-0.28100000000000003</v>
      </c>
      <c r="J181" s="8">
        <v>-17.100000000000001</v>
      </c>
      <c r="K181" s="25" t="s">
        <v>734</v>
      </c>
      <c r="L181" s="85" t="str">
        <f t="shared" si="27"/>
        <v>Yes</v>
      </c>
    </row>
    <row r="182" spans="1:12" x14ac:dyDescent="0.25">
      <c r="A182" s="146" t="s">
        <v>1525</v>
      </c>
      <c r="B182" s="21" t="s">
        <v>213</v>
      </c>
      <c r="C182" s="4">
        <v>0.30557415319999998</v>
      </c>
      <c r="D182" s="7" t="str">
        <f t="shared" si="24"/>
        <v>N/A</v>
      </c>
      <c r="E182" s="4">
        <v>0.22517047709999999</v>
      </c>
      <c r="F182" s="7" t="str">
        <f t="shared" si="25"/>
        <v>N/A</v>
      </c>
      <c r="G182" s="4">
        <v>0.20809272609999999</v>
      </c>
      <c r="H182" s="7" t="str">
        <f t="shared" si="26"/>
        <v>N/A</v>
      </c>
      <c r="I182" s="8">
        <v>-26.3</v>
      </c>
      <c r="J182" s="8">
        <v>-7.58</v>
      </c>
      <c r="K182" s="25" t="s">
        <v>734</v>
      </c>
      <c r="L182" s="85" t="str">
        <f t="shared" si="27"/>
        <v>Yes</v>
      </c>
    </row>
    <row r="183" spans="1:12" x14ac:dyDescent="0.25">
      <c r="A183" s="146" t="s">
        <v>1526</v>
      </c>
      <c r="B183" s="21" t="s">
        <v>213</v>
      </c>
      <c r="C183" s="4">
        <v>0.20665853810000001</v>
      </c>
      <c r="D183" s="7" t="str">
        <f t="shared" si="24"/>
        <v>N/A</v>
      </c>
      <c r="E183" s="4">
        <v>0.22949021419999999</v>
      </c>
      <c r="F183" s="7" t="str">
        <f t="shared" si="25"/>
        <v>N/A</v>
      </c>
      <c r="G183" s="4">
        <v>0.20220314589999999</v>
      </c>
      <c r="H183" s="7" t="str">
        <f t="shared" si="26"/>
        <v>N/A</v>
      </c>
      <c r="I183" s="8">
        <v>11.05</v>
      </c>
      <c r="J183" s="8">
        <v>-11.9</v>
      </c>
      <c r="K183" s="25" t="s">
        <v>734</v>
      </c>
      <c r="L183" s="85" t="str">
        <f t="shared" si="27"/>
        <v>Yes</v>
      </c>
    </row>
    <row r="184" spans="1:12" x14ac:dyDescent="0.25">
      <c r="A184" s="142" t="s">
        <v>97</v>
      </c>
      <c r="B184" s="21" t="s">
        <v>213</v>
      </c>
      <c r="C184" s="4">
        <v>42.601146790999998</v>
      </c>
      <c r="D184" s="7" t="str">
        <f t="shared" si="24"/>
        <v>N/A</v>
      </c>
      <c r="E184" s="4">
        <v>35.500087876000002</v>
      </c>
      <c r="F184" s="7" t="str">
        <f t="shared" si="25"/>
        <v>N/A</v>
      </c>
      <c r="G184" s="4">
        <v>37.298957545</v>
      </c>
      <c r="H184" s="7" t="str">
        <f t="shared" si="26"/>
        <v>N/A</v>
      </c>
      <c r="I184" s="8">
        <v>-16.7</v>
      </c>
      <c r="J184" s="8">
        <v>5.0670000000000002</v>
      </c>
      <c r="K184" s="25" t="s">
        <v>734</v>
      </c>
      <c r="L184" s="85" t="str">
        <f t="shared" si="27"/>
        <v>Yes</v>
      </c>
    </row>
    <row r="185" spans="1:12" x14ac:dyDescent="0.25">
      <c r="A185" s="146" t="s">
        <v>484</v>
      </c>
      <c r="B185" s="21" t="s">
        <v>213</v>
      </c>
      <c r="C185" s="4">
        <v>11.010791171999999</v>
      </c>
      <c r="D185" s="7" t="str">
        <f t="shared" si="24"/>
        <v>N/A</v>
      </c>
      <c r="E185" s="4">
        <v>8.1434647223999992</v>
      </c>
      <c r="F185" s="7" t="str">
        <f t="shared" si="25"/>
        <v>N/A</v>
      </c>
      <c r="G185" s="4">
        <v>8.7662043331999993</v>
      </c>
      <c r="H185" s="7" t="str">
        <f t="shared" si="26"/>
        <v>N/A</v>
      </c>
      <c r="I185" s="8">
        <v>-26</v>
      </c>
      <c r="J185" s="8">
        <v>7.6470000000000002</v>
      </c>
      <c r="K185" s="25" t="s">
        <v>734</v>
      </c>
      <c r="L185" s="85" t="str">
        <f t="shared" si="27"/>
        <v>Yes</v>
      </c>
    </row>
    <row r="186" spans="1:12" x14ac:dyDescent="0.25">
      <c r="A186" s="146" t="s">
        <v>485</v>
      </c>
      <c r="B186" s="21" t="s">
        <v>213</v>
      </c>
      <c r="C186" s="4">
        <v>64.876913170999998</v>
      </c>
      <c r="D186" s="7" t="str">
        <f t="shared" si="24"/>
        <v>N/A</v>
      </c>
      <c r="E186" s="4">
        <v>64.556077646999995</v>
      </c>
      <c r="F186" s="7" t="str">
        <f t="shared" si="25"/>
        <v>N/A</v>
      </c>
      <c r="G186" s="4">
        <v>66.813315231000004</v>
      </c>
      <c r="H186" s="7" t="str">
        <f t="shared" si="26"/>
        <v>N/A</v>
      </c>
      <c r="I186" s="8">
        <v>-0.495</v>
      </c>
      <c r="J186" s="8">
        <v>3.4969999999999999</v>
      </c>
      <c r="K186" s="25" t="s">
        <v>734</v>
      </c>
      <c r="L186" s="85" t="str">
        <f t="shared" si="27"/>
        <v>Yes</v>
      </c>
    </row>
    <row r="187" spans="1:12" x14ac:dyDescent="0.25">
      <c r="A187" s="146" t="s">
        <v>486</v>
      </c>
      <c r="B187" s="21" t="s">
        <v>213</v>
      </c>
      <c r="C187" s="4">
        <v>38.013081319999998</v>
      </c>
      <c r="D187" s="7" t="str">
        <f t="shared" si="24"/>
        <v>N/A</v>
      </c>
      <c r="E187" s="4">
        <v>34.030167726000002</v>
      </c>
      <c r="F187" s="7" t="str">
        <f t="shared" si="25"/>
        <v>N/A</v>
      </c>
      <c r="G187" s="4">
        <v>34.950213814999998</v>
      </c>
      <c r="H187" s="7" t="str">
        <f t="shared" si="26"/>
        <v>N/A</v>
      </c>
      <c r="I187" s="8">
        <v>-10.5</v>
      </c>
      <c r="J187" s="8">
        <v>2.7040000000000002</v>
      </c>
      <c r="K187" s="25" t="s">
        <v>734</v>
      </c>
      <c r="L187" s="85" t="str">
        <f t="shared" si="27"/>
        <v>Yes</v>
      </c>
    </row>
    <row r="188" spans="1:12" x14ac:dyDescent="0.25">
      <c r="A188" s="146" t="s">
        <v>487</v>
      </c>
      <c r="B188" s="21" t="s">
        <v>213</v>
      </c>
      <c r="C188" s="4">
        <v>35.026555621999997</v>
      </c>
      <c r="D188" s="7" t="str">
        <f t="shared" si="24"/>
        <v>N/A</v>
      </c>
      <c r="E188" s="4">
        <v>27.341088851999999</v>
      </c>
      <c r="F188" s="7" t="str">
        <f t="shared" si="25"/>
        <v>N/A</v>
      </c>
      <c r="G188" s="4">
        <v>32.090755719000001</v>
      </c>
      <c r="H188" s="7" t="str">
        <f t="shared" si="26"/>
        <v>N/A</v>
      </c>
      <c r="I188" s="8">
        <v>-21.9</v>
      </c>
      <c r="J188" s="8">
        <v>17.37</v>
      </c>
      <c r="K188" s="25" t="s">
        <v>734</v>
      </c>
      <c r="L188" s="85" t="str">
        <f t="shared" si="27"/>
        <v>Yes</v>
      </c>
    </row>
    <row r="189" spans="1:12" x14ac:dyDescent="0.25">
      <c r="A189" s="142" t="s">
        <v>118</v>
      </c>
      <c r="B189" s="21" t="s">
        <v>213</v>
      </c>
      <c r="C189" s="4">
        <v>67.777044560999997</v>
      </c>
      <c r="D189" s="7" t="str">
        <f t="shared" si="24"/>
        <v>N/A</v>
      </c>
      <c r="E189" s="4">
        <v>58.130730249999999</v>
      </c>
      <c r="F189" s="7" t="str">
        <f t="shared" si="25"/>
        <v>N/A</v>
      </c>
      <c r="G189" s="4">
        <v>59.509248464000002</v>
      </c>
      <c r="H189" s="7" t="str">
        <f t="shared" si="26"/>
        <v>N/A</v>
      </c>
      <c r="I189" s="8">
        <v>-14.2</v>
      </c>
      <c r="J189" s="8">
        <v>2.371</v>
      </c>
      <c r="K189" s="25" t="s">
        <v>734</v>
      </c>
      <c r="L189" s="85" t="str">
        <f t="shared" si="27"/>
        <v>Yes</v>
      </c>
    </row>
    <row r="190" spans="1:12" x14ac:dyDescent="0.25">
      <c r="A190" s="146" t="s">
        <v>488</v>
      </c>
      <c r="B190" s="21" t="s">
        <v>213</v>
      </c>
      <c r="C190" s="4">
        <v>28.425790358</v>
      </c>
      <c r="D190" s="7" t="str">
        <f t="shared" si="24"/>
        <v>N/A</v>
      </c>
      <c r="E190" s="4">
        <v>21.476038581000001</v>
      </c>
      <c r="F190" s="7" t="str">
        <f t="shared" si="25"/>
        <v>N/A</v>
      </c>
      <c r="G190" s="4">
        <v>23.350104252000001</v>
      </c>
      <c r="H190" s="7" t="str">
        <f t="shared" si="26"/>
        <v>N/A</v>
      </c>
      <c r="I190" s="8">
        <v>-24.4</v>
      </c>
      <c r="J190" s="8">
        <v>8.7260000000000009</v>
      </c>
      <c r="K190" s="25" t="s">
        <v>734</v>
      </c>
      <c r="L190" s="85" t="str">
        <f t="shared" si="27"/>
        <v>Yes</v>
      </c>
    </row>
    <row r="191" spans="1:12" x14ac:dyDescent="0.25">
      <c r="A191" s="146" t="s">
        <v>489</v>
      </c>
      <c r="B191" s="21" t="s">
        <v>213</v>
      </c>
      <c r="C191" s="4">
        <v>94.121798999000006</v>
      </c>
      <c r="D191" s="7" t="str">
        <f t="shared" si="24"/>
        <v>N/A</v>
      </c>
      <c r="E191" s="4">
        <v>94.186062441000004</v>
      </c>
      <c r="F191" s="7" t="str">
        <f t="shared" si="25"/>
        <v>N/A</v>
      </c>
      <c r="G191" s="4">
        <v>92.899001529000003</v>
      </c>
      <c r="H191" s="7" t="str">
        <f t="shared" si="26"/>
        <v>N/A</v>
      </c>
      <c r="I191" s="8">
        <v>6.83E-2</v>
      </c>
      <c r="J191" s="8">
        <v>-1.37</v>
      </c>
      <c r="K191" s="25" t="s">
        <v>734</v>
      </c>
      <c r="L191" s="85" t="str">
        <f t="shared" si="27"/>
        <v>Yes</v>
      </c>
    </row>
    <row r="192" spans="1:12" x14ac:dyDescent="0.25">
      <c r="A192" s="146" t="s">
        <v>490</v>
      </c>
      <c r="B192" s="21" t="s">
        <v>213</v>
      </c>
      <c r="C192" s="4">
        <v>64.488163292999999</v>
      </c>
      <c r="D192" s="7" t="str">
        <f t="shared" si="24"/>
        <v>N/A</v>
      </c>
      <c r="E192" s="4">
        <v>59.668897047999998</v>
      </c>
      <c r="F192" s="7" t="str">
        <f t="shared" si="25"/>
        <v>N/A</v>
      </c>
      <c r="G192" s="4">
        <v>60.241803748000002</v>
      </c>
      <c r="H192" s="7" t="str">
        <f t="shared" si="26"/>
        <v>N/A</v>
      </c>
      <c r="I192" s="8">
        <v>-7.47</v>
      </c>
      <c r="J192" s="8">
        <v>0.96009999999999995</v>
      </c>
      <c r="K192" s="25" t="s">
        <v>734</v>
      </c>
      <c r="L192" s="85" t="str">
        <f t="shared" si="27"/>
        <v>Yes</v>
      </c>
    </row>
    <row r="193" spans="1:12" x14ac:dyDescent="0.25">
      <c r="A193" s="146" t="s">
        <v>491</v>
      </c>
      <c r="B193" s="21" t="s">
        <v>213</v>
      </c>
      <c r="C193" s="4">
        <v>57.763127984</v>
      </c>
      <c r="D193" s="7" t="str">
        <f t="shared" si="24"/>
        <v>N/A</v>
      </c>
      <c r="E193" s="4">
        <v>46.271866520000003</v>
      </c>
      <c r="F193" s="7" t="str">
        <f t="shared" si="25"/>
        <v>N/A</v>
      </c>
      <c r="G193" s="4">
        <v>48.724755620000003</v>
      </c>
      <c r="H193" s="7" t="str">
        <f t="shared" si="26"/>
        <v>N/A</v>
      </c>
      <c r="I193" s="8">
        <v>-19.899999999999999</v>
      </c>
      <c r="J193" s="8">
        <v>5.3010000000000002</v>
      </c>
      <c r="K193" s="25" t="s">
        <v>734</v>
      </c>
      <c r="L193" s="85" t="str">
        <f t="shared" si="27"/>
        <v>Yes</v>
      </c>
    </row>
    <row r="194" spans="1:12" x14ac:dyDescent="0.25">
      <c r="A194" s="142" t="s">
        <v>1527</v>
      </c>
      <c r="B194" s="21" t="s">
        <v>213</v>
      </c>
      <c r="C194" s="22">
        <v>5.0840939901000004</v>
      </c>
      <c r="D194" s="7" t="str">
        <f t="shared" si="24"/>
        <v>N/A</v>
      </c>
      <c r="E194" s="22">
        <v>4.7122143268999999</v>
      </c>
      <c r="F194" s="7" t="str">
        <f t="shared" si="25"/>
        <v>N/A</v>
      </c>
      <c r="G194" s="22">
        <v>4.7509057544999997</v>
      </c>
      <c r="H194" s="7" t="str">
        <f t="shared" si="26"/>
        <v>N/A</v>
      </c>
      <c r="I194" s="8">
        <v>-7.31</v>
      </c>
      <c r="J194" s="8">
        <v>0.82110000000000005</v>
      </c>
      <c r="K194" s="25" t="s">
        <v>734</v>
      </c>
      <c r="L194" s="85" t="str">
        <f t="shared" si="27"/>
        <v>Yes</v>
      </c>
    </row>
    <row r="195" spans="1:12" x14ac:dyDescent="0.25">
      <c r="A195" s="146" t="s">
        <v>1528</v>
      </c>
      <c r="B195" s="21" t="s">
        <v>213</v>
      </c>
      <c r="C195" s="22">
        <v>1.2519132653</v>
      </c>
      <c r="D195" s="7" t="str">
        <f t="shared" si="24"/>
        <v>N/A</v>
      </c>
      <c r="E195" s="22">
        <v>0.88646023070000002</v>
      </c>
      <c r="F195" s="7" t="str">
        <f t="shared" si="25"/>
        <v>N/A</v>
      </c>
      <c r="G195" s="22">
        <v>1.121399177</v>
      </c>
      <c r="H195" s="7" t="str">
        <f t="shared" si="26"/>
        <v>N/A</v>
      </c>
      <c r="I195" s="8">
        <v>-29.2</v>
      </c>
      <c r="J195" s="8">
        <v>26.5</v>
      </c>
      <c r="K195" s="25" t="s">
        <v>734</v>
      </c>
      <c r="L195" s="85" t="str">
        <f t="shared" si="27"/>
        <v>Yes</v>
      </c>
    </row>
    <row r="196" spans="1:12" x14ac:dyDescent="0.25">
      <c r="A196" s="146" t="s">
        <v>1529</v>
      </c>
      <c r="B196" s="21" t="s">
        <v>213</v>
      </c>
      <c r="C196" s="22">
        <v>5.8125395318999997</v>
      </c>
      <c r="D196" s="7" t="str">
        <f t="shared" si="24"/>
        <v>N/A</v>
      </c>
      <c r="E196" s="22">
        <v>5.0872389791000003</v>
      </c>
      <c r="F196" s="7" t="str">
        <f t="shared" si="25"/>
        <v>N/A</v>
      </c>
      <c r="G196" s="22">
        <v>5.9387161990999999</v>
      </c>
      <c r="H196" s="7" t="str">
        <f t="shared" si="26"/>
        <v>N/A</v>
      </c>
      <c r="I196" s="8">
        <v>-12.5</v>
      </c>
      <c r="J196" s="8">
        <v>16.739999999999998</v>
      </c>
      <c r="K196" s="25" t="s">
        <v>734</v>
      </c>
      <c r="L196" s="85" t="str">
        <f t="shared" si="27"/>
        <v>Yes</v>
      </c>
    </row>
    <row r="197" spans="1:12" x14ac:dyDescent="0.25">
      <c r="A197" s="146" t="s">
        <v>1530</v>
      </c>
      <c r="B197" s="21" t="s">
        <v>213</v>
      </c>
      <c r="C197" s="22">
        <v>4.2270081490000004</v>
      </c>
      <c r="D197" s="7" t="str">
        <f t="shared" si="24"/>
        <v>N/A</v>
      </c>
      <c r="E197" s="22">
        <v>4.2525589674999997</v>
      </c>
      <c r="F197" s="7" t="str">
        <f t="shared" si="25"/>
        <v>N/A</v>
      </c>
      <c r="G197" s="22">
        <v>4.6840304182999999</v>
      </c>
      <c r="H197" s="7" t="str">
        <f t="shared" si="26"/>
        <v>N/A</v>
      </c>
      <c r="I197" s="8">
        <v>0.60450000000000004</v>
      </c>
      <c r="J197" s="8">
        <v>10.15</v>
      </c>
      <c r="K197" s="25" t="s">
        <v>734</v>
      </c>
      <c r="L197" s="85" t="str">
        <f t="shared" si="27"/>
        <v>Yes</v>
      </c>
    </row>
    <row r="198" spans="1:12" x14ac:dyDescent="0.25">
      <c r="A198" s="146" t="s">
        <v>1531</v>
      </c>
      <c r="B198" s="21" t="s">
        <v>213</v>
      </c>
      <c r="C198" s="22">
        <v>5.2158054711000004</v>
      </c>
      <c r="D198" s="7" t="str">
        <f t="shared" si="24"/>
        <v>N/A</v>
      </c>
      <c r="E198" s="22">
        <v>5.8179959099999996</v>
      </c>
      <c r="F198" s="7" t="str">
        <f t="shared" si="25"/>
        <v>N/A</v>
      </c>
      <c r="G198" s="22">
        <v>5.8545703213999998</v>
      </c>
      <c r="H198" s="7" t="str">
        <f t="shared" si="26"/>
        <v>N/A</v>
      </c>
      <c r="I198" s="8">
        <v>11.55</v>
      </c>
      <c r="J198" s="8">
        <v>0.62860000000000005</v>
      </c>
      <c r="K198" s="25" t="s">
        <v>734</v>
      </c>
      <c r="L198" s="85" t="str">
        <f t="shared" si="27"/>
        <v>Yes</v>
      </c>
    </row>
    <row r="199" spans="1:12" x14ac:dyDescent="0.25">
      <c r="A199" s="142" t="s">
        <v>1532</v>
      </c>
      <c r="B199" s="21" t="s">
        <v>213</v>
      </c>
      <c r="C199" s="22">
        <v>154.12992679999999</v>
      </c>
      <c r="D199" s="7" t="str">
        <f t="shared" si="24"/>
        <v>N/A</v>
      </c>
      <c r="E199" s="22">
        <v>157.11702915000001</v>
      </c>
      <c r="F199" s="7" t="str">
        <f t="shared" si="25"/>
        <v>N/A</v>
      </c>
      <c r="G199" s="22">
        <v>104.90747500000001</v>
      </c>
      <c r="H199" s="7" t="str">
        <f t="shared" si="26"/>
        <v>N/A</v>
      </c>
      <c r="I199" s="8">
        <v>1.9379999999999999</v>
      </c>
      <c r="J199" s="8">
        <v>-33.200000000000003</v>
      </c>
      <c r="K199" s="25" t="s">
        <v>734</v>
      </c>
      <c r="L199" s="85" t="str">
        <f t="shared" si="27"/>
        <v>No</v>
      </c>
    </row>
    <row r="200" spans="1:12" x14ac:dyDescent="0.25">
      <c r="A200" s="146" t="s">
        <v>1533</v>
      </c>
      <c r="B200" s="21" t="s">
        <v>213</v>
      </c>
      <c r="C200" s="22">
        <v>137.62386859</v>
      </c>
      <c r="D200" s="7" t="str">
        <f t="shared" si="24"/>
        <v>N/A</v>
      </c>
      <c r="E200" s="22">
        <v>142.86317568000001</v>
      </c>
      <c r="F200" s="7" t="str">
        <f t="shared" si="25"/>
        <v>N/A</v>
      </c>
      <c r="G200" s="22">
        <v>64.243562232000002</v>
      </c>
      <c r="H200" s="7" t="str">
        <f t="shared" si="26"/>
        <v>N/A</v>
      </c>
      <c r="I200" s="8">
        <v>3.8069999999999999</v>
      </c>
      <c r="J200" s="8">
        <v>-55</v>
      </c>
      <c r="K200" s="25" t="s">
        <v>734</v>
      </c>
      <c r="L200" s="85" t="str">
        <f t="shared" si="27"/>
        <v>No</v>
      </c>
    </row>
    <row r="201" spans="1:12" x14ac:dyDescent="0.25">
      <c r="A201" s="146" t="s">
        <v>1534</v>
      </c>
      <c r="B201" s="21" t="s">
        <v>213</v>
      </c>
      <c r="C201" s="22">
        <v>176.02914390000001</v>
      </c>
      <c r="D201" s="7" t="str">
        <f t="shared" si="24"/>
        <v>N/A</v>
      </c>
      <c r="E201" s="22">
        <v>181.22661663</v>
      </c>
      <c r="F201" s="7" t="str">
        <f t="shared" si="25"/>
        <v>N/A</v>
      </c>
      <c r="G201" s="22">
        <v>142.54938811</v>
      </c>
      <c r="H201" s="7" t="str">
        <f t="shared" si="26"/>
        <v>N/A</v>
      </c>
      <c r="I201" s="8">
        <v>2.9529999999999998</v>
      </c>
      <c r="J201" s="8">
        <v>-21.3</v>
      </c>
      <c r="K201" s="25" t="s">
        <v>734</v>
      </c>
      <c r="L201" s="85" t="str">
        <f t="shared" si="27"/>
        <v>Yes</v>
      </c>
    </row>
    <row r="202" spans="1:12" x14ac:dyDescent="0.25">
      <c r="A202" s="146" t="s">
        <v>1535</v>
      </c>
      <c r="B202" s="21" t="s">
        <v>213</v>
      </c>
      <c r="C202" s="22">
        <v>21.5</v>
      </c>
      <c r="D202" s="7" t="str">
        <f t="shared" si="24"/>
        <v>N/A</v>
      </c>
      <c r="E202" s="22">
        <v>22.420454544999998</v>
      </c>
      <c r="F202" s="7" t="str">
        <f t="shared" si="25"/>
        <v>N/A</v>
      </c>
      <c r="G202" s="22">
        <v>27.03</v>
      </c>
      <c r="H202" s="7" t="str">
        <f t="shared" si="26"/>
        <v>N/A</v>
      </c>
      <c r="I202" s="8">
        <v>4.2809999999999997</v>
      </c>
      <c r="J202" s="8">
        <v>20.56</v>
      </c>
      <c r="K202" s="25" t="s">
        <v>734</v>
      </c>
      <c r="L202" s="85" t="str">
        <f t="shared" si="27"/>
        <v>Yes</v>
      </c>
    </row>
    <row r="203" spans="1:12" x14ac:dyDescent="0.25">
      <c r="A203" s="146" t="s">
        <v>1536</v>
      </c>
      <c r="B203" s="21" t="s">
        <v>213</v>
      </c>
      <c r="C203" s="22">
        <v>41</v>
      </c>
      <c r="D203" s="7" t="str">
        <f t="shared" si="24"/>
        <v>N/A</v>
      </c>
      <c r="E203" s="22">
        <v>46.314465409</v>
      </c>
      <c r="F203" s="7" t="str">
        <f t="shared" si="25"/>
        <v>N/A</v>
      </c>
      <c r="G203" s="22">
        <v>25.122699387000001</v>
      </c>
      <c r="H203" s="7" t="str">
        <f t="shared" si="26"/>
        <v>N/A</v>
      </c>
      <c r="I203" s="8">
        <v>12.96</v>
      </c>
      <c r="J203" s="8">
        <v>-45.8</v>
      </c>
      <c r="K203" s="25" t="s">
        <v>734</v>
      </c>
      <c r="L203" s="85" t="str">
        <f t="shared" si="27"/>
        <v>No</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33.33</v>
      </c>
      <c r="J204" s="8">
        <v>25</v>
      </c>
      <c r="K204" s="10" t="s">
        <v>213</v>
      </c>
      <c r="L204" s="85" t="str">
        <f t="shared" ref="L204:L214" si="31">IF(J204="Div by 0", "N/A", IF(K204="N/A","N/A", IF(J204&gt;VALUE(MID(K204,1,2)), "No", IF(J204&lt;-1*VALUE(MID(K204,1,2)), "No", "Yes"))))</f>
        <v>N/A</v>
      </c>
    </row>
    <row r="205" spans="1:12" x14ac:dyDescent="0.25">
      <c r="A205" s="142" t="s">
        <v>128</v>
      </c>
      <c r="B205" s="21" t="s">
        <v>213</v>
      </c>
      <c r="C205" s="22">
        <v>25</v>
      </c>
      <c r="D205" s="7" t="str">
        <f t="shared" si="28"/>
        <v>N/A</v>
      </c>
      <c r="E205" s="22">
        <v>34</v>
      </c>
      <c r="F205" s="7" t="str">
        <f t="shared" si="29"/>
        <v>N/A</v>
      </c>
      <c r="G205" s="22">
        <v>55</v>
      </c>
      <c r="H205" s="7" t="str">
        <f t="shared" si="30"/>
        <v>N/A</v>
      </c>
      <c r="I205" s="8">
        <v>36</v>
      </c>
      <c r="J205" s="8">
        <v>61.76</v>
      </c>
      <c r="K205" s="10" t="s">
        <v>213</v>
      </c>
      <c r="L205" s="85" t="str">
        <f t="shared" si="31"/>
        <v>N/A</v>
      </c>
    </row>
    <row r="206" spans="1:12" ht="25" x14ac:dyDescent="0.25">
      <c r="A206" s="142" t="s">
        <v>1584</v>
      </c>
      <c r="B206" s="21" t="s">
        <v>213</v>
      </c>
      <c r="C206" s="22">
        <v>11</v>
      </c>
      <c r="D206" s="7" t="str">
        <f t="shared" si="28"/>
        <v>N/A</v>
      </c>
      <c r="E206" s="22">
        <v>11</v>
      </c>
      <c r="F206" s="7" t="str">
        <f t="shared" si="29"/>
        <v>N/A</v>
      </c>
      <c r="G206" s="22">
        <v>11</v>
      </c>
      <c r="H206" s="7" t="str">
        <f t="shared" si="30"/>
        <v>N/A</v>
      </c>
      <c r="I206" s="8">
        <v>33.33</v>
      </c>
      <c r="J206" s="8">
        <v>150</v>
      </c>
      <c r="K206" s="10" t="s">
        <v>213</v>
      </c>
      <c r="L206" s="85" t="str">
        <f t="shared" si="31"/>
        <v>N/A</v>
      </c>
    </row>
    <row r="207" spans="1:12" ht="25" x14ac:dyDescent="0.25">
      <c r="A207" s="142" t="s">
        <v>1537</v>
      </c>
      <c r="B207" s="21" t="s">
        <v>213</v>
      </c>
      <c r="C207" s="22">
        <v>11</v>
      </c>
      <c r="D207" s="7" t="str">
        <f t="shared" si="28"/>
        <v>N/A</v>
      </c>
      <c r="E207" s="22">
        <v>11</v>
      </c>
      <c r="F207" s="7" t="str">
        <f t="shared" si="29"/>
        <v>N/A</v>
      </c>
      <c r="G207" s="22">
        <v>11</v>
      </c>
      <c r="H207" s="7" t="str">
        <f t="shared" si="30"/>
        <v>N/A</v>
      </c>
      <c r="I207" s="8">
        <v>14.29</v>
      </c>
      <c r="J207" s="8">
        <v>-50</v>
      </c>
      <c r="K207" s="10" t="s">
        <v>213</v>
      </c>
      <c r="L207" s="85" t="str">
        <f t="shared" si="31"/>
        <v>N/A</v>
      </c>
    </row>
    <row r="208" spans="1:12" x14ac:dyDescent="0.25">
      <c r="A208" s="142" t="s">
        <v>1585</v>
      </c>
      <c r="B208" s="21" t="s">
        <v>213</v>
      </c>
      <c r="C208" s="22">
        <v>20</v>
      </c>
      <c r="D208" s="7" t="str">
        <f t="shared" si="28"/>
        <v>N/A</v>
      </c>
      <c r="E208" s="22">
        <v>21</v>
      </c>
      <c r="F208" s="7" t="str">
        <f t="shared" si="29"/>
        <v>N/A</v>
      </c>
      <c r="G208" s="22">
        <v>32</v>
      </c>
      <c r="H208" s="7" t="str">
        <f t="shared" si="30"/>
        <v>N/A</v>
      </c>
      <c r="I208" s="8">
        <v>5</v>
      </c>
      <c r="J208" s="8">
        <v>52.38</v>
      </c>
      <c r="K208" s="10" t="s">
        <v>213</v>
      </c>
      <c r="L208" s="85" t="str">
        <f t="shared" si="31"/>
        <v>N/A</v>
      </c>
    </row>
    <row r="209" spans="1:12" x14ac:dyDescent="0.25">
      <c r="A209" s="142" t="s">
        <v>1586</v>
      </c>
      <c r="B209" s="21" t="s">
        <v>213</v>
      </c>
      <c r="C209" s="22">
        <v>408</v>
      </c>
      <c r="D209" s="7" t="str">
        <f t="shared" si="28"/>
        <v>N/A</v>
      </c>
      <c r="E209" s="22">
        <v>494</v>
      </c>
      <c r="F209" s="7" t="str">
        <f t="shared" si="29"/>
        <v>N/A</v>
      </c>
      <c r="G209" s="22">
        <v>565</v>
      </c>
      <c r="H209" s="7" t="str">
        <f t="shared" si="30"/>
        <v>N/A</v>
      </c>
      <c r="I209" s="8">
        <v>21.08</v>
      </c>
      <c r="J209" s="8">
        <v>14.37</v>
      </c>
      <c r="K209" s="10" t="s">
        <v>213</v>
      </c>
      <c r="L209" s="85" t="str">
        <f t="shared" si="31"/>
        <v>N/A</v>
      </c>
    </row>
    <row r="210" spans="1:12" x14ac:dyDescent="0.25">
      <c r="A210" s="142" t="s">
        <v>125</v>
      </c>
      <c r="B210" s="21" t="s">
        <v>213</v>
      </c>
      <c r="C210" s="26">
        <v>4385175</v>
      </c>
      <c r="D210" s="7" t="str">
        <f t="shared" si="28"/>
        <v>N/A</v>
      </c>
      <c r="E210" s="26">
        <v>4635998</v>
      </c>
      <c r="F210" s="7" t="str">
        <f t="shared" si="29"/>
        <v>N/A</v>
      </c>
      <c r="G210" s="26">
        <v>4139507</v>
      </c>
      <c r="H210" s="7" t="str">
        <f t="shared" si="30"/>
        <v>N/A</v>
      </c>
      <c r="I210" s="8">
        <v>5.72</v>
      </c>
      <c r="J210" s="8">
        <v>-10.7</v>
      </c>
      <c r="K210" s="10" t="s">
        <v>213</v>
      </c>
      <c r="L210" s="85" t="str">
        <f t="shared" si="31"/>
        <v>N/A</v>
      </c>
    </row>
    <row r="211" spans="1:12" x14ac:dyDescent="0.25">
      <c r="A211" s="142" t="s">
        <v>1587</v>
      </c>
      <c r="B211" s="21" t="s">
        <v>213</v>
      </c>
      <c r="C211" s="26">
        <v>2637885</v>
      </c>
      <c r="D211" s="7" t="str">
        <f t="shared" si="28"/>
        <v>N/A</v>
      </c>
      <c r="E211" s="26">
        <v>2832621</v>
      </c>
      <c r="F211" s="7" t="str">
        <f t="shared" si="29"/>
        <v>N/A</v>
      </c>
      <c r="G211" s="26">
        <v>4123095</v>
      </c>
      <c r="H211" s="7" t="str">
        <f t="shared" si="30"/>
        <v>N/A</v>
      </c>
      <c r="I211" s="8">
        <v>7.3819999999999997</v>
      </c>
      <c r="J211" s="8">
        <v>45.56</v>
      </c>
      <c r="K211" s="10" t="s">
        <v>213</v>
      </c>
      <c r="L211" s="85" t="str">
        <f t="shared" si="31"/>
        <v>N/A</v>
      </c>
    </row>
    <row r="212" spans="1:12" x14ac:dyDescent="0.25">
      <c r="A212" s="142" t="s">
        <v>1538</v>
      </c>
      <c r="B212" s="21" t="s">
        <v>213</v>
      </c>
      <c r="C212" s="26">
        <v>587400</v>
      </c>
      <c r="D212" s="7" t="str">
        <f t="shared" si="28"/>
        <v>N/A</v>
      </c>
      <c r="E212" s="26">
        <v>393037</v>
      </c>
      <c r="F212" s="7" t="str">
        <f t="shared" si="29"/>
        <v>N/A</v>
      </c>
      <c r="G212" s="26">
        <v>234650</v>
      </c>
      <c r="H212" s="7" t="str">
        <f t="shared" si="30"/>
        <v>N/A</v>
      </c>
      <c r="I212" s="8">
        <v>-33.1</v>
      </c>
      <c r="J212" s="8">
        <v>-40.299999999999997</v>
      </c>
      <c r="K212" s="10" t="s">
        <v>213</v>
      </c>
      <c r="L212" s="85" t="str">
        <f t="shared" si="31"/>
        <v>N/A</v>
      </c>
    </row>
    <row r="213" spans="1:12" x14ac:dyDescent="0.25">
      <c r="A213" s="142" t="s">
        <v>1588</v>
      </c>
      <c r="B213" s="21" t="s">
        <v>213</v>
      </c>
      <c r="C213" s="26">
        <v>4363760</v>
      </c>
      <c r="D213" s="7" t="str">
        <f t="shared" si="28"/>
        <v>N/A</v>
      </c>
      <c r="E213" s="26">
        <v>4541569</v>
      </c>
      <c r="F213" s="7" t="str">
        <f t="shared" si="29"/>
        <v>N/A</v>
      </c>
      <c r="G213" s="26">
        <v>1831673</v>
      </c>
      <c r="H213" s="7" t="str">
        <f t="shared" si="30"/>
        <v>N/A</v>
      </c>
      <c r="I213" s="8">
        <v>4.0750000000000002</v>
      </c>
      <c r="J213" s="8">
        <v>-59.7</v>
      </c>
      <c r="K213" s="10" t="s">
        <v>213</v>
      </c>
      <c r="L213" s="85" t="str">
        <f t="shared" si="31"/>
        <v>N/A</v>
      </c>
    </row>
    <row r="214" spans="1:12" x14ac:dyDescent="0.25">
      <c r="A214" s="146" t="s">
        <v>1589</v>
      </c>
      <c r="B214" s="21" t="s">
        <v>213</v>
      </c>
      <c r="C214" s="26">
        <v>1091548</v>
      </c>
      <c r="D214" s="7" t="str">
        <f t="shared" si="28"/>
        <v>N/A</v>
      </c>
      <c r="E214" s="26">
        <v>1129722</v>
      </c>
      <c r="F214" s="7" t="str">
        <f t="shared" si="29"/>
        <v>N/A</v>
      </c>
      <c r="G214" s="26">
        <v>1327381</v>
      </c>
      <c r="H214" s="7" t="str">
        <f t="shared" si="30"/>
        <v>N/A</v>
      </c>
      <c r="I214" s="8">
        <v>3.4969999999999999</v>
      </c>
      <c r="J214" s="8">
        <v>17.5</v>
      </c>
      <c r="K214" s="10" t="s">
        <v>213</v>
      </c>
      <c r="L214" s="85" t="str">
        <f t="shared" si="31"/>
        <v>N/A</v>
      </c>
    </row>
    <row r="215" spans="1:12" ht="25" x14ac:dyDescent="0.25">
      <c r="A215" s="142" t="s">
        <v>1352</v>
      </c>
      <c r="B215" s="21" t="s">
        <v>213</v>
      </c>
      <c r="C215" s="26">
        <v>2087668</v>
      </c>
      <c r="D215" s="7" t="str">
        <f t="shared" ref="D215:D229" si="32">IF($B215="N/A","N/A",IF(C215&gt;10,"No",IF(C215&lt;-10,"No","Yes")))</f>
        <v>N/A</v>
      </c>
      <c r="E215" s="26">
        <v>2631553</v>
      </c>
      <c r="F215" s="7" t="str">
        <f t="shared" ref="F215:F229" si="33">IF($B215="N/A","N/A",IF(E215&gt;10,"No",IF(E215&lt;-10,"No","Yes")))</f>
        <v>N/A</v>
      </c>
      <c r="G215" s="26">
        <v>2755422</v>
      </c>
      <c r="H215" s="7" t="str">
        <f t="shared" ref="H215:H229" si="34">IF($B215="N/A","N/A",IF(G215&gt;10,"No",IF(G215&lt;-10,"No","Yes")))</f>
        <v>N/A</v>
      </c>
      <c r="I215" s="8">
        <v>26.05</v>
      </c>
      <c r="J215" s="8">
        <v>4.7069999999999999</v>
      </c>
      <c r="K215" s="25" t="s">
        <v>734</v>
      </c>
      <c r="L215" s="85" t="str">
        <f t="shared" ref="L215:L229" si="35">IF(J215="Div by 0", "N/A", IF(K215="N/A","N/A", IF(J215&gt;VALUE(MID(K215,1,2)), "No", IF(J215&lt;-1*VALUE(MID(K215,1,2)), "No", "Yes"))))</f>
        <v>Yes</v>
      </c>
    </row>
    <row r="216" spans="1:12" x14ac:dyDescent="0.25">
      <c r="A216" s="142" t="s">
        <v>646</v>
      </c>
      <c r="B216" s="21" t="s">
        <v>213</v>
      </c>
      <c r="C216" s="22">
        <v>7102</v>
      </c>
      <c r="D216" s="7" t="str">
        <f t="shared" si="32"/>
        <v>N/A</v>
      </c>
      <c r="E216" s="22">
        <v>7702</v>
      </c>
      <c r="F216" s="7" t="str">
        <f t="shared" si="33"/>
        <v>N/A</v>
      </c>
      <c r="G216" s="22">
        <v>8213</v>
      </c>
      <c r="H216" s="7" t="str">
        <f t="shared" si="34"/>
        <v>N/A</v>
      </c>
      <c r="I216" s="8">
        <v>8.4480000000000004</v>
      </c>
      <c r="J216" s="8">
        <v>6.6349999999999998</v>
      </c>
      <c r="K216" s="25" t="s">
        <v>734</v>
      </c>
      <c r="L216" s="85" t="str">
        <f t="shared" si="35"/>
        <v>Yes</v>
      </c>
    </row>
    <row r="217" spans="1:12" x14ac:dyDescent="0.25">
      <c r="A217" s="142" t="s">
        <v>1353</v>
      </c>
      <c r="B217" s="21" t="s">
        <v>213</v>
      </c>
      <c r="C217" s="26">
        <v>293.95494227</v>
      </c>
      <c r="D217" s="7" t="str">
        <f t="shared" si="32"/>
        <v>N/A</v>
      </c>
      <c r="E217" s="26">
        <v>341.67138405999998</v>
      </c>
      <c r="F217" s="7" t="str">
        <f t="shared" si="33"/>
        <v>N/A</v>
      </c>
      <c r="G217" s="26">
        <v>335.49519055000002</v>
      </c>
      <c r="H217" s="7" t="str">
        <f t="shared" si="34"/>
        <v>N/A</v>
      </c>
      <c r="I217" s="8">
        <v>16.23</v>
      </c>
      <c r="J217" s="8">
        <v>-1.81</v>
      </c>
      <c r="K217" s="25" t="s">
        <v>734</v>
      </c>
      <c r="L217" s="85" t="str">
        <f t="shared" si="35"/>
        <v>Yes</v>
      </c>
    </row>
    <row r="218" spans="1:12" ht="25" x14ac:dyDescent="0.25">
      <c r="A218" s="142" t="s">
        <v>1354</v>
      </c>
      <c r="B218" s="21" t="s">
        <v>213</v>
      </c>
      <c r="C218" s="26">
        <v>421806</v>
      </c>
      <c r="D218" s="7" t="str">
        <f t="shared" si="32"/>
        <v>N/A</v>
      </c>
      <c r="E218" s="26">
        <v>329751</v>
      </c>
      <c r="F218" s="7" t="str">
        <f t="shared" si="33"/>
        <v>N/A</v>
      </c>
      <c r="G218" s="26">
        <v>309778</v>
      </c>
      <c r="H218" s="7" t="str">
        <f t="shared" si="34"/>
        <v>N/A</v>
      </c>
      <c r="I218" s="8">
        <v>-21.8</v>
      </c>
      <c r="J218" s="8">
        <v>-6.06</v>
      </c>
      <c r="K218" s="25" t="s">
        <v>734</v>
      </c>
      <c r="L218" s="85" t="str">
        <f t="shared" si="35"/>
        <v>Yes</v>
      </c>
    </row>
    <row r="219" spans="1:12" x14ac:dyDescent="0.25">
      <c r="A219" s="142" t="s">
        <v>513</v>
      </c>
      <c r="B219" s="21" t="s">
        <v>213</v>
      </c>
      <c r="C219" s="22">
        <v>1796</v>
      </c>
      <c r="D219" s="7" t="str">
        <f t="shared" si="32"/>
        <v>N/A</v>
      </c>
      <c r="E219" s="22">
        <v>1808</v>
      </c>
      <c r="F219" s="7" t="str">
        <f t="shared" si="33"/>
        <v>N/A</v>
      </c>
      <c r="G219" s="22">
        <v>1796</v>
      </c>
      <c r="H219" s="7" t="str">
        <f t="shared" si="34"/>
        <v>N/A</v>
      </c>
      <c r="I219" s="8">
        <v>0.66820000000000002</v>
      </c>
      <c r="J219" s="8">
        <v>-0.66400000000000003</v>
      </c>
      <c r="K219" s="25" t="s">
        <v>734</v>
      </c>
      <c r="L219" s="85" t="str">
        <f t="shared" si="35"/>
        <v>Yes</v>
      </c>
    </row>
    <row r="220" spans="1:12" x14ac:dyDescent="0.25">
      <c r="A220" s="142" t="s">
        <v>1355</v>
      </c>
      <c r="B220" s="21" t="s">
        <v>213</v>
      </c>
      <c r="C220" s="26">
        <v>234.85857461000001</v>
      </c>
      <c r="D220" s="7" t="str">
        <f t="shared" si="32"/>
        <v>N/A</v>
      </c>
      <c r="E220" s="26">
        <v>182.38440265</v>
      </c>
      <c r="F220" s="7" t="str">
        <f t="shared" si="33"/>
        <v>N/A</v>
      </c>
      <c r="G220" s="26">
        <v>172.48218263000001</v>
      </c>
      <c r="H220" s="7" t="str">
        <f t="shared" si="34"/>
        <v>N/A</v>
      </c>
      <c r="I220" s="8">
        <v>-22.3</v>
      </c>
      <c r="J220" s="8">
        <v>-5.43</v>
      </c>
      <c r="K220" s="25" t="s">
        <v>734</v>
      </c>
      <c r="L220" s="85" t="str">
        <f t="shared" si="35"/>
        <v>Yes</v>
      </c>
    </row>
    <row r="221" spans="1:12" ht="25" x14ac:dyDescent="0.25">
      <c r="A221" s="142" t="s">
        <v>1356</v>
      </c>
      <c r="B221" s="21" t="s">
        <v>213</v>
      </c>
      <c r="C221" s="26">
        <v>366481</v>
      </c>
      <c r="D221" s="7" t="str">
        <f t="shared" si="32"/>
        <v>N/A</v>
      </c>
      <c r="E221" s="26">
        <v>327003</v>
      </c>
      <c r="F221" s="7" t="str">
        <f t="shared" si="33"/>
        <v>N/A</v>
      </c>
      <c r="G221" s="26">
        <v>460893</v>
      </c>
      <c r="H221" s="7" t="str">
        <f t="shared" si="34"/>
        <v>N/A</v>
      </c>
      <c r="I221" s="8">
        <v>-10.8</v>
      </c>
      <c r="J221" s="8">
        <v>40.94</v>
      </c>
      <c r="K221" s="25" t="s">
        <v>734</v>
      </c>
      <c r="L221" s="85" t="str">
        <f t="shared" si="35"/>
        <v>No</v>
      </c>
    </row>
    <row r="222" spans="1:12" x14ac:dyDescent="0.25">
      <c r="A222" s="142" t="s">
        <v>514</v>
      </c>
      <c r="B222" s="21" t="s">
        <v>213</v>
      </c>
      <c r="C222" s="22">
        <v>677</v>
      </c>
      <c r="D222" s="7" t="str">
        <f t="shared" si="32"/>
        <v>N/A</v>
      </c>
      <c r="E222" s="22">
        <v>374</v>
      </c>
      <c r="F222" s="7" t="str">
        <f t="shared" si="33"/>
        <v>N/A</v>
      </c>
      <c r="G222" s="22">
        <v>1204</v>
      </c>
      <c r="H222" s="7" t="str">
        <f t="shared" si="34"/>
        <v>N/A</v>
      </c>
      <c r="I222" s="8">
        <v>-44.8</v>
      </c>
      <c r="J222" s="8">
        <v>221.9</v>
      </c>
      <c r="K222" s="25" t="s">
        <v>734</v>
      </c>
      <c r="L222" s="85" t="str">
        <f t="shared" si="35"/>
        <v>No</v>
      </c>
    </row>
    <row r="223" spans="1:12" ht="25" x14ac:dyDescent="0.25">
      <c r="A223" s="142" t="s">
        <v>1357</v>
      </c>
      <c r="B223" s="21" t="s">
        <v>213</v>
      </c>
      <c r="C223" s="26">
        <v>541.33087149000005</v>
      </c>
      <c r="D223" s="7" t="str">
        <f t="shared" si="32"/>
        <v>N/A</v>
      </c>
      <c r="E223" s="26">
        <v>874.33957219000001</v>
      </c>
      <c r="F223" s="7" t="str">
        <f t="shared" si="33"/>
        <v>N/A</v>
      </c>
      <c r="G223" s="26">
        <v>382.80149502</v>
      </c>
      <c r="H223" s="7" t="str">
        <f t="shared" si="34"/>
        <v>N/A</v>
      </c>
      <c r="I223" s="8">
        <v>61.52</v>
      </c>
      <c r="J223" s="8">
        <v>-56.2</v>
      </c>
      <c r="K223" s="25" t="s">
        <v>734</v>
      </c>
      <c r="L223" s="85" t="str">
        <f t="shared" si="35"/>
        <v>No</v>
      </c>
    </row>
    <row r="224" spans="1:12" ht="25" x14ac:dyDescent="0.25">
      <c r="A224" s="142" t="s">
        <v>1358</v>
      </c>
      <c r="B224" s="21" t="s">
        <v>213</v>
      </c>
      <c r="C224" s="26">
        <v>28111365</v>
      </c>
      <c r="D224" s="7" t="str">
        <f t="shared" si="32"/>
        <v>N/A</v>
      </c>
      <c r="E224" s="26">
        <v>27943320</v>
      </c>
      <c r="F224" s="7" t="str">
        <f t="shared" si="33"/>
        <v>N/A</v>
      </c>
      <c r="G224" s="26">
        <v>32694406</v>
      </c>
      <c r="H224" s="7" t="str">
        <f t="shared" si="34"/>
        <v>N/A</v>
      </c>
      <c r="I224" s="8">
        <v>-0.59799999999999998</v>
      </c>
      <c r="J224" s="8">
        <v>17</v>
      </c>
      <c r="K224" s="25" t="s">
        <v>734</v>
      </c>
      <c r="L224" s="85" t="str">
        <f t="shared" si="35"/>
        <v>Yes</v>
      </c>
    </row>
    <row r="225" spans="1:12" x14ac:dyDescent="0.25">
      <c r="A225" s="142" t="s">
        <v>515</v>
      </c>
      <c r="B225" s="21" t="s">
        <v>213</v>
      </c>
      <c r="C225" s="22">
        <v>7643</v>
      </c>
      <c r="D225" s="7" t="str">
        <f t="shared" si="32"/>
        <v>N/A</v>
      </c>
      <c r="E225" s="22">
        <v>6866</v>
      </c>
      <c r="F225" s="7" t="str">
        <f t="shared" si="33"/>
        <v>N/A</v>
      </c>
      <c r="G225" s="22">
        <v>6812</v>
      </c>
      <c r="H225" s="7" t="str">
        <f t="shared" si="34"/>
        <v>N/A</v>
      </c>
      <c r="I225" s="8">
        <v>-10.199999999999999</v>
      </c>
      <c r="J225" s="8">
        <v>-0.78600000000000003</v>
      </c>
      <c r="K225" s="25" t="s">
        <v>734</v>
      </c>
      <c r="L225" s="85" t="str">
        <f t="shared" si="35"/>
        <v>Yes</v>
      </c>
    </row>
    <row r="226" spans="1:12" x14ac:dyDescent="0.25">
      <c r="A226" s="142" t="s">
        <v>1359</v>
      </c>
      <c r="B226" s="21" t="s">
        <v>213</v>
      </c>
      <c r="C226" s="26">
        <v>3678.0537746999998</v>
      </c>
      <c r="D226" s="7" t="str">
        <f t="shared" si="32"/>
        <v>N/A</v>
      </c>
      <c r="E226" s="26">
        <v>4069.8106612000001</v>
      </c>
      <c r="F226" s="7" t="str">
        <f t="shared" si="33"/>
        <v>N/A</v>
      </c>
      <c r="G226" s="26">
        <v>4799.5311216</v>
      </c>
      <c r="H226" s="7" t="str">
        <f t="shared" si="34"/>
        <v>N/A</v>
      </c>
      <c r="I226" s="8">
        <v>10.65</v>
      </c>
      <c r="J226" s="8">
        <v>17.93</v>
      </c>
      <c r="K226" s="25" t="s">
        <v>734</v>
      </c>
      <c r="L226" s="85" t="str">
        <f t="shared" si="35"/>
        <v>Yes</v>
      </c>
    </row>
    <row r="227" spans="1:12" ht="25" x14ac:dyDescent="0.25">
      <c r="A227" s="142" t="s">
        <v>1360</v>
      </c>
      <c r="B227" s="21" t="s">
        <v>213</v>
      </c>
      <c r="C227" s="26">
        <v>1188850178</v>
      </c>
      <c r="D227" s="7" t="str">
        <f t="shared" si="32"/>
        <v>N/A</v>
      </c>
      <c r="E227" s="26">
        <v>1266325853</v>
      </c>
      <c r="F227" s="7" t="str">
        <f t="shared" si="33"/>
        <v>N/A</v>
      </c>
      <c r="G227" s="26">
        <v>1307101171</v>
      </c>
      <c r="H227" s="7" t="str">
        <f t="shared" si="34"/>
        <v>N/A</v>
      </c>
      <c r="I227" s="8">
        <v>6.5170000000000003</v>
      </c>
      <c r="J227" s="8">
        <v>3.22</v>
      </c>
      <c r="K227" s="25" t="s">
        <v>734</v>
      </c>
      <c r="L227" s="85" t="str">
        <f t="shared" si="35"/>
        <v>Yes</v>
      </c>
    </row>
    <row r="228" spans="1:12" ht="25" x14ac:dyDescent="0.25">
      <c r="A228" s="142" t="s">
        <v>516</v>
      </c>
      <c r="B228" s="21" t="s">
        <v>213</v>
      </c>
      <c r="C228" s="22">
        <v>26899</v>
      </c>
      <c r="D228" s="7" t="str">
        <f t="shared" si="32"/>
        <v>N/A</v>
      </c>
      <c r="E228" s="22">
        <v>26862</v>
      </c>
      <c r="F228" s="7" t="str">
        <f t="shared" si="33"/>
        <v>N/A</v>
      </c>
      <c r="G228" s="22">
        <v>27564</v>
      </c>
      <c r="H228" s="7" t="str">
        <f t="shared" si="34"/>
        <v>N/A</v>
      </c>
      <c r="I228" s="8">
        <v>-0.13800000000000001</v>
      </c>
      <c r="J228" s="8">
        <v>2.613</v>
      </c>
      <c r="K228" s="25" t="s">
        <v>734</v>
      </c>
      <c r="L228" s="85" t="str">
        <f t="shared" si="35"/>
        <v>Yes</v>
      </c>
    </row>
    <row r="229" spans="1:12" ht="25" x14ac:dyDescent="0.25">
      <c r="A229" s="142" t="s">
        <v>1361</v>
      </c>
      <c r="B229" s="21" t="s">
        <v>213</v>
      </c>
      <c r="C229" s="26">
        <v>44196.816908000001</v>
      </c>
      <c r="D229" s="7" t="str">
        <f t="shared" si="32"/>
        <v>N/A</v>
      </c>
      <c r="E229" s="26">
        <v>47141.905033000003</v>
      </c>
      <c r="F229" s="7" t="str">
        <f t="shared" si="33"/>
        <v>N/A</v>
      </c>
      <c r="G229" s="26">
        <v>47420.591025000002</v>
      </c>
      <c r="H229" s="7" t="str">
        <f t="shared" si="34"/>
        <v>N/A</v>
      </c>
      <c r="I229" s="8">
        <v>6.6639999999999997</v>
      </c>
      <c r="J229" s="8">
        <v>0.59119999999999995</v>
      </c>
      <c r="K229" s="25" t="s">
        <v>734</v>
      </c>
      <c r="L229" s="85" t="str">
        <f t="shared" si="35"/>
        <v>Yes</v>
      </c>
    </row>
    <row r="230" spans="1:12" x14ac:dyDescent="0.25">
      <c r="A230" s="116" t="s">
        <v>1362</v>
      </c>
      <c r="B230" s="21" t="s">
        <v>213</v>
      </c>
      <c r="C230" s="10">
        <v>1613267915</v>
      </c>
      <c r="D230" s="7" t="str">
        <f t="shared" ref="D230:D253" si="36">IF($B230="N/A","N/A",IF(C230&gt;10,"No",IF(C230&lt;-10,"No","Yes")))</f>
        <v>N/A</v>
      </c>
      <c r="E230" s="10">
        <v>1734099767</v>
      </c>
      <c r="F230" s="7" t="str">
        <f t="shared" ref="F230:F253" si="37">IF($B230="N/A","N/A",IF(E230&gt;10,"No",IF(E230&lt;-10,"No","Yes")))</f>
        <v>N/A</v>
      </c>
      <c r="G230" s="10">
        <v>1783908264</v>
      </c>
      <c r="H230" s="7" t="str">
        <f t="shared" ref="H230:H253" si="38">IF($B230="N/A","N/A",IF(G230&gt;10,"No",IF(G230&lt;-10,"No","Yes")))</f>
        <v>N/A</v>
      </c>
      <c r="I230" s="8">
        <v>7.49</v>
      </c>
      <c r="J230" s="8">
        <v>2.8719999999999999</v>
      </c>
      <c r="K230" s="25" t="s">
        <v>734</v>
      </c>
      <c r="L230" s="85" t="str">
        <f t="shared" ref="L230:L253" si="39">IF(J230="Div by 0", "N/A", IF(K230="N/A","N/A", IF(J230&gt;VALUE(MID(K230,1,2)), "No", IF(J230&lt;-1*VALUE(MID(K230,1,2)), "No", "Yes"))))</f>
        <v>Yes</v>
      </c>
    </row>
    <row r="231" spans="1:12" x14ac:dyDescent="0.25">
      <c r="A231" s="116" t="s">
        <v>1539</v>
      </c>
      <c r="B231" s="21" t="s">
        <v>213</v>
      </c>
      <c r="C231" s="1">
        <v>57822</v>
      </c>
      <c r="D231" s="1" t="str">
        <f t="shared" si="36"/>
        <v>N/A</v>
      </c>
      <c r="E231" s="1">
        <v>57981</v>
      </c>
      <c r="F231" s="1" t="str">
        <f t="shared" si="37"/>
        <v>N/A</v>
      </c>
      <c r="G231" s="1">
        <v>54420</v>
      </c>
      <c r="H231" s="7" t="str">
        <f t="shared" si="38"/>
        <v>N/A</v>
      </c>
      <c r="I231" s="8">
        <v>0.27500000000000002</v>
      </c>
      <c r="J231" s="8">
        <v>-6.14</v>
      </c>
      <c r="K231" s="25" t="s">
        <v>734</v>
      </c>
      <c r="L231" s="85" t="str">
        <f t="shared" si="39"/>
        <v>Yes</v>
      </c>
    </row>
    <row r="232" spans="1:12" x14ac:dyDescent="0.25">
      <c r="A232" s="116" t="s">
        <v>1540</v>
      </c>
      <c r="B232" s="21" t="s">
        <v>213</v>
      </c>
      <c r="C232" s="10">
        <v>27900.59</v>
      </c>
      <c r="D232" s="7" t="str">
        <f t="shared" si="36"/>
        <v>N/A</v>
      </c>
      <c r="E232" s="10">
        <v>29908.069316000001</v>
      </c>
      <c r="F232" s="7" t="str">
        <f t="shared" si="37"/>
        <v>N/A</v>
      </c>
      <c r="G232" s="10">
        <v>32780.379713000002</v>
      </c>
      <c r="H232" s="7" t="str">
        <f t="shared" si="38"/>
        <v>N/A</v>
      </c>
      <c r="I232" s="8">
        <v>7.1950000000000003</v>
      </c>
      <c r="J232" s="8">
        <v>9.6039999999999992</v>
      </c>
      <c r="K232" s="25" t="s">
        <v>734</v>
      </c>
      <c r="L232" s="85" t="str">
        <f t="shared" si="39"/>
        <v>Yes</v>
      </c>
    </row>
    <row r="233" spans="1:12" x14ac:dyDescent="0.25">
      <c r="A233" s="147" t="s">
        <v>1541</v>
      </c>
      <c r="B233" s="21" t="s">
        <v>213</v>
      </c>
      <c r="C233" s="10">
        <v>11413.614164000001</v>
      </c>
      <c r="D233" s="7" t="str">
        <f t="shared" si="36"/>
        <v>N/A</v>
      </c>
      <c r="E233" s="10">
        <v>14144.373595999999</v>
      </c>
      <c r="F233" s="7" t="str">
        <f t="shared" si="37"/>
        <v>N/A</v>
      </c>
      <c r="G233" s="10">
        <v>13660.679448999999</v>
      </c>
      <c r="H233" s="7" t="str">
        <f t="shared" si="38"/>
        <v>N/A</v>
      </c>
      <c r="I233" s="8">
        <v>23.93</v>
      </c>
      <c r="J233" s="8">
        <v>-3.42</v>
      </c>
      <c r="K233" s="25" t="s">
        <v>734</v>
      </c>
      <c r="L233" s="85" t="str">
        <f t="shared" si="39"/>
        <v>Yes</v>
      </c>
    </row>
    <row r="234" spans="1:12" x14ac:dyDescent="0.25">
      <c r="A234" s="147" t="s">
        <v>1542</v>
      </c>
      <c r="B234" s="21" t="s">
        <v>213</v>
      </c>
      <c r="C234" s="10">
        <v>33530.934480000004</v>
      </c>
      <c r="D234" s="7" t="str">
        <f t="shared" si="36"/>
        <v>N/A</v>
      </c>
      <c r="E234" s="10">
        <v>37255.772488000002</v>
      </c>
      <c r="F234" s="7" t="str">
        <f t="shared" si="37"/>
        <v>N/A</v>
      </c>
      <c r="G234" s="10">
        <v>39182.035855000002</v>
      </c>
      <c r="H234" s="7" t="str">
        <f t="shared" si="38"/>
        <v>N/A</v>
      </c>
      <c r="I234" s="8">
        <v>11.11</v>
      </c>
      <c r="J234" s="8">
        <v>5.17</v>
      </c>
      <c r="K234" s="25" t="s">
        <v>734</v>
      </c>
      <c r="L234" s="85" t="str">
        <f t="shared" si="39"/>
        <v>Yes</v>
      </c>
    </row>
    <row r="235" spans="1:12" x14ac:dyDescent="0.25">
      <c r="A235" s="147" t="s">
        <v>1543</v>
      </c>
      <c r="B235" s="21" t="s">
        <v>213</v>
      </c>
      <c r="C235" s="10">
        <v>10329.95981</v>
      </c>
      <c r="D235" s="7" t="str">
        <f t="shared" si="36"/>
        <v>N/A</v>
      </c>
      <c r="E235" s="10">
        <v>10865.991979</v>
      </c>
      <c r="F235" s="7" t="str">
        <f t="shared" si="37"/>
        <v>N/A</v>
      </c>
      <c r="G235" s="10">
        <v>12501.596803</v>
      </c>
      <c r="H235" s="7" t="str">
        <f t="shared" si="38"/>
        <v>N/A</v>
      </c>
      <c r="I235" s="8">
        <v>5.1890000000000001</v>
      </c>
      <c r="J235" s="8">
        <v>15.05</v>
      </c>
      <c r="K235" s="25" t="s">
        <v>734</v>
      </c>
      <c r="L235" s="85" t="str">
        <f t="shared" si="39"/>
        <v>Yes</v>
      </c>
    </row>
    <row r="236" spans="1:12" x14ac:dyDescent="0.25">
      <c r="A236" s="147" t="s">
        <v>1544</v>
      </c>
      <c r="B236" s="21" t="s">
        <v>213</v>
      </c>
      <c r="C236" s="10">
        <v>3066.2362549999998</v>
      </c>
      <c r="D236" s="7" t="str">
        <f t="shared" si="36"/>
        <v>N/A</v>
      </c>
      <c r="E236" s="10">
        <v>2916.9506206999999</v>
      </c>
      <c r="F236" s="7" t="str">
        <f t="shared" si="37"/>
        <v>N/A</v>
      </c>
      <c r="G236" s="10">
        <v>3972.5880671999998</v>
      </c>
      <c r="H236" s="7" t="str">
        <f t="shared" si="38"/>
        <v>N/A</v>
      </c>
      <c r="I236" s="8">
        <v>-4.87</v>
      </c>
      <c r="J236" s="8">
        <v>36.19</v>
      </c>
      <c r="K236" s="25" t="s">
        <v>734</v>
      </c>
      <c r="L236" s="85" t="str">
        <f t="shared" si="39"/>
        <v>No</v>
      </c>
    </row>
    <row r="237" spans="1:12" x14ac:dyDescent="0.25">
      <c r="A237" s="142" t="s">
        <v>1545</v>
      </c>
      <c r="B237" s="21" t="s">
        <v>213</v>
      </c>
      <c r="C237" s="7">
        <v>25.781396303000001</v>
      </c>
      <c r="D237" s="7" t="str">
        <f t="shared" si="36"/>
        <v>N/A</v>
      </c>
      <c r="E237" s="7">
        <v>21.229751897</v>
      </c>
      <c r="F237" s="7" t="str">
        <f t="shared" si="37"/>
        <v>N/A</v>
      </c>
      <c r="G237" s="7">
        <v>18.551471640999999</v>
      </c>
      <c r="H237" s="7" t="str">
        <f t="shared" si="38"/>
        <v>N/A</v>
      </c>
      <c r="I237" s="8">
        <v>-17.7</v>
      </c>
      <c r="J237" s="8">
        <v>-12.6</v>
      </c>
      <c r="K237" s="25" t="s">
        <v>734</v>
      </c>
      <c r="L237" s="85" t="str">
        <f t="shared" si="39"/>
        <v>Yes</v>
      </c>
    </row>
    <row r="238" spans="1:12" x14ac:dyDescent="0.25">
      <c r="A238" s="146" t="s">
        <v>1546</v>
      </c>
      <c r="B238" s="21" t="s">
        <v>213</v>
      </c>
      <c r="C238" s="7">
        <v>19.142128952</v>
      </c>
      <c r="D238" s="7" t="str">
        <f t="shared" si="36"/>
        <v>N/A</v>
      </c>
      <c r="E238" s="7">
        <v>15.043290043000001</v>
      </c>
      <c r="F238" s="7" t="str">
        <f t="shared" si="37"/>
        <v>N/A</v>
      </c>
      <c r="G238" s="7">
        <v>15.780527604</v>
      </c>
      <c r="H238" s="7" t="str">
        <f t="shared" si="38"/>
        <v>N/A</v>
      </c>
      <c r="I238" s="8">
        <v>-21.4</v>
      </c>
      <c r="J238" s="8">
        <v>4.9009999999999998</v>
      </c>
      <c r="K238" s="25" t="s">
        <v>734</v>
      </c>
      <c r="L238" s="85" t="str">
        <f t="shared" si="39"/>
        <v>Yes</v>
      </c>
    </row>
    <row r="239" spans="1:12" x14ac:dyDescent="0.25">
      <c r="A239" s="146" t="s">
        <v>1547</v>
      </c>
      <c r="B239" s="21" t="s">
        <v>213</v>
      </c>
      <c r="C239" s="7">
        <v>54.789736984999998</v>
      </c>
      <c r="D239" s="7" t="str">
        <f t="shared" si="36"/>
        <v>N/A</v>
      </c>
      <c r="E239" s="7">
        <v>57.461265531000002</v>
      </c>
      <c r="F239" s="7" t="str">
        <f t="shared" si="37"/>
        <v>N/A</v>
      </c>
      <c r="G239" s="7">
        <v>55.838732405999998</v>
      </c>
      <c r="H239" s="7" t="str">
        <f t="shared" si="38"/>
        <v>N/A</v>
      </c>
      <c r="I239" s="8">
        <v>4.8760000000000003</v>
      </c>
      <c r="J239" s="8">
        <v>-2.82</v>
      </c>
      <c r="K239" s="25" t="s">
        <v>734</v>
      </c>
      <c r="L239" s="85" t="str">
        <f t="shared" si="39"/>
        <v>Yes</v>
      </c>
    </row>
    <row r="240" spans="1:12" x14ac:dyDescent="0.25">
      <c r="A240" s="146" t="s">
        <v>1548</v>
      </c>
      <c r="B240" s="21" t="s">
        <v>213</v>
      </c>
      <c r="C240" s="7">
        <v>6.8771351564999996</v>
      </c>
      <c r="D240" s="7" t="str">
        <f t="shared" si="36"/>
        <v>N/A</v>
      </c>
      <c r="E240" s="7">
        <v>5.7418471655000003</v>
      </c>
      <c r="F240" s="7" t="str">
        <f t="shared" si="37"/>
        <v>N/A</v>
      </c>
      <c r="G240" s="7">
        <v>4.6862481921999999</v>
      </c>
      <c r="H240" s="7" t="str">
        <f t="shared" si="38"/>
        <v>N/A</v>
      </c>
      <c r="I240" s="8">
        <v>-16.5</v>
      </c>
      <c r="J240" s="8">
        <v>-18.399999999999999</v>
      </c>
      <c r="K240" s="25" t="s">
        <v>734</v>
      </c>
      <c r="L240" s="85" t="str">
        <f t="shared" si="39"/>
        <v>Yes</v>
      </c>
    </row>
    <row r="241" spans="1:12" x14ac:dyDescent="0.25">
      <c r="A241" s="146" t="s">
        <v>1549</v>
      </c>
      <c r="B241" s="21" t="s">
        <v>213</v>
      </c>
      <c r="C241" s="7">
        <v>5.1871293062000001</v>
      </c>
      <c r="D241" s="7" t="str">
        <f t="shared" si="36"/>
        <v>N/A</v>
      </c>
      <c r="E241" s="7">
        <v>5.2320882166000002</v>
      </c>
      <c r="F241" s="7" t="str">
        <f t="shared" si="37"/>
        <v>N/A</v>
      </c>
      <c r="G241" s="7">
        <v>3.4721877636</v>
      </c>
      <c r="H241" s="7" t="str">
        <f t="shared" si="38"/>
        <v>N/A</v>
      </c>
      <c r="I241" s="8">
        <v>0.86670000000000003</v>
      </c>
      <c r="J241" s="8">
        <v>-33.6</v>
      </c>
      <c r="K241" s="25" t="s">
        <v>734</v>
      </c>
      <c r="L241" s="85" t="str">
        <f t="shared" si="39"/>
        <v>No</v>
      </c>
    </row>
    <row r="242" spans="1:12" x14ac:dyDescent="0.25">
      <c r="A242" s="116" t="s">
        <v>1374</v>
      </c>
      <c r="B242" s="21" t="s">
        <v>213</v>
      </c>
      <c r="C242" s="10">
        <v>1188850178</v>
      </c>
      <c r="D242" s="7" t="str">
        <f t="shared" si="36"/>
        <v>N/A</v>
      </c>
      <c r="E242" s="10">
        <v>1266325853</v>
      </c>
      <c r="F242" s="7" t="str">
        <f t="shared" si="37"/>
        <v>N/A</v>
      </c>
      <c r="G242" s="10">
        <v>1307101171</v>
      </c>
      <c r="H242" s="7" t="str">
        <f t="shared" si="38"/>
        <v>N/A</v>
      </c>
      <c r="I242" s="8">
        <v>6.5170000000000003</v>
      </c>
      <c r="J242" s="8">
        <v>3.22</v>
      </c>
      <c r="K242" s="25" t="s">
        <v>734</v>
      </c>
      <c r="L242" s="85" t="str">
        <f t="shared" si="39"/>
        <v>Yes</v>
      </c>
    </row>
    <row r="243" spans="1:12" x14ac:dyDescent="0.25">
      <c r="A243" s="116" t="s">
        <v>1550</v>
      </c>
      <c r="B243" s="21" t="s">
        <v>213</v>
      </c>
      <c r="C243" s="1">
        <v>26899</v>
      </c>
      <c r="D243" s="1" t="str">
        <f t="shared" si="36"/>
        <v>N/A</v>
      </c>
      <c r="E243" s="1">
        <v>26862</v>
      </c>
      <c r="F243" s="1" t="str">
        <f t="shared" si="37"/>
        <v>N/A</v>
      </c>
      <c r="G243" s="1">
        <v>27564</v>
      </c>
      <c r="H243" s="7" t="str">
        <f t="shared" si="38"/>
        <v>N/A</v>
      </c>
      <c r="I243" s="8">
        <v>-0.13800000000000001</v>
      </c>
      <c r="J243" s="8">
        <v>2.613</v>
      </c>
      <c r="K243" s="25" t="s">
        <v>734</v>
      </c>
      <c r="L243" s="85" t="str">
        <f t="shared" si="39"/>
        <v>Yes</v>
      </c>
    </row>
    <row r="244" spans="1:12" ht="25" x14ac:dyDescent="0.25">
      <c r="A244" s="116" t="s">
        <v>1551</v>
      </c>
      <c r="B244" s="21" t="s">
        <v>213</v>
      </c>
      <c r="C244" s="10">
        <v>44196.816908000001</v>
      </c>
      <c r="D244" s="7" t="str">
        <f t="shared" si="36"/>
        <v>N/A</v>
      </c>
      <c r="E244" s="10">
        <v>47141.905033000003</v>
      </c>
      <c r="F244" s="7" t="str">
        <f t="shared" si="37"/>
        <v>N/A</v>
      </c>
      <c r="G244" s="10">
        <v>47420.591025000002</v>
      </c>
      <c r="H244" s="7" t="str">
        <f t="shared" si="38"/>
        <v>N/A</v>
      </c>
      <c r="I244" s="8">
        <v>6.6639999999999997</v>
      </c>
      <c r="J244" s="8">
        <v>0.59119999999999995</v>
      </c>
      <c r="K244" s="25" t="s">
        <v>734</v>
      </c>
      <c r="L244" s="85" t="str">
        <f t="shared" si="39"/>
        <v>Yes</v>
      </c>
    </row>
    <row r="245" spans="1:12" ht="25" x14ac:dyDescent="0.25">
      <c r="A245" s="147" t="s">
        <v>1552</v>
      </c>
      <c r="B245" s="21" t="s">
        <v>213</v>
      </c>
      <c r="C245" s="10">
        <v>18677.012326</v>
      </c>
      <c r="D245" s="7" t="str">
        <f t="shared" si="36"/>
        <v>N/A</v>
      </c>
      <c r="E245" s="10">
        <v>20693.216732000001</v>
      </c>
      <c r="F245" s="7" t="str">
        <f t="shared" si="37"/>
        <v>N/A</v>
      </c>
      <c r="G245" s="10">
        <v>19290.041186999999</v>
      </c>
      <c r="H245" s="7" t="str">
        <f t="shared" si="38"/>
        <v>N/A</v>
      </c>
      <c r="I245" s="8">
        <v>10.8</v>
      </c>
      <c r="J245" s="8">
        <v>-6.78</v>
      </c>
      <c r="K245" s="25" t="s">
        <v>734</v>
      </c>
      <c r="L245" s="85" t="str">
        <f t="shared" si="39"/>
        <v>Yes</v>
      </c>
    </row>
    <row r="246" spans="1:12" ht="25" x14ac:dyDescent="0.25">
      <c r="A246" s="147" t="s">
        <v>1553</v>
      </c>
      <c r="B246" s="21" t="s">
        <v>213</v>
      </c>
      <c r="C246" s="10">
        <v>47869.465505</v>
      </c>
      <c r="D246" s="7" t="str">
        <f t="shared" si="36"/>
        <v>N/A</v>
      </c>
      <c r="E246" s="10">
        <v>51479.771846000003</v>
      </c>
      <c r="F246" s="7" t="str">
        <f t="shared" si="37"/>
        <v>N/A</v>
      </c>
      <c r="G246" s="10">
        <v>49908.583404999998</v>
      </c>
      <c r="H246" s="7" t="str">
        <f t="shared" si="38"/>
        <v>N/A</v>
      </c>
      <c r="I246" s="8">
        <v>7.5419999999999998</v>
      </c>
      <c r="J246" s="8">
        <v>-3.05</v>
      </c>
      <c r="K246" s="25" t="s">
        <v>734</v>
      </c>
      <c r="L246" s="85" t="str">
        <f t="shared" si="39"/>
        <v>Yes</v>
      </c>
    </row>
    <row r="247" spans="1:12" ht="25" x14ac:dyDescent="0.25">
      <c r="A247" s="147" t="s">
        <v>1554</v>
      </c>
      <c r="B247" s="21" t="s">
        <v>213</v>
      </c>
      <c r="C247" s="10">
        <v>34425.917085000001</v>
      </c>
      <c r="D247" s="7" t="str">
        <f t="shared" si="36"/>
        <v>N/A</v>
      </c>
      <c r="E247" s="10">
        <v>36888.839894999997</v>
      </c>
      <c r="F247" s="7" t="str">
        <f t="shared" si="37"/>
        <v>N/A</v>
      </c>
      <c r="G247" s="10">
        <v>36142.667426</v>
      </c>
      <c r="H247" s="7" t="str">
        <f t="shared" si="38"/>
        <v>N/A</v>
      </c>
      <c r="I247" s="8">
        <v>7.1539999999999999</v>
      </c>
      <c r="J247" s="8">
        <v>-2.02</v>
      </c>
      <c r="K247" s="25" t="s">
        <v>734</v>
      </c>
      <c r="L247" s="85" t="str">
        <f t="shared" si="39"/>
        <v>Yes</v>
      </c>
    </row>
    <row r="248" spans="1:12" ht="25" x14ac:dyDescent="0.25">
      <c r="A248" s="147" t="s">
        <v>1555</v>
      </c>
      <c r="B248" s="21" t="s">
        <v>213</v>
      </c>
      <c r="C248" s="10">
        <v>10796.344827999999</v>
      </c>
      <c r="D248" s="7" t="str">
        <f t="shared" si="36"/>
        <v>N/A</v>
      </c>
      <c r="E248" s="10">
        <v>9449.9677419</v>
      </c>
      <c r="F248" s="7" t="str">
        <f t="shared" si="37"/>
        <v>N/A</v>
      </c>
      <c r="G248" s="10">
        <v>14136.892857000001</v>
      </c>
      <c r="H248" s="7" t="str">
        <f t="shared" si="38"/>
        <v>N/A</v>
      </c>
      <c r="I248" s="8">
        <v>-12.5</v>
      </c>
      <c r="J248" s="8">
        <v>49.6</v>
      </c>
      <c r="K248" s="25" t="s">
        <v>734</v>
      </c>
      <c r="L248" s="85" t="str">
        <f t="shared" si="39"/>
        <v>No</v>
      </c>
    </row>
    <row r="249" spans="1:12" ht="25" x14ac:dyDescent="0.25">
      <c r="A249" s="142" t="s">
        <v>1556</v>
      </c>
      <c r="B249" s="21" t="s">
        <v>213</v>
      </c>
      <c r="C249" s="7">
        <v>11.993597232000001</v>
      </c>
      <c r="D249" s="7" t="str">
        <f t="shared" si="36"/>
        <v>N/A</v>
      </c>
      <c r="E249" s="7">
        <v>9.8355253521999995</v>
      </c>
      <c r="F249" s="7" t="str">
        <f t="shared" si="37"/>
        <v>N/A</v>
      </c>
      <c r="G249" s="7">
        <v>9.3964124275999996</v>
      </c>
      <c r="H249" s="7" t="str">
        <f t="shared" si="38"/>
        <v>N/A</v>
      </c>
      <c r="I249" s="8">
        <v>-18</v>
      </c>
      <c r="J249" s="8">
        <v>-4.46</v>
      </c>
      <c r="K249" s="25" t="s">
        <v>734</v>
      </c>
      <c r="L249" s="85" t="str">
        <f t="shared" si="39"/>
        <v>Yes</v>
      </c>
    </row>
    <row r="250" spans="1:12" ht="25" x14ac:dyDescent="0.25">
      <c r="A250" s="146" t="s">
        <v>1557</v>
      </c>
      <c r="B250" s="21" t="s">
        <v>213</v>
      </c>
      <c r="C250" s="7">
        <v>8.5787104821</v>
      </c>
      <c r="D250" s="7" t="str">
        <f t="shared" si="36"/>
        <v>N/A</v>
      </c>
      <c r="E250" s="7">
        <v>6.7631199210000004</v>
      </c>
      <c r="F250" s="7" t="str">
        <f t="shared" si="37"/>
        <v>N/A</v>
      </c>
      <c r="G250" s="7">
        <v>7.4834557156999999</v>
      </c>
      <c r="H250" s="7" t="str">
        <f t="shared" si="38"/>
        <v>N/A</v>
      </c>
      <c r="I250" s="8">
        <v>-21.2</v>
      </c>
      <c r="J250" s="8">
        <v>10.65</v>
      </c>
      <c r="K250" s="25" t="s">
        <v>734</v>
      </c>
      <c r="L250" s="85" t="str">
        <f t="shared" si="39"/>
        <v>Yes</v>
      </c>
    </row>
    <row r="251" spans="1:12" ht="25" x14ac:dyDescent="0.25">
      <c r="A251" s="146" t="s">
        <v>1558</v>
      </c>
      <c r="B251" s="21" t="s">
        <v>213</v>
      </c>
      <c r="C251" s="7">
        <v>28.862251721</v>
      </c>
      <c r="D251" s="7" t="str">
        <f t="shared" si="36"/>
        <v>N/A</v>
      </c>
      <c r="E251" s="7">
        <v>31.354713207</v>
      </c>
      <c r="F251" s="7" t="str">
        <f t="shared" si="37"/>
        <v>N/A</v>
      </c>
      <c r="G251" s="7">
        <v>31.957930192999999</v>
      </c>
      <c r="H251" s="7" t="str">
        <f t="shared" si="38"/>
        <v>N/A</v>
      </c>
      <c r="I251" s="8">
        <v>8.6359999999999992</v>
      </c>
      <c r="J251" s="8">
        <v>1.9239999999999999</v>
      </c>
      <c r="K251" s="25" t="s">
        <v>734</v>
      </c>
      <c r="L251" s="85" t="str">
        <f t="shared" si="39"/>
        <v>Yes</v>
      </c>
    </row>
    <row r="252" spans="1:12" ht="25" x14ac:dyDescent="0.25">
      <c r="A252" s="146" t="s">
        <v>1559</v>
      </c>
      <c r="B252" s="21" t="s">
        <v>213</v>
      </c>
      <c r="C252" s="7">
        <v>0.68325007299999996</v>
      </c>
      <c r="D252" s="7" t="str">
        <f t="shared" si="36"/>
        <v>N/A</v>
      </c>
      <c r="E252" s="7">
        <v>0.48744290779999999</v>
      </c>
      <c r="F252" s="7" t="str">
        <f t="shared" si="37"/>
        <v>N/A</v>
      </c>
      <c r="G252" s="7">
        <v>0.45676353380000001</v>
      </c>
      <c r="H252" s="7" t="str">
        <f t="shared" si="38"/>
        <v>N/A</v>
      </c>
      <c r="I252" s="8">
        <v>-28.7</v>
      </c>
      <c r="J252" s="8">
        <v>-6.29</v>
      </c>
      <c r="K252" s="25" t="s">
        <v>734</v>
      </c>
      <c r="L252" s="85" t="str">
        <f t="shared" si="39"/>
        <v>Yes</v>
      </c>
    </row>
    <row r="253" spans="1:12" ht="25" x14ac:dyDescent="0.25">
      <c r="A253" s="148" t="s">
        <v>1560</v>
      </c>
      <c r="B253" s="93" t="s">
        <v>213</v>
      </c>
      <c r="C253" s="124">
        <v>5.9930975999999997E-2</v>
      </c>
      <c r="D253" s="124" t="str">
        <f t="shared" si="36"/>
        <v>N/A</v>
      </c>
      <c r="E253" s="124">
        <v>4.4743375100000003E-2</v>
      </c>
      <c r="F253" s="124" t="str">
        <f t="shared" si="37"/>
        <v>N/A</v>
      </c>
      <c r="G253" s="124">
        <v>3.4734282700000001E-2</v>
      </c>
      <c r="H253" s="124" t="str">
        <f t="shared" si="38"/>
        <v>N/A</v>
      </c>
      <c r="I253" s="125">
        <v>-25.3</v>
      </c>
      <c r="J253" s="125">
        <v>-22.4</v>
      </c>
      <c r="K253" s="138" t="s">
        <v>734</v>
      </c>
      <c r="L253" s="96" t="str">
        <f t="shared" si="39"/>
        <v>Yes</v>
      </c>
    </row>
    <row r="254" spans="1:12" x14ac:dyDescent="0.25">
      <c r="A254" s="172" t="s">
        <v>1619</v>
      </c>
      <c r="B254" s="173"/>
      <c r="C254" s="173"/>
      <c r="D254" s="173"/>
      <c r="E254" s="173"/>
      <c r="F254" s="173"/>
      <c r="G254" s="173"/>
      <c r="H254" s="173"/>
      <c r="I254" s="173"/>
      <c r="J254" s="173"/>
      <c r="K254" s="173"/>
      <c r="L254" s="174"/>
    </row>
    <row r="255" spans="1:12" x14ac:dyDescent="0.25">
      <c r="A255" s="167" t="s">
        <v>1617</v>
      </c>
      <c r="B255" s="168"/>
      <c r="C255" s="168"/>
      <c r="D255" s="168"/>
      <c r="E255" s="168"/>
      <c r="F255" s="168"/>
      <c r="G255" s="168"/>
      <c r="H255" s="168"/>
      <c r="I255" s="168"/>
      <c r="J255" s="168"/>
      <c r="K255" s="168"/>
      <c r="L255" s="169"/>
    </row>
    <row r="256" spans="1:12" s="13" customFormat="1" x14ac:dyDescent="0.25">
      <c r="A256" s="170" t="s">
        <v>1705</v>
      </c>
      <c r="B256" s="170"/>
      <c r="C256" s="170"/>
      <c r="D256" s="170"/>
      <c r="E256" s="170"/>
      <c r="F256" s="170"/>
      <c r="G256" s="170"/>
      <c r="H256" s="170"/>
      <c r="I256" s="170"/>
      <c r="J256" s="170"/>
      <c r="K256" s="170"/>
      <c r="L256" s="171"/>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5"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40"/>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2" s="12" customFormat="1" ht="18.75" customHeight="1" x14ac:dyDescent="0.25">
      <c r="A1" s="158" t="s">
        <v>1737</v>
      </c>
      <c r="B1" s="159"/>
      <c r="C1" s="159"/>
      <c r="D1" s="159"/>
      <c r="E1" s="159"/>
      <c r="F1" s="159"/>
      <c r="G1" s="159"/>
      <c r="H1" s="159"/>
      <c r="I1" s="159"/>
      <c r="J1" s="159"/>
      <c r="K1" s="160"/>
    </row>
    <row r="2" spans="1:12" ht="13" x14ac:dyDescent="0.3">
      <c r="A2" s="164" t="s">
        <v>1562</v>
      </c>
      <c r="B2" s="165"/>
      <c r="C2" s="165"/>
      <c r="D2" s="165"/>
      <c r="E2" s="165"/>
      <c r="F2" s="165"/>
      <c r="G2" s="165"/>
      <c r="H2" s="165"/>
      <c r="I2" s="165"/>
      <c r="J2" s="165"/>
      <c r="K2" s="166"/>
    </row>
    <row r="3" spans="1:12" ht="13" x14ac:dyDescent="0.3">
      <c r="A3" s="164" t="s">
        <v>1748</v>
      </c>
      <c r="B3" s="165"/>
      <c r="C3" s="165"/>
      <c r="D3" s="165"/>
      <c r="E3" s="165"/>
      <c r="F3" s="165"/>
      <c r="G3" s="165"/>
      <c r="H3" s="165"/>
      <c r="I3" s="165"/>
      <c r="J3" s="165"/>
      <c r="K3" s="166"/>
    </row>
    <row r="4" spans="1:12" ht="13" x14ac:dyDescent="0.3">
      <c r="A4" s="161" t="s">
        <v>647</v>
      </c>
      <c r="B4" s="162"/>
      <c r="C4" s="162"/>
      <c r="D4" s="162"/>
      <c r="E4" s="162"/>
      <c r="F4" s="162"/>
      <c r="G4" s="162"/>
      <c r="H4" s="162"/>
      <c r="I4" s="162"/>
      <c r="J4" s="162"/>
      <c r="K4" s="163"/>
    </row>
    <row r="5" spans="1:12" ht="52" x14ac:dyDescent="0.3">
      <c r="A5" s="88" t="s">
        <v>11</v>
      </c>
      <c r="B5" s="89" t="s">
        <v>212</v>
      </c>
      <c r="C5" s="89" t="s">
        <v>1702</v>
      </c>
      <c r="D5" s="89" t="s">
        <v>1747</v>
      </c>
      <c r="E5" s="89" t="s">
        <v>1717</v>
      </c>
      <c r="F5" s="89" t="s">
        <v>1746</v>
      </c>
      <c r="G5" s="89" t="s">
        <v>1741</v>
      </c>
      <c r="H5" s="89" t="s">
        <v>1742</v>
      </c>
      <c r="I5" s="90" t="s">
        <v>1745</v>
      </c>
      <c r="J5" s="90" t="s">
        <v>1744</v>
      </c>
      <c r="K5" s="91" t="s">
        <v>648</v>
      </c>
      <c r="L5" s="157"/>
    </row>
    <row r="6" spans="1:12" s="15" customFormat="1" x14ac:dyDescent="0.25">
      <c r="A6" s="82" t="s">
        <v>341</v>
      </c>
      <c r="B6" s="5" t="s">
        <v>213</v>
      </c>
      <c r="C6" s="14">
        <v>7</v>
      </c>
      <c r="D6" s="5" t="s">
        <v>213</v>
      </c>
      <c r="E6" s="14">
        <v>7</v>
      </c>
      <c r="F6" s="5" t="s">
        <v>213</v>
      </c>
      <c r="G6" s="14">
        <v>7</v>
      </c>
      <c r="H6" s="5" t="s">
        <v>213</v>
      </c>
      <c r="I6" s="6" t="s">
        <v>213</v>
      </c>
      <c r="J6" s="6" t="s">
        <v>213</v>
      </c>
      <c r="K6" s="85" t="s">
        <v>213</v>
      </c>
    </row>
    <row r="7" spans="1:12" s="15" customFormat="1" x14ac:dyDescent="0.25">
      <c r="A7" s="83" t="s">
        <v>301</v>
      </c>
      <c r="B7" s="16" t="s">
        <v>213</v>
      </c>
      <c r="C7" s="17">
        <v>130868</v>
      </c>
      <c r="D7" s="18" t="str">
        <f>IF($B7="N/A","N/A",IF(C7&gt;15,"No",IF(C7&lt;-15,"No","Yes")))</f>
        <v>N/A</v>
      </c>
      <c r="E7" s="17">
        <v>154747</v>
      </c>
      <c r="F7" s="18" t="str">
        <f>IF($B7="N/A","N/A",IF(E7&gt;15,"No",IF(E7&lt;-15,"No","Yes")))</f>
        <v>N/A</v>
      </c>
      <c r="G7" s="17">
        <v>154626</v>
      </c>
      <c r="H7" s="18" t="str">
        <f>IF($B7="N/A","N/A",IF(G7&gt;15,"No",IF(G7&lt;-15,"No","Yes")))</f>
        <v>N/A</v>
      </c>
      <c r="I7" s="19">
        <v>18.25</v>
      </c>
      <c r="J7" s="19">
        <v>-7.8E-2</v>
      </c>
      <c r="K7" s="86" t="str">
        <f t="shared" ref="K7:K24" si="0">IF(J7="Div by 0", "N/A", IF(J7="N/A","N/A", IF(J7&gt;30, "No", IF(J7&lt;-30, "No", "Yes"))))</f>
        <v>Yes</v>
      </c>
    </row>
    <row r="8" spans="1:12" x14ac:dyDescent="0.25">
      <c r="A8" s="82" t="s">
        <v>361</v>
      </c>
      <c r="B8" s="16" t="s">
        <v>213</v>
      </c>
      <c r="C8" s="20">
        <v>44.541064278999997</v>
      </c>
      <c r="D8" s="18" t="str">
        <f>IF($B8="N/A","N/A",IF(C8&gt;15,"No",IF(C8&lt;-15,"No","Yes")))</f>
        <v>N/A</v>
      </c>
      <c r="E8" s="20">
        <v>36.622357784000002</v>
      </c>
      <c r="F8" s="18" t="str">
        <f>IF($B8="N/A","N/A",IF(E8&gt;15,"No",IF(E8&lt;-15,"No","Yes")))</f>
        <v>N/A</v>
      </c>
      <c r="G8" s="20">
        <v>32.869633825999998</v>
      </c>
      <c r="H8" s="18" t="str">
        <f>IF($B8="N/A","N/A",IF(G8&gt;15,"No",IF(G8&lt;-15,"No","Yes")))</f>
        <v>N/A</v>
      </c>
      <c r="I8" s="19">
        <v>-17.8</v>
      </c>
      <c r="J8" s="19">
        <v>-10.199999999999999</v>
      </c>
      <c r="K8" s="86" t="str">
        <f t="shared" si="0"/>
        <v>Yes</v>
      </c>
    </row>
    <row r="9" spans="1:12" x14ac:dyDescent="0.25">
      <c r="A9" s="82" t="s">
        <v>302</v>
      </c>
      <c r="B9" s="21" t="s">
        <v>213</v>
      </c>
      <c r="C9" s="5">
        <v>55.458935721000003</v>
      </c>
      <c r="D9" s="5" t="str">
        <f>IF($B9="N/A","N/A",IF(C9&gt;15,"No",IF(C9&lt;-15,"No","Yes")))</f>
        <v>N/A</v>
      </c>
      <c r="E9" s="5">
        <v>63.377642215999998</v>
      </c>
      <c r="F9" s="5" t="str">
        <f>IF($B9="N/A","N/A",IF(E9&gt;15,"No",IF(E9&lt;-15,"No","Yes")))</f>
        <v>N/A</v>
      </c>
      <c r="G9" s="5">
        <v>67.130366174000002</v>
      </c>
      <c r="H9" s="5" t="str">
        <f>IF($B9="N/A","N/A",IF(G9&gt;15,"No",IF(G9&lt;-15,"No","Yes")))</f>
        <v>N/A</v>
      </c>
      <c r="I9" s="6">
        <v>14.28</v>
      </c>
      <c r="J9" s="6">
        <v>5.9210000000000003</v>
      </c>
      <c r="K9" s="85" t="str">
        <f t="shared" si="0"/>
        <v>Yes</v>
      </c>
    </row>
    <row r="10" spans="1:12"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1749</v>
      </c>
      <c r="J10" s="6" t="s">
        <v>1749</v>
      </c>
      <c r="K10" s="85" t="str">
        <f t="shared" si="0"/>
        <v>N/A</v>
      </c>
    </row>
    <row r="11" spans="1:12" x14ac:dyDescent="0.25">
      <c r="A11" s="82" t="s">
        <v>812</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2"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45.145059691999997</v>
      </c>
      <c r="H12" s="5" t="str">
        <f t="shared" ref="H12:H13" si="3">IF($B12="N/A","N/A",IF(G12&gt;100,"No",IF(G12&lt;95,"No","Yes")))</f>
        <v>N/A</v>
      </c>
      <c r="I12" s="6" t="s">
        <v>1749</v>
      </c>
      <c r="J12" s="6" t="s">
        <v>1749</v>
      </c>
      <c r="K12" s="85" t="str">
        <f t="shared" si="0"/>
        <v>N/A</v>
      </c>
    </row>
    <row r="13" spans="1:12" x14ac:dyDescent="0.25">
      <c r="A13" s="82" t="s">
        <v>813</v>
      </c>
      <c r="B13" s="21" t="s">
        <v>214</v>
      </c>
      <c r="C13" s="5">
        <v>100</v>
      </c>
      <c r="D13" s="5" t="str">
        <f t="shared" si="1"/>
        <v>Yes</v>
      </c>
      <c r="E13" s="5">
        <v>100</v>
      </c>
      <c r="F13" s="5" t="str">
        <f t="shared" si="2"/>
        <v>Yes</v>
      </c>
      <c r="G13" s="5">
        <v>89.034185712999999</v>
      </c>
      <c r="H13" s="5" t="str">
        <f t="shared" si="3"/>
        <v>No</v>
      </c>
      <c r="I13" s="6">
        <v>0</v>
      </c>
      <c r="J13" s="6">
        <v>-11</v>
      </c>
      <c r="K13" s="85" t="str">
        <f t="shared" si="0"/>
        <v>Yes</v>
      </c>
    </row>
    <row r="14" spans="1:12" x14ac:dyDescent="0.25">
      <c r="A14" s="83" t="s">
        <v>305</v>
      </c>
      <c r="B14" s="21" t="s">
        <v>213</v>
      </c>
      <c r="C14" s="22">
        <v>58290</v>
      </c>
      <c r="D14" s="5" t="str">
        <f>IF($B14="N/A","N/A",IF(C14&gt;15,"No",IF(C14&lt;-15,"No","Yes")))</f>
        <v>N/A</v>
      </c>
      <c r="E14" s="22">
        <v>56672</v>
      </c>
      <c r="F14" s="5" t="str">
        <f>IF($B14="N/A","N/A",IF(E14&gt;15,"No",IF(E14&lt;-15,"No","Yes")))</f>
        <v>N/A</v>
      </c>
      <c r="G14" s="22">
        <v>50825</v>
      </c>
      <c r="H14" s="5" t="str">
        <f>IF($B14="N/A","N/A",IF(G14&gt;15,"No",IF(G14&lt;-15,"No","Yes")))</f>
        <v>N/A</v>
      </c>
      <c r="I14" s="6">
        <v>-2.78</v>
      </c>
      <c r="J14" s="6">
        <v>-10.3</v>
      </c>
      <c r="K14" s="85" t="str">
        <f t="shared" si="0"/>
        <v>Yes</v>
      </c>
    </row>
    <row r="15" spans="1:12" x14ac:dyDescent="0.25">
      <c r="A15" s="82" t="s">
        <v>432</v>
      </c>
      <c r="B15" s="21" t="s">
        <v>215</v>
      </c>
      <c r="C15" s="5">
        <v>21.773889175000001</v>
      </c>
      <c r="D15" s="5" t="str">
        <f>IF($B15="N/A","N/A",IF(C15&gt;20,"No",IF(C15&lt;5,"No","Yes")))</f>
        <v>No</v>
      </c>
      <c r="E15" s="5">
        <v>21.296230943000001</v>
      </c>
      <c r="F15" s="5" t="str">
        <f>IF($B15="N/A","N/A",IF(E15&gt;20,"No",IF(E15&lt;5,"No","Yes")))</f>
        <v>No</v>
      </c>
      <c r="G15" s="5">
        <v>23.010329561999999</v>
      </c>
      <c r="H15" s="5" t="str">
        <f>IF($B15="N/A","N/A",IF(G15&gt;20,"No",IF(G15&lt;5,"No","Yes")))</f>
        <v>No</v>
      </c>
      <c r="I15" s="6">
        <v>-2.19</v>
      </c>
      <c r="J15" s="6">
        <v>8.0489999999999995</v>
      </c>
      <c r="K15" s="85" t="str">
        <f t="shared" si="0"/>
        <v>Yes</v>
      </c>
    </row>
    <row r="16" spans="1:12" x14ac:dyDescent="0.25">
      <c r="A16" s="82" t="s">
        <v>433</v>
      </c>
      <c r="B16" s="21" t="s">
        <v>213</v>
      </c>
      <c r="C16" s="5">
        <v>78.226110825000006</v>
      </c>
      <c r="D16" s="5" t="str">
        <f>IF($B16="N/A","N/A",IF(C16&gt;15,"No",IF(C16&lt;-15,"No","Yes")))</f>
        <v>N/A</v>
      </c>
      <c r="E16" s="5">
        <v>78.703769057000002</v>
      </c>
      <c r="F16" s="5" t="str">
        <f>IF($B16="N/A","N/A",IF(E16&gt;15,"No",IF(E16&lt;-15,"No","Yes")))</f>
        <v>N/A</v>
      </c>
      <c r="G16" s="5">
        <v>76.989670438000005</v>
      </c>
      <c r="H16" s="5" t="str">
        <f>IF($B16="N/A","N/A",IF(G16&gt;15,"No",IF(G16&lt;-15,"No","Yes")))</f>
        <v>N/A</v>
      </c>
      <c r="I16" s="6">
        <v>0.61060000000000003</v>
      </c>
      <c r="J16" s="6">
        <v>-2.1800000000000002</v>
      </c>
      <c r="K16" s="85" t="str">
        <f t="shared" si="0"/>
        <v>Yes</v>
      </c>
    </row>
    <row r="17" spans="1:11" x14ac:dyDescent="0.25">
      <c r="A17" s="82" t="s">
        <v>434</v>
      </c>
      <c r="B17" s="21" t="s">
        <v>213</v>
      </c>
      <c r="C17" s="5">
        <v>15.261622920000001</v>
      </c>
      <c r="D17" s="5" t="str">
        <f>IF($B17="N/A","N/A",IF(C17&gt;15,"No",IF(C17&lt;-15,"No","Yes")))</f>
        <v>N/A</v>
      </c>
      <c r="E17" s="5">
        <v>64.211603613999998</v>
      </c>
      <c r="F17" s="5" t="str">
        <f>IF($B17="N/A","N/A",IF(E17&gt;15,"No",IF(E17&lt;-15,"No","Yes")))</f>
        <v>N/A</v>
      </c>
      <c r="G17" s="5">
        <v>14.418101328000001</v>
      </c>
      <c r="H17" s="5" t="str">
        <f>IF($B17="N/A","N/A",IF(G17&gt;15,"No",IF(G17&lt;-15,"No","Yes")))</f>
        <v>N/A</v>
      </c>
      <c r="I17" s="6">
        <v>320.7</v>
      </c>
      <c r="J17" s="6">
        <v>-77.5</v>
      </c>
      <c r="K17" s="85" t="str">
        <f t="shared" si="0"/>
        <v>No</v>
      </c>
    </row>
    <row r="18" spans="1:11" x14ac:dyDescent="0.25">
      <c r="A18" s="82" t="s">
        <v>814</v>
      </c>
      <c r="B18" s="21" t="s">
        <v>213</v>
      </c>
      <c r="C18" s="51">
        <v>8764.1945818000004</v>
      </c>
      <c r="D18" s="5" t="str">
        <f>IF($B18="N/A","N/A",IF(C18&gt;15,"No",IF(C18&lt;-15,"No","Yes")))</f>
        <v>N/A</v>
      </c>
      <c r="E18" s="51">
        <v>7144.8918659000001</v>
      </c>
      <c r="F18" s="5" t="str">
        <f>IF($B18="N/A","N/A",IF(E18&gt;15,"No",IF(E18&lt;-15,"No","Yes")))</f>
        <v>N/A</v>
      </c>
      <c r="G18" s="51">
        <v>10325.551992000001</v>
      </c>
      <c r="H18" s="5" t="str">
        <f>IF($B18="N/A","N/A",IF(G18&gt;15,"No",IF(G18&lt;-15,"No","Yes")))</f>
        <v>N/A</v>
      </c>
      <c r="I18" s="6">
        <v>-18.5</v>
      </c>
      <c r="J18" s="6">
        <v>44.52</v>
      </c>
      <c r="K18" s="85" t="str">
        <f t="shared" si="0"/>
        <v>No</v>
      </c>
    </row>
    <row r="19" spans="1:11" x14ac:dyDescent="0.25">
      <c r="A19" s="84" t="s">
        <v>306</v>
      </c>
      <c r="B19" s="21" t="s">
        <v>213</v>
      </c>
      <c r="C19" s="22">
        <v>89</v>
      </c>
      <c r="D19" s="21" t="s">
        <v>213</v>
      </c>
      <c r="E19" s="22">
        <v>326</v>
      </c>
      <c r="F19" s="21" t="s">
        <v>213</v>
      </c>
      <c r="G19" s="22">
        <v>1159</v>
      </c>
      <c r="H19" s="5" t="str">
        <f>IF($B19="N/A","N/A",IF(G19&gt;15,"No",IF(G19&lt;-15,"No","Yes")))</f>
        <v>N/A</v>
      </c>
      <c r="I19" s="6">
        <v>266.3</v>
      </c>
      <c r="J19" s="6">
        <v>255.5</v>
      </c>
      <c r="K19" s="85" t="str">
        <f t="shared" si="0"/>
        <v>No</v>
      </c>
    </row>
    <row r="20" spans="1:11" x14ac:dyDescent="0.25">
      <c r="A20" s="84" t="s">
        <v>346</v>
      </c>
      <c r="B20" s="21" t="s">
        <v>213</v>
      </c>
      <c r="C20" s="4">
        <v>6.8007457899999998E-2</v>
      </c>
      <c r="D20" s="21" t="s">
        <v>213</v>
      </c>
      <c r="E20" s="4">
        <v>0.2106664426</v>
      </c>
      <c r="F20" s="21" t="s">
        <v>213</v>
      </c>
      <c r="G20" s="4">
        <v>0.74955052840000003</v>
      </c>
      <c r="H20" s="5" t="str">
        <f>IF($B20="N/A","N/A",IF(G20&gt;15,"No",IF(G20&lt;-15,"No","Yes")))</f>
        <v>N/A</v>
      </c>
      <c r="I20" s="6">
        <v>209.8</v>
      </c>
      <c r="J20" s="6">
        <v>255.8</v>
      </c>
      <c r="K20" s="85" t="str">
        <f t="shared" si="0"/>
        <v>No</v>
      </c>
    </row>
    <row r="21" spans="1:11" ht="25" x14ac:dyDescent="0.25">
      <c r="A21" s="84" t="s">
        <v>815</v>
      </c>
      <c r="B21" s="21" t="s">
        <v>213</v>
      </c>
      <c r="C21" s="23">
        <v>6852.0561797999999</v>
      </c>
      <c r="D21" s="5" t="str">
        <f>IF($B21="N/A","N/A",IF(C21&gt;60,"No",IF(C21&lt;15,"No","Yes")))</f>
        <v>N/A</v>
      </c>
      <c r="E21" s="23">
        <v>7149.9601227000003</v>
      </c>
      <c r="F21" s="5" t="str">
        <f>IF($B21="N/A","N/A",IF(E21&gt;60,"No",IF(E21&lt;15,"No","Yes")))</f>
        <v>N/A</v>
      </c>
      <c r="G21" s="23">
        <v>6498.8188092999999</v>
      </c>
      <c r="H21" s="5" t="str">
        <f>IF($B21="N/A","N/A",IF(G21&gt;60,"No",IF(G21&lt;15,"No","Yes")))</f>
        <v>N/A</v>
      </c>
      <c r="I21" s="6">
        <v>4.3479999999999999</v>
      </c>
      <c r="J21" s="6">
        <v>-9.11</v>
      </c>
      <c r="K21" s="85" t="str">
        <f t="shared" si="0"/>
        <v>Yes</v>
      </c>
    </row>
    <row r="22" spans="1:11" x14ac:dyDescent="0.25">
      <c r="A22" s="84" t="s">
        <v>816</v>
      </c>
      <c r="B22" s="21" t="s">
        <v>217</v>
      </c>
      <c r="C22" s="22">
        <v>11</v>
      </c>
      <c r="D22" s="5" t="str">
        <f>IF($B22="N/A","N/A",IF(C22="N/A","N/A",IF(C22=0,"Yes","No")))</f>
        <v>No</v>
      </c>
      <c r="E22" s="22">
        <v>11</v>
      </c>
      <c r="F22" s="5" t="str">
        <f>IF($B22="N/A","N/A",IF(E22="N/A","N/A",IF(E22=0,"Yes","No")))</f>
        <v>No</v>
      </c>
      <c r="G22" s="22">
        <v>11</v>
      </c>
      <c r="H22" s="5" t="str">
        <f>IF($B22="N/A","N/A",IF(G22=0,"Yes","No"))</f>
        <v>No</v>
      </c>
      <c r="I22" s="6">
        <v>100</v>
      </c>
      <c r="J22" s="6">
        <v>0</v>
      </c>
      <c r="K22" s="85" t="str">
        <f t="shared" si="0"/>
        <v>Yes</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1749</v>
      </c>
      <c r="J23" s="6" t="s">
        <v>1749</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1749</v>
      </c>
      <c r="J24" s="95" t="s">
        <v>1749</v>
      </c>
      <c r="K24" s="96" t="str">
        <f t="shared" si="0"/>
        <v>N/A</v>
      </c>
    </row>
    <row r="25" spans="1:11" s="67" customFormat="1" x14ac:dyDescent="0.25">
      <c r="A25" s="172" t="s">
        <v>1619</v>
      </c>
      <c r="B25" s="173"/>
      <c r="C25" s="173"/>
      <c r="D25" s="173"/>
      <c r="E25" s="173"/>
      <c r="F25" s="173"/>
      <c r="G25" s="173"/>
      <c r="H25" s="173"/>
      <c r="I25" s="173"/>
      <c r="J25" s="173"/>
      <c r="K25" s="174"/>
    </row>
    <row r="26" spans="1:11" ht="16.5" customHeight="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1563</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45598</v>
      </c>
      <c r="D6" s="5" t="str">
        <f>IF($B6="N/A","N/A",IF(C6&gt;15,"No",IF(C6&lt;-15,"No","Yes")))</f>
        <v>N/A</v>
      </c>
      <c r="E6" s="22">
        <v>44603</v>
      </c>
      <c r="F6" s="5" t="str">
        <f>IF($B6="N/A","N/A",IF(E6&gt;15,"No",IF(E6&lt;-15,"No","Yes")))</f>
        <v>N/A</v>
      </c>
      <c r="G6" s="22">
        <v>39130</v>
      </c>
      <c r="H6" s="5" t="str">
        <f>IF($B6="N/A","N/A",IF(G6&gt;15,"No",IF(G6&lt;-15,"No","Yes")))</f>
        <v>N/A</v>
      </c>
      <c r="I6" s="6">
        <v>-2.1800000000000002</v>
      </c>
      <c r="J6" s="6">
        <v>-12.3</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1749</v>
      </c>
      <c r="J8" s="6" t="s">
        <v>1749</v>
      </c>
      <c r="K8" s="85" t="str">
        <f t="shared" si="0"/>
        <v>N/A</v>
      </c>
    </row>
    <row r="9" spans="1:11" x14ac:dyDescent="0.25">
      <c r="A9" s="81" t="s">
        <v>819</v>
      </c>
      <c r="B9" s="21" t="s">
        <v>218</v>
      </c>
      <c r="C9" s="51">
        <v>7398.2003597000003</v>
      </c>
      <c r="D9" s="5" t="str">
        <f>IF($B9="N/A","N/A",IF(C9&gt;7000,"No",IF(C9&lt;2000,"No","Yes")))</f>
        <v>No</v>
      </c>
      <c r="E9" s="51">
        <v>7851.1975652000001</v>
      </c>
      <c r="F9" s="5" t="str">
        <f>IF($B9="N/A","N/A",IF(E9&gt;7000,"No",IF(E9&lt;2000,"No","Yes")))</f>
        <v>No</v>
      </c>
      <c r="G9" s="51">
        <v>8370.5895476999995</v>
      </c>
      <c r="H9" s="5" t="str">
        <f>IF($B9="N/A","N/A",IF(G9&gt;7000,"No",IF(G9&lt;2000,"No","Yes")))</f>
        <v>No</v>
      </c>
      <c r="I9" s="6">
        <v>6.1230000000000002</v>
      </c>
      <c r="J9" s="6">
        <v>6.6150000000000002</v>
      </c>
      <c r="K9" s="85" t="str">
        <f t="shared" si="0"/>
        <v>Yes</v>
      </c>
    </row>
    <row r="10" spans="1:11" x14ac:dyDescent="0.25">
      <c r="A10" s="81" t="s">
        <v>820</v>
      </c>
      <c r="B10" s="21" t="s">
        <v>213</v>
      </c>
      <c r="C10" s="51">
        <v>1455.2199426</v>
      </c>
      <c r="D10" s="5" t="str">
        <f>IF($B10="N/A","N/A",IF(C10&gt;15,"No",IF(C10&lt;-15,"No","Yes")))</f>
        <v>N/A</v>
      </c>
      <c r="E10" s="51">
        <v>1559.2550828000001</v>
      </c>
      <c r="F10" s="5" t="str">
        <f>IF($B10="N/A","N/A",IF(E10&gt;15,"No",IF(E10&lt;-15,"No","Yes")))</f>
        <v>N/A</v>
      </c>
      <c r="G10" s="51">
        <v>1608.2744230999999</v>
      </c>
      <c r="H10" s="5" t="str">
        <f>IF($B10="N/A","N/A",IF(G10&gt;15,"No",IF(G10&lt;-15,"No","Yes")))</f>
        <v>N/A</v>
      </c>
      <c r="I10" s="6">
        <v>7.149</v>
      </c>
      <c r="J10" s="6">
        <v>3.1440000000000001</v>
      </c>
      <c r="K10" s="85" t="str">
        <f t="shared" si="0"/>
        <v>Yes</v>
      </c>
    </row>
    <row r="11" spans="1:11" x14ac:dyDescent="0.25">
      <c r="A11" s="81" t="s">
        <v>309</v>
      </c>
      <c r="B11" s="21" t="s">
        <v>219</v>
      </c>
      <c r="C11" s="5">
        <v>3.5812974252999998</v>
      </c>
      <c r="D11" s="5" t="str">
        <f>IF($B11="N/A","N/A",IF(C11&gt;10,"No",IF(C11&lt;=0,"No","Yes")))</f>
        <v>Yes</v>
      </c>
      <c r="E11" s="5">
        <v>3.2912584355000001</v>
      </c>
      <c r="F11" s="5" t="str">
        <f>IF($B11="N/A","N/A",IF(E11&gt;10,"No",IF(E11&lt;=0,"No","Yes")))</f>
        <v>Yes</v>
      </c>
      <c r="G11" s="5">
        <v>3.7234858165000002</v>
      </c>
      <c r="H11" s="5" t="str">
        <f>IF($B11="N/A","N/A",IF(G11&gt;10,"No",IF(G11&lt;=0,"No","Yes")))</f>
        <v>Yes</v>
      </c>
      <c r="I11" s="6">
        <v>-8.1</v>
      </c>
      <c r="J11" s="6">
        <v>13.13</v>
      </c>
      <c r="K11" s="85" t="str">
        <f t="shared" si="0"/>
        <v>Yes</v>
      </c>
    </row>
    <row r="12" spans="1:11" x14ac:dyDescent="0.25">
      <c r="A12" s="81" t="s">
        <v>821</v>
      </c>
      <c r="B12" s="21" t="s">
        <v>213</v>
      </c>
      <c r="C12" s="51">
        <v>4219.1849357000001</v>
      </c>
      <c r="D12" s="5" t="str">
        <f>IF($B12="N/A","N/A",IF(C12&gt;15,"No",IF(C12&lt;-15,"No","Yes")))</f>
        <v>N/A</v>
      </c>
      <c r="E12" s="51">
        <v>5596.3351499</v>
      </c>
      <c r="F12" s="5" t="str">
        <f>IF($B12="N/A","N/A",IF(E12&gt;15,"No",IF(E12&lt;-15,"No","Yes")))</f>
        <v>N/A</v>
      </c>
      <c r="G12" s="51">
        <v>6392.1091282999996</v>
      </c>
      <c r="H12" s="5" t="str">
        <f>IF($B12="N/A","N/A",IF(G12&gt;15,"No",IF(G12&lt;-15,"No","Yes")))</f>
        <v>N/A</v>
      </c>
      <c r="I12" s="6">
        <v>32.64</v>
      </c>
      <c r="J12" s="6">
        <v>14.22</v>
      </c>
      <c r="K12" s="85" t="str">
        <f t="shared" si="0"/>
        <v>Yes</v>
      </c>
    </row>
    <row r="13" spans="1:11" x14ac:dyDescent="0.25">
      <c r="A13" s="81" t="s">
        <v>310</v>
      </c>
      <c r="B13" s="21" t="s">
        <v>214</v>
      </c>
      <c r="C13" s="4">
        <v>99.993420764000007</v>
      </c>
      <c r="D13" s="5" t="str">
        <f>IF($B13="N/A","N/A",IF(C13&gt;100,"No",IF(C13&lt;95,"No","Yes")))</f>
        <v>Yes</v>
      </c>
      <c r="E13" s="4">
        <v>99.982063987000004</v>
      </c>
      <c r="F13" s="5" t="str">
        <f>IF($B13="N/A","N/A",IF(E13&gt;100,"No",IF(E13&lt;95,"No","Yes")))</f>
        <v>Yes</v>
      </c>
      <c r="G13" s="4">
        <v>100</v>
      </c>
      <c r="H13" s="5" t="str">
        <f>IF($B13="N/A","N/A",IF(G13&gt;100,"No",IF(G13&lt;95,"No","Yes")))</f>
        <v>Yes</v>
      </c>
      <c r="I13" s="6">
        <v>-1.0999999999999999E-2</v>
      </c>
      <c r="J13" s="6">
        <v>1.7899999999999999E-2</v>
      </c>
      <c r="K13" s="85" t="str">
        <f t="shared" si="0"/>
        <v>Yes</v>
      </c>
    </row>
    <row r="14" spans="1:11" x14ac:dyDescent="0.25">
      <c r="A14" s="81" t="s">
        <v>822</v>
      </c>
      <c r="B14" s="21" t="s">
        <v>220</v>
      </c>
      <c r="C14" s="4">
        <v>1.1592718500000001</v>
      </c>
      <c r="D14" s="5" t="str">
        <f>IF($B14="N/A","N/A",IF(C14&gt;1,"Yes","No"))</f>
        <v>Yes</v>
      </c>
      <c r="E14" s="4">
        <v>1.1556676757</v>
      </c>
      <c r="F14" s="5" t="str">
        <f>IF($B14="N/A","N/A",IF(E14&gt;1,"Yes","No"))</f>
        <v>Yes</v>
      </c>
      <c r="G14" s="4">
        <v>1.1488627651000001</v>
      </c>
      <c r="H14" s="5" t="str">
        <f>IF($B14="N/A","N/A",IF(G14&gt;1,"Yes","No"))</f>
        <v>Yes</v>
      </c>
      <c r="I14" s="6">
        <v>-0.311</v>
      </c>
      <c r="J14" s="6">
        <v>-0.58899999999999997</v>
      </c>
      <c r="K14" s="85" t="str">
        <f t="shared" si="0"/>
        <v>Yes</v>
      </c>
    </row>
    <row r="15" spans="1:11" x14ac:dyDescent="0.25">
      <c r="A15" s="81" t="s">
        <v>311</v>
      </c>
      <c r="B15" s="21" t="s">
        <v>214</v>
      </c>
      <c r="C15" s="4">
        <v>99.410061845000001</v>
      </c>
      <c r="D15" s="5" t="str">
        <f>IF($B15="N/A","N/A",IF(C15&gt;100,"No",IF(C15&lt;95,"No","Yes")))</f>
        <v>Yes</v>
      </c>
      <c r="E15" s="4">
        <v>99.475371612000004</v>
      </c>
      <c r="F15" s="5" t="str">
        <f>IF($B15="N/A","N/A",IF(E15&gt;100,"No",IF(E15&lt;95,"No","Yes")))</f>
        <v>Yes</v>
      </c>
      <c r="G15" s="4">
        <v>99.353437260000007</v>
      </c>
      <c r="H15" s="5" t="str">
        <f>IF($B15="N/A","N/A",IF(G15&gt;100,"No",IF(G15&lt;95,"No","Yes")))</f>
        <v>Yes</v>
      </c>
      <c r="I15" s="6">
        <v>6.5699999999999995E-2</v>
      </c>
      <c r="J15" s="6">
        <v>-0.123</v>
      </c>
      <c r="K15" s="85" t="str">
        <f t="shared" si="0"/>
        <v>Yes</v>
      </c>
    </row>
    <row r="16" spans="1:11" x14ac:dyDescent="0.25">
      <c r="A16" s="81" t="s">
        <v>823</v>
      </c>
      <c r="B16" s="21" t="s">
        <v>221</v>
      </c>
      <c r="C16" s="4">
        <v>9.5324847227999996</v>
      </c>
      <c r="D16" s="5" t="str">
        <f>IF($B16="N/A","N/A",IF(C16&gt;3,"Yes","No"))</f>
        <v>Yes</v>
      </c>
      <c r="E16" s="4">
        <v>9.3216885663000006</v>
      </c>
      <c r="F16" s="5" t="str">
        <f>IF($B16="N/A","N/A",IF(E16&gt;3,"Yes","No"))</f>
        <v>Yes</v>
      </c>
      <c r="G16" s="4">
        <v>8.9371350669999998</v>
      </c>
      <c r="H16" s="5" t="str">
        <f>IF($B16="N/A","N/A",IF(G16&gt;3,"Yes","No"))</f>
        <v>Yes</v>
      </c>
      <c r="I16" s="6">
        <v>-2.21</v>
      </c>
      <c r="J16" s="6">
        <v>-4.13</v>
      </c>
      <c r="K16" s="85" t="str">
        <f t="shared" si="0"/>
        <v>Yes</v>
      </c>
    </row>
    <row r="17" spans="1:11" x14ac:dyDescent="0.25">
      <c r="A17" s="81" t="s">
        <v>824</v>
      </c>
      <c r="B17" s="21" t="s">
        <v>222</v>
      </c>
      <c r="C17" s="4">
        <v>5.0868897758999996</v>
      </c>
      <c r="D17" s="5" t="str">
        <f>IF($B17="N/A","N/A",IF(C17&gt;=8,"No",IF(C17&lt;2,"No","Yes")))</f>
        <v>Yes</v>
      </c>
      <c r="E17" s="4">
        <v>5.0381605794000004</v>
      </c>
      <c r="F17" s="5" t="str">
        <f>IF($B17="N/A","N/A",IF(E17&gt;=8,"No",IF(E17&lt;2,"No","Yes")))</f>
        <v>Yes</v>
      </c>
      <c r="G17" s="4">
        <v>5.2329414770999998</v>
      </c>
      <c r="H17" s="5" t="str">
        <f>IF($B17="N/A","N/A",IF(G17&gt;=8,"No",IF(G17&lt;2,"No","Yes")))</f>
        <v>Yes</v>
      </c>
      <c r="I17" s="6">
        <v>-0.95799999999999996</v>
      </c>
      <c r="J17" s="6">
        <v>3.8660000000000001</v>
      </c>
      <c r="K17" s="85" t="str">
        <f t="shared" si="0"/>
        <v>Yes</v>
      </c>
    </row>
    <row r="18" spans="1:11" x14ac:dyDescent="0.25">
      <c r="A18" s="81" t="s">
        <v>825</v>
      </c>
      <c r="B18" s="21" t="s">
        <v>222</v>
      </c>
      <c r="C18" s="4">
        <v>5.0842197608999999</v>
      </c>
      <c r="D18" s="5" t="str">
        <f>IF($B18="N/A","N/A",IF(C18&gt;=8,"No",IF(C18&lt;2,"No","Yes")))</f>
        <v>Yes</v>
      </c>
      <c r="E18" s="4">
        <v>5.0360354300000001</v>
      </c>
      <c r="F18" s="5" t="str">
        <f>IF($B18="N/A","N/A",IF(E18&gt;=8,"No",IF(E18&lt;2,"No","Yes")))</f>
        <v>Yes</v>
      </c>
      <c r="G18" s="4">
        <v>5.2047022744999998</v>
      </c>
      <c r="H18" s="5" t="str">
        <f>IF($B18="N/A","N/A",IF(G18&gt;=8,"No",IF(G18&lt;2,"No","Yes")))</f>
        <v>Yes</v>
      </c>
      <c r="I18" s="6">
        <v>-0.94799999999999995</v>
      </c>
      <c r="J18" s="6">
        <v>3.3490000000000002</v>
      </c>
      <c r="K18" s="85" t="str">
        <f t="shared" si="0"/>
        <v>Yes</v>
      </c>
    </row>
    <row r="19" spans="1:11" x14ac:dyDescent="0.25">
      <c r="A19" s="81" t="s">
        <v>312</v>
      </c>
      <c r="B19" s="21" t="s">
        <v>223</v>
      </c>
      <c r="C19" s="4">
        <v>91.521557963000006</v>
      </c>
      <c r="D19" s="5" t="str">
        <f>IF(OR($B19="N/A",$C19="N/A"),"N/A",IF(C19&gt;100,"No",IF(C19&lt;98,"No","Yes")))</f>
        <v>No</v>
      </c>
      <c r="E19" s="4">
        <v>88.377463399000007</v>
      </c>
      <c r="F19" s="5" t="str">
        <f>IF(OR($B19="N/A",$E19="N/A"),"N/A",IF(E19&gt;100,"No",IF(E19&lt;98,"No","Yes")))</f>
        <v>No</v>
      </c>
      <c r="G19" s="4">
        <v>92.427804753000004</v>
      </c>
      <c r="H19" s="5" t="str">
        <f>IF($B19="N/A","N/A",IF(G19&gt;100,"No",IF(G19&lt;98,"No","Yes")))</f>
        <v>No</v>
      </c>
      <c r="I19" s="6">
        <v>-3.44</v>
      </c>
      <c r="J19" s="6">
        <v>4.5830000000000002</v>
      </c>
      <c r="K19" s="85" t="str">
        <f t="shared" si="0"/>
        <v>Yes</v>
      </c>
    </row>
    <row r="20" spans="1:11" x14ac:dyDescent="0.25">
      <c r="A20" s="81" t="s">
        <v>31</v>
      </c>
      <c r="B20" s="29" t="s">
        <v>214</v>
      </c>
      <c r="C20" s="4">
        <v>91.256195446999996</v>
      </c>
      <c r="D20" s="5" t="str">
        <f>IF($B20="N/A","N/A",IF(C20&gt;100,"No",IF(C20&lt;95,"No","Yes")))</f>
        <v>No</v>
      </c>
      <c r="E20" s="4">
        <v>87.702620899999999</v>
      </c>
      <c r="F20" s="5" t="str">
        <f>IF($B20="N/A","N/A",IF(E20&gt;100,"No",IF(E20&lt;95,"No","Yes")))</f>
        <v>No</v>
      </c>
      <c r="G20" s="4">
        <v>87.349859443</v>
      </c>
      <c r="H20" s="5" t="str">
        <f>IF($B20="N/A","N/A",IF(G20&gt;100,"No",IF(G20&lt;95,"No","Yes")))</f>
        <v>No</v>
      </c>
      <c r="I20" s="6">
        <v>-3.89</v>
      </c>
      <c r="J20" s="6">
        <v>-0.40200000000000002</v>
      </c>
      <c r="K20" s="85" t="str">
        <f t="shared" si="0"/>
        <v>Yes</v>
      </c>
    </row>
    <row r="21" spans="1:11" x14ac:dyDescent="0.25">
      <c r="A21" s="81" t="s">
        <v>313</v>
      </c>
      <c r="B21" s="21" t="s">
        <v>214</v>
      </c>
      <c r="C21" s="4">
        <v>99.991227684999998</v>
      </c>
      <c r="D21" s="5" t="str">
        <f>IF($B21="N/A","N/A",IF(C21&gt;100,"No",IF(C21&lt;95,"No","Yes")))</f>
        <v>Yes</v>
      </c>
      <c r="E21" s="4">
        <v>99.986547990000005</v>
      </c>
      <c r="F21" s="5" t="str">
        <f>IF($B21="N/A","N/A",IF(E21&gt;100,"No",IF(E21&lt;95,"No","Yes")))</f>
        <v>Yes</v>
      </c>
      <c r="G21" s="4">
        <v>100</v>
      </c>
      <c r="H21" s="5" t="str">
        <f>IF($B21="N/A","N/A",IF(G21&gt;100,"No",IF(G21&lt;95,"No","Yes")))</f>
        <v>Yes</v>
      </c>
      <c r="I21" s="6">
        <v>-5.0000000000000001E-3</v>
      </c>
      <c r="J21" s="6">
        <v>1.35E-2</v>
      </c>
      <c r="K21" s="85" t="str">
        <f t="shared" si="0"/>
        <v>Yes</v>
      </c>
    </row>
    <row r="22" spans="1:11" x14ac:dyDescent="0.25">
      <c r="A22" s="81" t="s">
        <v>1680</v>
      </c>
      <c r="B22" s="21" t="s">
        <v>224</v>
      </c>
      <c r="C22" s="4">
        <v>2.1930786E-3</v>
      </c>
      <c r="D22" s="5" t="str">
        <f>IF($B22="N/A","N/A",IF(C22&gt;5,"No",IF(C22&lt;=0,"No","Yes")))</f>
        <v>Yes</v>
      </c>
      <c r="E22" s="4">
        <v>0</v>
      </c>
      <c r="F22" s="5" t="str">
        <f>IF($B22="N/A","N/A",IF(E22&gt;5,"No",IF(E22&lt;=0,"No","Yes")))</f>
        <v>No</v>
      </c>
      <c r="G22" s="4">
        <v>0</v>
      </c>
      <c r="H22" s="5" t="str">
        <f>IF($B22="N/A","N/A",IF(G22&gt;5,"No",IF(G22&lt;=0,"No","Yes")))</f>
        <v>No</v>
      </c>
      <c r="I22" s="6">
        <v>-100</v>
      </c>
      <c r="J22" s="6" t="s">
        <v>1749</v>
      </c>
      <c r="K22" s="85" t="str">
        <f t="shared" si="0"/>
        <v>N/A</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6.1939558753000004</v>
      </c>
      <c r="D24" s="5" t="str">
        <f>IF($B24="N/A","N/A",IF(C24&gt;=2,"Yes","No"))</f>
        <v>Yes</v>
      </c>
      <c r="E24" s="4">
        <v>6.2706768603</v>
      </c>
      <c r="F24" s="5" t="str">
        <f>IF($B24="N/A","N/A",IF(E24&gt;=2,"Yes","No"))</f>
        <v>Yes</v>
      </c>
      <c r="G24" s="4">
        <v>6.0952977255</v>
      </c>
      <c r="H24" s="5" t="str">
        <f>IF($B24="N/A","N/A",IF(G24&gt;=2,"Yes","No"))</f>
        <v>Yes</v>
      </c>
      <c r="I24" s="6">
        <v>1.2390000000000001</v>
      </c>
      <c r="J24" s="6">
        <v>-2.8</v>
      </c>
      <c r="K24" s="85" t="str">
        <f t="shared" si="0"/>
        <v>Yes</v>
      </c>
    </row>
    <row r="25" spans="1:11" x14ac:dyDescent="0.25">
      <c r="A25" s="81" t="s">
        <v>827</v>
      </c>
      <c r="B25" s="21" t="s">
        <v>226</v>
      </c>
      <c r="C25" s="4">
        <v>4.0352647046000003</v>
      </c>
      <c r="D25" s="5" t="str">
        <f>IF($B25="N/A","N/A",IF(C25&gt;30,"No",IF(C25&lt;5,"No","Yes")))</f>
        <v>No</v>
      </c>
      <c r="E25" s="4">
        <v>3.6477366993000002</v>
      </c>
      <c r="F25" s="5" t="str">
        <f>IF($B25="N/A","N/A",IF(E25&gt;30,"No",IF(E25&lt;5,"No","Yes")))</f>
        <v>No</v>
      </c>
      <c r="G25" s="4">
        <v>3.0794786609</v>
      </c>
      <c r="H25" s="5" t="str">
        <f>IF($B25="N/A","N/A",IF(G25&gt;30,"No",IF(G25&lt;5,"No","Yes")))</f>
        <v>No</v>
      </c>
      <c r="I25" s="6">
        <v>-9.6</v>
      </c>
      <c r="J25" s="6">
        <v>-15.6</v>
      </c>
      <c r="K25" s="85" t="str">
        <f t="shared" si="0"/>
        <v>Yes</v>
      </c>
    </row>
    <row r="26" spans="1:11" x14ac:dyDescent="0.25">
      <c r="A26" s="81" t="s">
        <v>828</v>
      </c>
      <c r="B26" s="21" t="s">
        <v>227</v>
      </c>
      <c r="C26" s="4">
        <v>25.242335189999999</v>
      </c>
      <c r="D26" s="5" t="str">
        <f>IF($B26="N/A","N/A",IF(C26&gt;75,"No",IF(C26&lt;15,"No","Yes")))</f>
        <v>Yes</v>
      </c>
      <c r="E26" s="4">
        <v>25.161984619999998</v>
      </c>
      <c r="F26" s="5" t="str">
        <f>IF($B26="N/A","N/A",IF(E26&gt;75,"No",IF(E26&lt;15,"No","Yes")))</f>
        <v>Yes</v>
      </c>
      <c r="G26" s="4">
        <v>25.440838232000001</v>
      </c>
      <c r="H26" s="5" t="str">
        <f>IF($B26="N/A","N/A",IF(G26&gt;75,"No",IF(G26&lt;15,"No","Yes")))</f>
        <v>Yes</v>
      </c>
      <c r="I26" s="6">
        <v>-0.318</v>
      </c>
      <c r="J26" s="6">
        <v>1.1080000000000001</v>
      </c>
      <c r="K26" s="85" t="str">
        <f t="shared" si="0"/>
        <v>Yes</v>
      </c>
    </row>
    <row r="27" spans="1:11" x14ac:dyDescent="0.25">
      <c r="A27" s="81" t="s">
        <v>829</v>
      </c>
      <c r="B27" s="21" t="s">
        <v>228</v>
      </c>
      <c r="C27" s="4">
        <v>70.722400105000006</v>
      </c>
      <c r="D27" s="5" t="str">
        <f>IF($B27="N/A","N/A",IF(C27&gt;70,"No",IF(C27&lt;25,"No","Yes")))</f>
        <v>No</v>
      </c>
      <c r="E27" s="4">
        <v>71.190278680999995</v>
      </c>
      <c r="F27" s="5" t="str">
        <f>IF($B27="N/A","N/A",IF(E27&gt;70,"No",IF(E27&lt;25,"No","Yes")))</f>
        <v>No</v>
      </c>
      <c r="G27" s="4">
        <v>67.017633528999994</v>
      </c>
      <c r="H27" s="5" t="str">
        <f>IF($B27="N/A","N/A",IF(G27&gt;70,"No",IF(G27&lt;25,"No","Yes")))</f>
        <v>Yes</v>
      </c>
      <c r="I27" s="6">
        <v>0.66159999999999997</v>
      </c>
      <c r="J27" s="6">
        <v>-5.86</v>
      </c>
      <c r="K27" s="85" t="str">
        <f t="shared" si="0"/>
        <v>Yes</v>
      </c>
    </row>
    <row r="28" spans="1:11" x14ac:dyDescent="0.25">
      <c r="A28" s="81" t="s">
        <v>318</v>
      </c>
      <c r="B28" s="21" t="s">
        <v>229</v>
      </c>
      <c r="C28" s="4">
        <v>49.789464449999997</v>
      </c>
      <c r="D28" s="5" t="str">
        <f>IF($B28="N/A","N/A",IF(C28&gt;70,"No",IF(C28&lt;35,"No","Yes")))</f>
        <v>Yes</v>
      </c>
      <c r="E28" s="4">
        <v>49.436136583</v>
      </c>
      <c r="F28" s="5" t="str">
        <f>IF($B28="N/A","N/A",IF(E28&gt;70,"No",IF(E28&lt;35,"No","Yes")))</f>
        <v>Yes</v>
      </c>
      <c r="G28" s="4">
        <v>48.798875543000001</v>
      </c>
      <c r="H28" s="5" t="str">
        <f>IF($B28="N/A","N/A",IF(G28&gt;70,"No",IF(G28&lt;35,"No","Yes")))</f>
        <v>Yes</v>
      </c>
      <c r="I28" s="6">
        <v>-0.71</v>
      </c>
      <c r="J28" s="6">
        <v>-1.29</v>
      </c>
      <c r="K28" s="85" t="str">
        <f t="shared" si="0"/>
        <v>Yes</v>
      </c>
    </row>
    <row r="29" spans="1:11" x14ac:dyDescent="0.25">
      <c r="A29" s="81" t="s">
        <v>830</v>
      </c>
      <c r="B29" s="21" t="s">
        <v>220</v>
      </c>
      <c r="C29" s="4">
        <v>2.1479540148999998</v>
      </c>
      <c r="D29" s="5" t="str">
        <f>IF($B29="N/A","N/A",IF(C29&gt;1,"Yes","No"))</f>
        <v>Yes</v>
      </c>
      <c r="E29" s="4">
        <v>2.1375510204000001</v>
      </c>
      <c r="F29" s="5" t="str">
        <f>IF($B29="N/A","N/A",IF(E29&gt;1,"Yes","No"))</f>
        <v>Yes</v>
      </c>
      <c r="G29" s="4">
        <v>2.0934275988</v>
      </c>
      <c r="H29" s="5" t="str">
        <f>IF($B29="N/A","N/A",IF(G29&gt;1,"Yes","No"))</f>
        <v>Yes</v>
      </c>
      <c r="I29" s="6">
        <v>-0.48399999999999999</v>
      </c>
      <c r="J29" s="6">
        <v>-2.06</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1749</v>
      </c>
      <c r="J30" s="6" t="s">
        <v>1749</v>
      </c>
      <c r="K30" s="85" t="str">
        <f t="shared" si="0"/>
        <v>N/A</v>
      </c>
    </row>
    <row r="31" spans="1:11" x14ac:dyDescent="0.25">
      <c r="A31" s="81" t="s">
        <v>831</v>
      </c>
      <c r="B31" s="21"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85" t="str">
        <f t="shared" si="0"/>
        <v>Yes</v>
      </c>
    </row>
    <row r="32" spans="1:11" x14ac:dyDescent="0.25">
      <c r="A32" s="81" t="s">
        <v>320</v>
      </c>
      <c r="B32" s="21" t="s">
        <v>213</v>
      </c>
      <c r="C32" s="4" t="s">
        <v>1749</v>
      </c>
      <c r="D32" s="5" t="str">
        <f>IF($B32="N/A","N/A",IF(C32&gt;15,"No",IF(C32&lt;-15,"No","Yes")))</f>
        <v>N/A</v>
      </c>
      <c r="E32" s="4" t="s">
        <v>1749</v>
      </c>
      <c r="F32" s="5" t="str">
        <f>IF($B32="N/A","N/A",IF(E32&gt;15,"No",IF(E32&lt;-15,"No","Yes")))</f>
        <v>N/A</v>
      </c>
      <c r="G32" s="4" t="s">
        <v>1749</v>
      </c>
      <c r="H32" s="5" t="str">
        <f>IF($B32="N/A","N/A",IF(G32&gt;15,"No",IF(G32&lt;-15,"No","Yes")))</f>
        <v>N/A</v>
      </c>
      <c r="I32" s="6" t="s">
        <v>1749</v>
      </c>
      <c r="J32" s="6" t="s">
        <v>1749</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75.066771406000001</v>
      </c>
      <c r="H33" s="5" t="str">
        <f>IF($B33="N/A","N/A",IF(G33&gt;15,"No",IF(G33&lt;-15,"No","Yes")))</f>
        <v>N/A</v>
      </c>
      <c r="I33" s="6">
        <v>0</v>
      </c>
      <c r="J33" s="6">
        <v>-24.9</v>
      </c>
      <c r="K33" s="85" t="str">
        <f t="shared" si="0"/>
        <v>Yes</v>
      </c>
    </row>
    <row r="34" spans="1:11" x14ac:dyDescent="0.25">
      <c r="A34" s="81" t="s">
        <v>322</v>
      </c>
      <c r="B34" s="21" t="s">
        <v>230</v>
      </c>
      <c r="C34" s="4">
        <v>99.993420764000007</v>
      </c>
      <c r="D34" s="5" t="str">
        <f>IF($B34="N/A","N/A",IF(C34&gt;=90,"Yes","No"))</f>
        <v>Yes</v>
      </c>
      <c r="E34" s="4">
        <v>99.984305988000003</v>
      </c>
      <c r="F34" s="5" t="str">
        <f>IF($B34="N/A","N/A",IF(E34&gt;=90,"Yes","No"))</f>
        <v>Yes</v>
      </c>
      <c r="G34" s="4">
        <v>99.992333247999994</v>
      </c>
      <c r="H34" s="5" t="str">
        <f>IF($B34="N/A","N/A",IF(G34&gt;=90,"Yes","No"))</f>
        <v>Yes</v>
      </c>
      <c r="I34" s="6">
        <v>-8.9999999999999993E-3</v>
      </c>
      <c r="J34" s="6">
        <v>8.0000000000000002E-3</v>
      </c>
      <c r="K34" s="85" t="str">
        <f t="shared" si="0"/>
        <v>Yes</v>
      </c>
    </row>
    <row r="35" spans="1:11" x14ac:dyDescent="0.25">
      <c r="A35" s="81" t="s">
        <v>323</v>
      </c>
      <c r="B35" s="21" t="s">
        <v>213</v>
      </c>
      <c r="C35" s="4">
        <v>7.1253125137</v>
      </c>
      <c r="D35" s="5" t="str">
        <f>IF($B35="N/A","N/A",IF(C35&gt;15,"No",IF(C35&lt;-15,"No","Yes")))</f>
        <v>N/A</v>
      </c>
      <c r="E35" s="4">
        <v>8.6474003991000004</v>
      </c>
      <c r="F35" s="5" t="str">
        <f>IF($B35="N/A","N/A",IF(E35&gt;15,"No",IF(E35&lt;-15,"No","Yes")))</f>
        <v>N/A</v>
      </c>
      <c r="G35" s="4">
        <v>9.7188857653999996</v>
      </c>
      <c r="H35" s="5" t="str">
        <f>IF($B35="N/A","N/A",IF(G35&gt;15,"No",IF(G35&lt;-15,"No","Yes")))</f>
        <v>N/A</v>
      </c>
      <c r="I35" s="6">
        <v>21.36</v>
      </c>
      <c r="J35" s="6">
        <v>12.39</v>
      </c>
      <c r="K35" s="85" t="str">
        <f t="shared" si="0"/>
        <v>Yes</v>
      </c>
    </row>
    <row r="36" spans="1:11" x14ac:dyDescent="0.25">
      <c r="A36" s="81" t="s">
        <v>1704</v>
      </c>
      <c r="B36" s="21" t="s">
        <v>213</v>
      </c>
      <c r="C36" s="4">
        <v>18.051230317000002</v>
      </c>
      <c r="D36" s="5" t="str">
        <f>IF($B36="N/A","N/A",IF(C36&gt;15,"No",IF(C36&lt;-15,"No","Yes")))</f>
        <v>N/A</v>
      </c>
      <c r="E36" s="4">
        <v>18.736407865</v>
      </c>
      <c r="F36" s="5" t="str">
        <f>IF($B36="N/A","N/A",IF(E36&gt;15,"No",IF(E36&lt;-15,"No","Yes")))</f>
        <v>N/A</v>
      </c>
      <c r="G36" s="4">
        <v>23.485816508999999</v>
      </c>
      <c r="H36" s="5" t="str">
        <f>IF($B36="N/A","N/A",IF(G36&gt;15,"No",IF(G36&lt;-15,"No","Yes")))</f>
        <v>N/A</v>
      </c>
      <c r="I36" s="6">
        <v>3.7959999999999998</v>
      </c>
      <c r="J36" s="6">
        <v>25.35</v>
      </c>
      <c r="K36" s="85" t="str">
        <f t="shared" si="0"/>
        <v>Yes</v>
      </c>
    </row>
    <row r="37" spans="1:11" x14ac:dyDescent="0.25">
      <c r="A37" s="81" t="s">
        <v>372</v>
      </c>
      <c r="B37" s="21" t="s">
        <v>231</v>
      </c>
      <c r="C37" s="4">
        <v>80.016667397999996</v>
      </c>
      <c r="D37" s="5" t="str">
        <f>IF($B37="N/A","N/A",IF(C37&gt;90,"No",IF(C37&lt;75,"No","Yes")))</f>
        <v>Yes</v>
      </c>
      <c r="E37" s="4">
        <v>81.716476470000003</v>
      </c>
      <c r="F37" s="5" t="str">
        <f>IF($B37="N/A","N/A",IF(E37&gt;90,"No",IF(E37&lt;75,"No","Yes")))</f>
        <v>Yes</v>
      </c>
      <c r="G37" s="4">
        <v>81.530794787000005</v>
      </c>
      <c r="H37" s="5" t="str">
        <f>IF($B37="N/A","N/A",IF(G37&gt;90,"No",IF(G37&lt;75,"No","Yes")))</f>
        <v>Yes</v>
      </c>
      <c r="I37" s="6">
        <v>2.1240000000000001</v>
      </c>
      <c r="J37" s="6">
        <v>-0.22700000000000001</v>
      </c>
      <c r="K37" s="85" t="str">
        <f>IF(J37="Div by 0", "N/A", IF(J37="N/A","N/A", IF(J37&gt;30, "No", IF(J37&lt;-30, "No", "Yes"))))</f>
        <v>Yes</v>
      </c>
    </row>
    <row r="38" spans="1:11" x14ac:dyDescent="0.25">
      <c r="A38" s="81" t="s">
        <v>373</v>
      </c>
      <c r="B38" s="21" t="s">
        <v>232</v>
      </c>
      <c r="C38" s="4">
        <v>15.151980350000001</v>
      </c>
      <c r="D38" s="5" t="str">
        <f>IF($B38="N/A","N/A",IF(C38&gt;10,"No",IF(C38&lt;1,"No","Yes")))</f>
        <v>No</v>
      </c>
      <c r="E38" s="4">
        <v>13.521512006</v>
      </c>
      <c r="F38" s="5" t="str">
        <f>IF($B38="N/A","N/A",IF(E38&gt;10,"No",IF(E38&lt;1,"No","Yes")))</f>
        <v>No</v>
      </c>
      <c r="G38" s="4">
        <v>13.53181702</v>
      </c>
      <c r="H38" s="5" t="str">
        <f>IF($B38="N/A","N/A",IF(G38&gt;10,"No",IF(G38&lt;1,"No","Yes")))</f>
        <v>No</v>
      </c>
      <c r="I38" s="6">
        <v>-10.8</v>
      </c>
      <c r="J38" s="6">
        <v>7.6200000000000004E-2</v>
      </c>
      <c r="K38" s="85" t="str">
        <f>IF(J38="Div by 0", "N/A", IF(J38="N/A","N/A", IF(J38&gt;30, "No", IF(J38&lt;-30, "No", "Yes"))))</f>
        <v>Yes</v>
      </c>
    </row>
    <row r="39" spans="1:11" x14ac:dyDescent="0.25">
      <c r="A39" s="81" t="s">
        <v>374</v>
      </c>
      <c r="B39" s="21" t="s">
        <v>233</v>
      </c>
      <c r="C39" s="4">
        <v>6.5792359300000006E-2</v>
      </c>
      <c r="D39" s="5" t="str">
        <f>IF($B39="N/A","N/A",IF(C39&gt;2,"No",IF(C39&lt;=0,"No","Yes")))</f>
        <v>Yes</v>
      </c>
      <c r="E39" s="4">
        <v>5.8292043100000003E-2</v>
      </c>
      <c r="F39" s="5" t="str">
        <f>IF($B39="N/A","N/A",IF(E39&gt;2,"No",IF(E39&lt;=0,"No","Yes")))</f>
        <v>Yes</v>
      </c>
      <c r="G39" s="4">
        <v>0.16866854079999999</v>
      </c>
      <c r="H39" s="5" t="str">
        <f>IF($B39="N/A","N/A",IF(G39&gt;2,"No",IF(G39&lt;=0,"No","Yes")))</f>
        <v>Yes</v>
      </c>
      <c r="I39" s="6">
        <v>-11.4</v>
      </c>
      <c r="J39" s="6">
        <v>189.4</v>
      </c>
      <c r="K39" s="85" t="str">
        <f>IF(J39="Div by 0", "N/A", IF(J39="N/A","N/A", IF(J39&gt;30, "No", IF(J39&lt;-30, "No", "Yes"))))</f>
        <v>No</v>
      </c>
    </row>
    <row r="40" spans="1:11" x14ac:dyDescent="0.25">
      <c r="A40" s="97" t="s">
        <v>375</v>
      </c>
      <c r="B40" s="93" t="s">
        <v>234</v>
      </c>
      <c r="C40" s="98">
        <v>0.82021141279999998</v>
      </c>
      <c r="D40" s="94" t="str">
        <f>IF($B40="N/A","N/A",IF(C40&gt;3,"No",IF(C40&lt;=0,"No","Yes")))</f>
        <v>Yes</v>
      </c>
      <c r="E40" s="98">
        <v>0.75779656080000002</v>
      </c>
      <c r="F40" s="94" t="str">
        <f>IF($B40="N/A","N/A",IF(E40&gt;3,"No",IF(E40&lt;=0,"No","Yes")))</f>
        <v>Yes</v>
      </c>
      <c r="G40" s="98">
        <v>0.75389726550000002</v>
      </c>
      <c r="H40" s="94" t="str">
        <f>IF($B40="N/A","N/A",IF(G40&gt;3,"No",IF(G40&lt;=0,"No","Yes")))</f>
        <v>Yes</v>
      </c>
      <c r="I40" s="95">
        <v>-7.61</v>
      </c>
      <c r="J40" s="95">
        <v>-0.51500000000000001</v>
      </c>
      <c r="K40" s="96" t="str">
        <f>IF(J40="Div by 0", "N/A", IF(J40="N/A","N/A", IF(J40&gt;30, "No", IF(J40&lt;-30, "No", "Yes"))))</f>
        <v>Yes</v>
      </c>
    </row>
    <row r="41" spans="1:11" s="67" customFormat="1" x14ac:dyDescent="0.25">
      <c r="A41" s="175" t="s">
        <v>1619</v>
      </c>
      <c r="B41" s="176"/>
      <c r="C41" s="176"/>
      <c r="D41" s="176"/>
      <c r="E41" s="176"/>
      <c r="F41" s="176"/>
      <c r="G41" s="176"/>
      <c r="H41" s="176"/>
      <c r="I41" s="176"/>
      <c r="J41" s="176"/>
      <c r="K41" s="177"/>
    </row>
    <row r="42" spans="1:11" ht="16.5" customHeight="1" x14ac:dyDescent="0.25">
      <c r="A42" s="167" t="s">
        <v>1617</v>
      </c>
      <c r="B42" s="168"/>
      <c r="C42" s="168"/>
      <c r="D42" s="168"/>
      <c r="E42" s="168"/>
      <c r="F42" s="168"/>
      <c r="G42" s="168"/>
      <c r="H42" s="168"/>
      <c r="I42" s="168"/>
      <c r="J42" s="168"/>
      <c r="K42" s="169"/>
    </row>
    <row r="43" spans="1:11" x14ac:dyDescent="0.25">
      <c r="A43" s="170" t="s">
        <v>1705</v>
      </c>
      <c r="B43" s="170"/>
      <c r="C43" s="170"/>
      <c r="D43" s="170"/>
      <c r="E43" s="170"/>
      <c r="F43" s="170"/>
      <c r="G43" s="170"/>
      <c r="H43" s="170"/>
      <c r="I43" s="170"/>
      <c r="J43" s="170"/>
      <c r="K43" s="171"/>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3"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1561</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81" t="s">
        <v>301</v>
      </c>
      <c r="B6" s="21" t="s">
        <v>213</v>
      </c>
      <c r="C6" s="22">
        <v>12692</v>
      </c>
      <c r="D6" s="5" t="str">
        <f>IF($B6="N/A","N/A",IF(C6&gt;15,"No",IF(C6&lt;-15,"No","Yes")))</f>
        <v>N/A</v>
      </c>
      <c r="E6" s="22">
        <v>12069</v>
      </c>
      <c r="F6" s="5" t="str">
        <f>IF($B6="N/A","N/A",IF(E6&gt;15,"No",IF(E6&lt;-15,"No","Yes")))</f>
        <v>N/A</v>
      </c>
      <c r="G6" s="22">
        <v>11695</v>
      </c>
      <c r="H6" s="5" t="str">
        <f>IF($B6="N/A","N/A",IF(G6&gt;15,"No",IF(G6&lt;-15,"No","Yes")))</f>
        <v>N/A</v>
      </c>
      <c r="I6" s="6">
        <v>-4.91</v>
      </c>
      <c r="J6" s="6">
        <v>-3.1</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81" t="s">
        <v>819</v>
      </c>
      <c r="B9" s="21" t="s">
        <v>213</v>
      </c>
      <c r="C9" s="51">
        <v>1291.5961235</v>
      </c>
      <c r="D9" s="5" t="str">
        <f>IF($B9="N/A","N/A",IF(C9&gt;15,"No",IF(C9&lt;-15,"No","Yes")))</f>
        <v>N/A</v>
      </c>
      <c r="E9" s="51">
        <v>1357.7595492999999</v>
      </c>
      <c r="F9" s="5" t="str">
        <f>IF($B9="N/A","N/A",IF(E9&gt;15,"No",IF(E9&lt;-15,"No","Yes")))</f>
        <v>N/A</v>
      </c>
      <c r="G9" s="51">
        <v>1527.1176571000001</v>
      </c>
      <c r="H9" s="5" t="str">
        <f>IF($B9="N/A","N/A",IF(G9&gt;15,"No",IF(G9&lt;-15,"No","Yes")))</f>
        <v>N/A</v>
      </c>
      <c r="I9" s="6">
        <v>5.1230000000000002</v>
      </c>
      <c r="J9" s="6">
        <v>12.47</v>
      </c>
      <c r="K9" s="85" t="str">
        <f t="shared" si="0"/>
        <v>Yes</v>
      </c>
    </row>
    <row r="10" spans="1:11" x14ac:dyDescent="0.25">
      <c r="A10" s="81" t="s">
        <v>309</v>
      </c>
      <c r="B10" s="21" t="s">
        <v>213</v>
      </c>
      <c r="C10" s="4">
        <v>1.2842735581</v>
      </c>
      <c r="D10" s="5" t="str">
        <f>IF($B10="N/A","N/A",IF(C10&gt;15,"No",IF(C10&lt;-15,"No","Yes")))</f>
        <v>N/A</v>
      </c>
      <c r="E10" s="4">
        <v>1.5328527633</v>
      </c>
      <c r="F10" s="5" t="str">
        <f>IF($B10="N/A","N/A",IF(E10&gt;15,"No",IF(E10&lt;-15,"No","Yes")))</f>
        <v>N/A</v>
      </c>
      <c r="G10" s="4">
        <v>3.7708422402999999</v>
      </c>
      <c r="H10" s="5" t="str">
        <f>IF($B10="N/A","N/A",IF(G10&gt;15,"No",IF(G10&lt;-15,"No","Yes")))</f>
        <v>N/A</v>
      </c>
      <c r="I10" s="6">
        <v>19.36</v>
      </c>
      <c r="J10" s="6">
        <v>146</v>
      </c>
      <c r="K10" s="85" t="str">
        <f t="shared" si="0"/>
        <v>No</v>
      </c>
    </row>
    <row r="11" spans="1:11" x14ac:dyDescent="0.25">
      <c r="A11" s="81" t="s">
        <v>821</v>
      </c>
      <c r="B11" s="21" t="s">
        <v>213</v>
      </c>
      <c r="C11" s="51">
        <v>969.62576687000001</v>
      </c>
      <c r="D11" s="5" t="str">
        <f>IF($B11="N/A","N/A",IF(C11&gt;15,"No",IF(C11&lt;-15,"No","Yes")))</f>
        <v>N/A</v>
      </c>
      <c r="E11" s="51">
        <v>984.24864864999995</v>
      </c>
      <c r="F11" s="5" t="str">
        <f>IF($B11="N/A","N/A",IF(E11&gt;15,"No",IF(E11&lt;-15,"No","Yes")))</f>
        <v>N/A</v>
      </c>
      <c r="G11" s="51">
        <v>10761.639456000001</v>
      </c>
      <c r="H11" s="5" t="str">
        <f>IF($B11="N/A","N/A",IF(G11&gt;15,"No",IF(G11&lt;-15,"No","Yes")))</f>
        <v>N/A</v>
      </c>
      <c r="I11" s="6">
        <v>1.508</v>
      </c>
      <c r="J11" s="6">
        <v>993.4</v>
      </c>
      <c r="K11" s="85" t="str">
        <f t="shared" si="0"/>
        <v>No</v>
      </c>
    </row>
    <row r="12" spans="1:11" x14ac:dyDescent="0.25">
      <c r="A12" s="81" t="s">
        <v>310</v>
      </c>
      <c r="B12" s="21" t="s">
        <v>214</v>
      </c>
      <c r="C12" s="4">
        <v>99.944847147999994</v>
      </c>
      <c r="D12" s="5" t="str">
        <f>IF($B12="N/A","N/A",IF(C12&gt;100,"No",IF(C12&lt;95,"No","Yes")))</f>
        <v>Yes</v>
      </c>
      <c r="E12" s="4">
        <v>99.975142927999997</v>
      </c>
      <c r="F12" s="5" t="str">
        <f>IF($B12="N/A","N/A",IF(E12&gt;100,"No",IF(E12&lt;95,"No","Yes")))</f>
        <v>Yes</v>
      </c>
      <c r="G12" s="4">
        <v>100</v>
      </c>
      <c r="H12" s="5" t="str">
        <f>IF($B12="N/A","N/A",IF(G12&gt;100,"No",IF(G12&lt;95,"No","Yes")))</f>
        <v>Yes</v>
      </c>
      <c r="I12" s="6">
        <v>3.0300000000000001E-2</v>
      </c>
      <c r="J12" s="6">
        <v>2.4899999999999999E-2</v>
      </c>
      <c r="K12" s="85" t="str">
        <f t="shared" si="0"/>
        <v>Yes</v>
      </c>
    </row>
    <row r="13" spans="1:11" x14ac:dyDescent="0.25">
      <c r="A13" s="81" t="s">
        <v>822</v>
      </c>
      <c r="B13" s="21" t="s">
        <v>220</v>
      </c>
      <c r="C13" s="4">
        <v>1.1868348443000001</v>
      </c>
      <c r="D13" s="5" t="str">
        <f>IF($B13="N/A","N/A",IF(C13&gt;1,"Yes","No"))</f>
        <v>Yes</v>
      </c>
      <c r="E13" s="4">
        <v>1.1938504889999999</v>
      </c>
      <c r="F13" s="5" t="str">
        <f>IF($B13="N/A","N/A",IF(E13&gt;1,"Yes","No"))</f>
        <v>Yes</v>
      </c>
      <c r="G13" s="4">
        <v>1.1858914065999999</v>
      </c>
      <c r="H13" s="5" t="str">
        <f>IF($B13="N/A","N/A",IF(G13&gt;1,"Yes","No"))</f>
        <v>Yes</v>
      </c>
      <c r="I13" s="6">
        <v>0.59109999999999996</v>
      </c>
      <c r="J13" s="6">
        <v>-0.66700000000000004</v>
      </c>
      <c r="K13" s="85" t="str">
        <f t="shared" si="0"/>
        <v>Yes</v>
      </c>
    </row>
    <row r="14" spans="1:11" x14ac:dyDescent="0.25">
      <c r="A14" s="81" t="s">
        <v>311</v>
      </c>
      <c r="B14" s="21" t="s">
        <v>214</v>
      </c>
      <c r="C14" s="4">
        <v>99.763630633000005</v>
      </c>
      <c r="D14" s="5" t="str">
        <f>IF($B14="N/A","N/A",IF(C14&gt;100,"No",IF(C14&lt;95,"No","Yes")))</f>
        <v>Yes</v>
      </c>
      <c r="E14" s="4">
        <v>99.751429282000004</v>
      </c>
      <c r="F14" s="5" t="str">
        <f>IF($B14="N/A","N/A",IF(E14&gt;100,"No",IF(E14&lt;95,"No","Yes")))</f>
        <v>Yes</v>
      </c>
      <c r="G14" s="4">
        <v>99.512612227000005</v>
      </c>
      <c r="H14" s="5" t="str">
        <f>IF($B14="N/A","N/A",IF(G14&gt;100,"No",IF(G14&lt;95,"No","Yes")))</f>
        <v>Yes</v>
      </c>
      <c r="I14" s="6">
        <v>-1.2E-2</v>
      </c>
      <c r="J14" s="6">
        <v>-0.23899999999999999</v>
      </c>
      <c r="K14" s="85" t="str">
        <f t="shared" si="0"/>
        <v>Yes</v>
      </c>
    </row>
    <row r="15" spans="1:11" x14ac:dyDescent="0.25">
      <c r="A15" s="81" t="s">
        <v>823</v>
      </c>
      <c r="B15" s="21" t="s">
        <v>221</v>
      </c>
      <c r="C15" s="4">
        <v>12.131258884999999</v>
      </c>
      <c r="D15" s="5" t="str">
        <f>IF($B15="N/A","N/A",IF(C15&gt;3,"Yes","No"))</f>
        <v>Yes</v>
      </c>
      <c r="E15" s="4">
        <v>12.082315807000001</v>
      </c>
      <c r="F15" s="5" t="str">
        <f>IF($B15="N/A","N/A",IF(E15&gt;3,"Yes","No"))</f>
        <v>Yes</v>
      </c>
      <c r="G15" s="4">
        <v>12.260955491000001</v>
      </c>
      <c r="H15" s="5" t="str">
        <f>IF($B15="N/A","N/A",IF(G15&gt;3,"Yes","No"))</f>
        <v>Yes</v>
      </c>
      <c r="I15" s="6">
        <v>-0.40300000000000002</v>
      </c>
      <c r="J15" s="6">
        <v>1.4790000000000001</v>
      </c>
      <c r="K15" s="85" t="str">
        <f t="shared" si="0"/>
        <v>Yes</v>
      </c>
    </row>
    <row r="16" spans="1:11" x14ac:dyDescent="0.25">
      <c r="A16" s="81" t="s">
        <v>824</v>
      </c>
      <c r="B16" s="21" t="s">
        <v>222</v>
      </c>
      <c r="C16" s="4">
        <v>6.5843050741000004</v>
      </c>
      <c r="D16" s="5" t="str">
        <f>IF($B16="N/A","N/A",IF(C16&gt;=8,"No",IF(C16&lt;2,"No","Yes")))</f>
        <v>Yes</v>
      </c>
      <c r="E16" s="4">
        <v>6.6278588001000003</v>
      </c>
      <c r="F16" s="5" t="str">
        <f>IF($B16="N/A","N/A",IF(E16&gt;=8,"No",IF(E16&lt;2,"No","Yes")))</f>
        <v>Yes</v>
      </c>
      <c r="G16" s="4">
        <v>7.1521162890000003</v>
      </c>
      <c r="H16" s="5" t="str">
        <f>IF($B16="N/A","N/A",IF(G16&gt;=8,"No",IF(G16&lt;2,"No","Yes")))</f>
        <v>Yes</v>
      </c>
      <c r="I16" s="6">
        <v>0.66149999999999998</v>
      </c>
      <c r="J16" s="6">
        <v>7.91</v>
      </c>
      <c r="K16" s="85" t="str">
        <f t="shared" si="0"/>
        <v>Yes</v>
      </c>
    </row>
    <row r="17" spans="1:11" x14ac:dyDescent="0.25">
      <c r="A17" s="81" t="s">
        <v>312</v>
      </c>
      <c r="B17" s="21" t="s">
        <v>223</v>
      </c>
      <c r="C17" s="4">
        <v>85.447526001</v>
      </c>
      <c r="D17" s="5" t="str">
        <f>IF(OR($B17="N/A",$C17="N/A"),"N/A",IF(C17&gt;100,"No",IF(C17&lt;98,"No","Yes")))</f>
        <v>No</v>
      </c>
      <c r="E17" s="4">
        <v>81.779766343999995</v>
      </c>
      <c r="F17" s="5" t="str">
        <f>IF(OR($B17="N/A",$E17="N/A"),"N/A",IF(E17&gt;100,"No",IF(E17&lt;98,"No","Yes")))</f>
        <v>No</v>
      </c>
      <c r="G17" s="4">
        <v>88.465156050000004</v>
      </c>
      <c r="H17" s="5" t="str">
        <f>IF($B17="N/A","N/A",IF(G17&gt;100,"No",IF(G17&lt;98,"No","Yes")))</f>
        <v>No</v>
      </c>
      <c r="I17" s="6">
        <v>-4.29</v>
      </c>
      <c r="J17" s="6">
        <v>8.1750000000000007</v>
      </c>
      <c r="K17" s="85" t="str">
        <f t="shared" si="0"/>
        <v>Yes</v>
      </c>
    </row>
    <row r="18" spans="1:11" x14ac:dyDescent="0.25">
      <c r="A18" s="81" t="s">
        <v>31</v>
      </c>
      <c r="B18" s="21" t="s">
        <v>214</v>
      </c>
      <c r="C18" s="4">
        <v>85.360857233000004</v>
      </c>
      <c r="D18" s="5" t="str">
        <f>IF($B18="N/A","N/A",IF(C18&gt;100,"No",IF(C18&lt;95,"No","Yes")))</f>
        <v>No</v>
      </c>
      <c r="E18" s="4">
        <v>81.688623746999994</v>
      </c>
      <c r="F18" s="5" t="str">
        <f>IF($B18="N/A","N/A",IF(E18&gt;100,"No",IF(E18&lt;95,"No","Yes")))</f>
        <v>No</v>
      </c>
      <c r="G18" s="4">
        <v>79.375801624999994</v>
      </c>
      <c r="H18" s="5" t="str">
        <f>IF($B18="N/A","N/A",IF(G18&gt;100,"No",IF(G18&lt;95,"No","Yes")))</f>
        <v>No</v>
      </c>
      <c r="I18" s="6">
        <v>-4.3</v>
      </c>
      <c r="J18" s="6">
        <v>-2.83</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8.1936653009999993</v>
      </c>
      <c r="D21" s="5" t="str">
        <f>IF($B21="N/A","N/A",IF(C21&gt;=2,"Yes","No"))</f>
        <v>Yes</v>
      </c>
      <c r="E21" s="4">
        <v>8.2956334409999997</v>
      </c>
      <c r="F21" s="5" t="str">
        <f>IF($B21="N/A","N/A",IF(E21&gt;=2,"Yes","No"))</f>
        <v>Yes</v>
      </c>
      <c r="G21" s="4">
        <v>8.3737494655999996</v>
      </c>
      <c r="H21" s="5" t="str">
        <f>IF($B21="N/A","N/A",IF(G21&gt;=2,"Yes","No"))</f>
        <v>Yes</v>
      </c>
      <c r="I21" s="6">
        <v>1.244</v>
      </c>
      <c r="J21" s="6">
        <v>0.94169999999999998</v>
      </c>
      <c r="K21" s="85" t="str">
        <f t="shared" si="0"/>
        <v>Yes</v>
      </c>
    </row>
    <row r="22" spans="1:11" x14ac:dyDescent="0.25">
      <c r="A22" s="81" t="s">
        <v>827</v>
      </c>
      <c r="B22" s="21" t="s">
        <v>226</v>
      </c>
      <c r="C22" s="4">
        <v>4.7589032461</v>
      </c>
      <c r="D22" s="5" t="str">
        <f>IF($B22="N/A","N/A",IF(C22&gt;30,"No",IF(C22&lt;5,"No","Yes")))</f>
        <v>No</v>
      </c>
      <c r="E22" s="4">
        <v>4.5157013836999997</v>
      </c>
      <c r="F22" s="5" t="str">
        <f>IF($B22="N/A","N/A",IF(E22&gt;30,"No",IF(E22&lt;5,"No","Yes")))</f>
        <v>No</v>
      </c>
      <c r="G22" s="4">
        <v>4.0701154338999999</v>
      </c>
      <c r="H22" s="5" t="str">
        <f>IF($B22="N/A","N/A",IF(G22&gt;30,"No",IF(G22&lt;5,"No","Yes")))</f>
        <v>No</v>
      </c>
      <c r="I22" s="6">
        <v>-5.1100000000000003</v>
      </c>
      <c r="J22" s="6">
        <v>-9.8699999999999992</v>
      </c>
      <c r="K22" s="85" t="str">
        <f t="shared" si="0"/>
        <v>Yes</v>
      </c>
    </row>
    <row r="23" spans="1:11" x14ac:dyDescent="0.25">
      <c r="A23" s="81" t="s">
        <v>828</v>
      </c>
      <c r="B23" s="21" t="s">
        <v>227</v>
      </c>
      <c r="C23" s="4">
        <v>33.974156948999997</v>
      </c>
      <c r="D23" s="5" t="str">
        <f>IF($B23="N/A","N/A",IF(C23&gt;75,"No",IF(C23&lt;15,"No","Yes")))</f>
        <v>Yes</v>
      </c>
      <c r="E23" s="4">
        <v>35.156185268000002</v>
      </c>
      <c r="F23" s="5" t="str">
        <f>IF($B23="N/A","N/A",IF(E23&gt;75,"No",IF(E23&lt;15,"No","Yes")))</f>
        <v>Yes</v>
      </c>
      <c r="G23" s="4">
        <v>39.469858914</v>
      </c>
      <c r="H23" s="5" t="str">
        <f>IF($B23="N/A","N/A",IF(G23&gt;75,"No",IF(G23&lt;15,"No","Yes")))</f>
        <v>Yes</v>
      </c>
      <c r="I23" s="6">
        <v>3.4790000000000001</v>
      </c>
      <c r="J23" s="6">
        <v>12.27</v>
      </c>
      <c r="K23" s="85" t="str">
        <f t="shared" si="0"/>
        <v>Yes</v>
      </c>
    </row>
    <row r="24" spans="1:11" x14ac:dyDescent="0.25">
      <c r="A24" s="81" t="s">
        <v>829</v>
      </c>
      <c r="B24" s="21" t="s">
        <v>228</v>
      </c>
      <c r="C24" s="4">
        <v>61.266939805</v>
      </c>
      <c r="D24" s="5" t="str">
        <f>IF($B24="N/A","N/A",IF(C24&gt;70,"No",IF(C24&lt;25,"No","Yes")))</f>
        <v>Yes</v>
      </c>
      <c r="E24" s="4">
        <v>60.328113348000002</v>
      </c>
      <c r="F24" s="5" t="str">
        <f>IF($B24="N/A","N/A",IF(E24&gt;70,"No",IF(E24&lt;25,"No","Yes")))</f>
        <v>Yes</v>
      </c>
      <c r="G24" s="4">
        <v>51.432235998000003</v>
      </c>
      <c r="H24" s="5" t="str">
        <f>IF($B24="N/A","N/A",IF(G24&gt;70,"No",IF(G24&lt;25,"No","Yes")))</f>
        <v>Yes</v>
      </c>
      <c r="I24" s="6">
        <v>-1.53</v>
      </c>
      <c r="J24" s="6">
        <v>-14.7</v>
      </c>
      <c r="K24" s="85" t="str">
        <f t="shared" si="0"/>
        <v>Yes</v>
      </c>
    </row>
    <row r="25" spans="1:11" x14ac:dyDescent="0.25">
      <c r="A25" s="81" t="s">
        <v>318</v>
      </c>
      <c r="B25" s="21" t="s">
        <v>229</v>
      </c>
      <c r="C25" s="4">
        <v>3.1515915499999998E-2</v>
      </c>
      <c r="D25" s="5" t="str">
        <f>IF($B25="N/A","N/A",IF(C25&gt;70,"No",IF(C25&lt;35,"No","Yes")))</f>
        <v>No</v>
      </c>
      <c r="E25" s="4">
        <v>0</v>
      </c>
      <c r="F25" s="5" t="str">
        <f>IF($B25="N/A","N/A",IF(E25&gt;70,"No",IF(E25&lt;35,"No","Yes")))</f>
        <v>No</v>
      </c>
      <c r="G25" s="4">
        <v>0</v>
      </c>
      <c r="H25" s="5" t="str">
        <f>IF($B25="N/A","N/A",IF(G25&gt;70,"No",IF(G25&lt;35,"No","Yes")))</f>
        <v>No</v>
      </c>
      <c r="I25" s="6">
        <v>-100</v>
      </c>
      <c r="J25" s="6" t="s">
        <v>1749</v>
      </c>
      <c r="K25" s="85" t="str">
        <f t="shared" si="0"/>
        <v>N/A</v>
      </c>
    </row>
    <row r="26" spans="1:11" x14ac:dyDescent="0.25">
      <c r="A26" s="81" t="s">
        <v>830</v>
      </c>
      <c r="B26" s="21" t="s">
        <v>220</v>
      </c>
      <c r="C26" s="4">
        <v>1.25</v>
      </c>
      <c r="D26" s="5" t="str">
        <f>IF($B26="N/A","N/A",IF(C26&gt;1,"Yes","No"))</f>
        <v>Yes</v>
      </c>
      <c r="E26" s="4" t="s">
        <v>1749</v>
      </c>
      <c r="F26" s="5" t="str">
        <f>IF($B26="N/A","N/A",IF(E26&gt;1,"Yes","No"))</f>
        <v>Yes</v>
      </c>
      <c r="G26" s="4" t="s">
        <v>1749</v>
      </c>
      <c r="H26" s="5" t="str">
        <f>IF($B26="N/A","N/A",IF(G26&gt;1,"Yes","No"))</f>
        <v>Yes</v>
      </c>
      <c r="I26" s="6" t="s">
        <v>1749</v>
      </c>
      <c r="J26" s="6" t="s">
        <v>1749</v>
      </c>
      <c r="K26" s="85" t="str">
        <f t="shared" si="0"/>
        <v>N/A</v>
      </c>
    </row>
    <row r="27" spans="1:11" x14ac:dyDescent="0.25">
      <c r="A27" s="81" t="s">
        <v>319</v>
      </c>
      <c r="B27" s="21" t="s">
        <v>213</v>
      </c>
      <c r="C27" s="4">
        <v>0</v>
      </c>
      <c r="D27" s="5" t="str">
        <f>IF($B27="N/A","N/A",IF(C27&gt;15,"No",IF(C27&lt;-15,"No","Yes")))</f>
        <v>N/A</v>
      </c>
      <c r="E27" s="4" t="s">
        <v>1749</v>
      </c>
      <c r="F27" s="5" t="str">
        <f>IF($B27="N/A","N/A",IF(E27&gt;15,"No",IF(E27&lt;-15,"No","Yes")))</f>
        <v>N/A</v>
      </c>
      <c r="G27" s="4" t="s">
        <v>1749</v>
      </c>
      <c r="H27" s="5" t="str">
        <f>IF($B27="N/A","N/A",IF(G27&gt;15,"No",IF(G27&lt;-15,"No","Yes")))</f>
        <v>N/A</v>
      </c>
      <c r="I27" s="6" t="s">
        <v>1749</v>
      </c>
      <c r="J27" s="6" t="s">
        <v>1749</v>
      </c>
      <c r="K27" s="85" t="str">
        <f t="shared" si="0"/>
        <v>N/A</v>
      </c>
    </row>
    <row r="28" spans="1:11" x14ac:dyDescent="0.25">
      <c r="A28" s="81" t="s">
        <v>831</v>
      </c>
      <c r="B28" s="21" t="s">
        <v>213</v>
      </c>
      <c r="C28" s="4">
        <v>100</v>
      </c>
      <c r="D28" s="5" t="str">
        <f>IF($B28="N/A","N/A",IF(C28&gt;15,"No",IF(C28&lt;-15,"No","Yes")))</f>
        <v>N/A</v>
      </c>
      <c r="E28" s="4" t="s">
        <v>1749</v>
      </c>
      <c r="F28" s="5" t="str">
        <f>IF($B28="N/A","N/A",IF(E28&gt;15,"No",IF(E28&lt;-15,"No","Yes")))</f>
        <v>N/A</v>
      </c>
      <c r="G28" s="4" t="s">
        <v>1749</v>
      </c>
      <c r="H28" s="5" t="str">
        <f>IF($B28="N/A","N/A",IF(G28&gt;15,"No",IF(G28&lt;-15,"No","Yes")))</f>
        <v>N/A</v>
      </c>
      <c r="I28" s="6" t="s">
        <v>1749</v>
      </c>
      <c r="J28" s="6" t="s">
        <v>1749</v>
      </c>
      <c r="K28" s="85" t="str">
        <f t="shared" si="0"/>
        <v>N/A</v>
      </c>
    </row>
    <row r="29" spans="1:11" x14ac:dyDescent="0.25">
      <c r="A29" s="81" t="s">
        <v>320</v>
      </c>
      <c r="B29" s="21" t="s">
        <v>213</v>
      </c>
      <c r="C29" s="4" t="s">
        <v>1749</v>
      </c>
      <c r="D29" s="5" t="str">
        <f>IF($B29="N/A","N/A",IF(C29&gt;15,"No",IF(C29&lt;-15,"No","Yes")))</f>
        <v>N/A</v>
      </c>
      <c r="E29" s="4" t="s">
        <v>1749</v>
      </c>
      <c r="F29" s="5" t="str">
        <f>IF($B29="N/A","N/A",IF(E29&gt;15,"No",IF(E29&lt;-15,"No","Yes")))</f>
        <v>N/A</v>
      </c>
      <c r="G29" s="4" t="s">
        <v>1749</v>
      </c>
      <c r="H29" s="5" t="str">
        <f>IF($B29="N/A","N/A",IF(G29&gt;15,"No",IF(G29&lt;-15,"No","Yes")))</f>
        <v>N/A</v>
      </c>
      <c r="I29" s="6" t="s">
        <v>1749</v>
      </c>
      <c r="J29" s="6" t="s">
        <v>1749</v>
      </c>
      <c r="K29" s="85" t="str">
        <f t="shared" si="0"/>
        <v>N/A</v>
      </c>
    </row>
    <row r="30" spans="1:11" x14ac:dyDescent="0.25">
      <c r="A30" s="81" t="s">
        <v>321</v>
      </c>
      <c r="B30" s="21" t="s">
        <v>213</v>
      </c>
      <c r="C30" s="4">
        <v>100</v>
      </c>
      <c r="D30" s="5" t="str">
        <f>IF($B30="N/A","N/A",IF(C30&gt;15,"No",IF(C30&lt;-15,"No","Yes")))</f>
        <v>N/A</v>
      </c>
      <c r="E30" s="4" t="s">
        <v>1749</v>
      </c>
      <c r="F30" s="5" t="str">
        <f>IF($B30="N/A","N/A",IF(E30&gt;15,"No",IF(E30&lt;-15,"No","Yes")))</f>
        <v>N/A</v>
      </c>
      <c r="G30" s="4" t="s">
        <v>1749</v>
      </c>
      <c r="H30" s="5" t="str">
        <f>IF($B30="N/A","N/A",IF(G30&gt;15,"No",IF(G30&lt;-15,"No","Yes")))</f>
        <v>N/A</v>
      </c>
      <c r="I30" s="6" t="s">
        <v>1749</v>
      </c>
      <c r="J30" s="6" t="s">
        <v>1749</v>
      </c>
      <c r="K30" s="85" t="str">
        <f t="shared" si="0"/>
        <v>N/A</v>
      </c>
    </row>
    <row r="31" spans="1:11" x14ac:dyDescent="0.25">
      <c r="A31" s="97" t="s">
        <v>322</v>
      </c>
      <c r="B31" s="93" t="s">
        <v>230</v>
      </c>
      <c r="C31" s="98">
        <v>0.57516545860000001</v>
      </c>
      <c r="D31" s="94" t="str">
        <f>IF($B31="N/A","N/A",IF(C31&gt;=90,"Yes","No"))</f>
        <v>No</v>
      </c>
      <c r="E31" s="98">
        <v>0.64628386780000002</v>
      </c>
      <c r="F31" s="94" t="str">
        <f>IF($B31="N/A","N/A",IF(E31&gt;=90,"Yes","No"))</f>
        <v>No</v>
      </c>
      <c r="G31" s="98">
        <v>0.4446344592</v>
      </c>
      <c r="H31" s="94" t="str">
        <f>IF($B31="N/A","N/A",IF(G31&gt;=90,"Yes","No"))</f>
        <v>No</v>
      </c>
      <c r="I31" s="95">
        <v>12.36</v>
      </c>
      <c r="J31" s="95">
        <v>-31.2</v>
      </c>
      <c r="K31" s="96" t="str">
        <f t="shared" si="0"/>
        <v>No</v>
      </c>
    </row>
    <row r="32" spans="1:11" x14ac:dyDescent="0.25">
      <c r="A32" s="175" t="s">
        <v>1619</v>
      </c>
      <c r="B32" s="176"/>
      <c r="C32" s="176"/>
      <c r="D32" s="176"/>
      <c r="E32" s="176"/>
      <c r="F32" s="176"/>
      <c r="G32" s="176"/>
      <c r="H32" s="176"/>
      <c r="I32" s="176"/>
      <c r="J32" s="176"/>
      <c r="K32" s="177"/>
    </row>
    <row r="33" spans="1:11" x14ac:dyDescent="0.25">
      <c r="A33" s="167" t="s">
        <v>1617</v>
      </c>
      <c r="B33" s="168"/>
      <c r="C33" s="168"/>
      <c r="D33" s="168"/>
      <c r="E33" s="168"/>
      <c r="F33" s="168"/>
      <c r="G33" s="168"/>
      <c r="H33" s="168"/>
      <c r="I33" s="168"/>
      <c r="J33" s="168"/>
      <c r="K33" s="169"/>
    </row>
    <row r="34" spans="1:11" x14ac:dyDescent="0.25">
      <c r="A34" s="170" t="s">
        <v>1705</v>
      </c>
      <c r="B34" s="170"/>
      <c r="C34" s="170"/>
      <c r="D34" s="170"/>
      <c r="E34" s="170"/>
      <c r="F34" s="170"/>
      <c r="G34" s="170"/>
      <c r="H34" s="170"/>
      <c r="I34" s="170"/>
      <c r="J34" s="170"/>
      <c r="K34" s="171"/>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1737</v>
      </c>
      <c r="B1" s="159"/>
      <c r="C1" s="159"/>
      <c r="D1" s="159"/>
      <c r="E1" s="159"/>
      <c r="F1" s="159"/>
      <c r="G1" s="159"/>
      <c r="H1" s="159"/>
      <c r="I1" s="159"/>
      <c r="J1" s="159"/>
      <c r="K1" s="160"/>
    </row>
    <row r="2" spans="1:11" ht="13" x14ac:dyDescent="0.3">
      <c r="A2" s="164" t="s">
        <v>1564</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99" t="s">
        <v>301</v>
      </c>
      <c r="B6" s="60" t="s">
        <v>213</v>
      </c>
      <c r="C6" s="22">
        <v>72578</v>
      </c>
      <c r="D6" s="5" t="str">
        <f>IF(OR($B6="N/A",$C6="N/A"),"N/A",IF(C6&lt;0,"No","Yes"))</f>
        <v>N/A</v>
      </c>
      <c r="E6" s="22">
        <v>98075</v>
      </c>
      <c r="F6" s="5" t="str">
        <f>IF($B6="N/A","N/A",IF(E6&lt;0,"No","Yes"))</f>
        <v>N/A</v>
      </c>
      <c r="G6" s="22">
        <v>103801</v>
      </c>
      <c r="H6" s="5" t="str">
        <f>IF($B6="N/A","N/A",IF(G6&lt;0,"No","Yes"))</f>
        <v>N/A</v>
      </c>
      <c r="I6" s="6">
        <v>35.130000000000003</v>
      </c>
      <c r="J6" s="6">
        <v>5.8380000000000001</v>
      </c>
      <c r="K6" s="85" t="str">
        <f t="shared" ref="K6:K35" si="0">IF(J6="Div by 0", "N/A", IF(J6="N/A","N/A", IF(J6&gt;30, "No", IF(J6&lt;-30, "No", "Yes"))))</f>
        <v>Yes</v>
      </c>
    </row>
    <row r="7" spans="1:11" x14ac:dyDescent="0.25">
      <c r="A7" s="81" t="s">
        <v>435</v>
      </c>
      <c r="B7" s="60" t="s">
        <v>213</v>
      </c>
      <c r="C7" s="5">
        <v>20.094243434999999</v>
      </c>
      <c r="D7" s="5" t="str">
        <f t="shared" ref="D7:D17" si="1">IF(OR($B7="N/A",$C7="N/A"),"N/A",IF(C7&lt;0,"No","Yes"))</f>
        <v>N/A</v>
      </c>
      <c r="E7" s="5">
        <v>18.006627581</v>
      </c>
      <c r="F7" s="5" t="str">
        <f t="shared" ref="F7:F17" si="2">IF($B7="N/A","N/A",IF(E7&lt;0,"No","Yes"))</f>
        <v>N/A</v>
      </c>
      <c r="G7" s="5">
        <v>12.981570505000001</v>
      </c>
      <c r="H7" s="5" t="str">
        <f t="shared" ref="H7:H17" si="3">IF($B7="N/A","N/A",IF(G7&lt;0,"No","Yes"))</f>
        <v>N/A</v>
      </c>
      <c r="I7" s="6">
        <v>-10.4</v>
      </c>
      <c r="J7" s="6">
        <v>-27.9</v>
      </c>
      <c r="K7" s="85" t="str">
        <f t="shared" si="0"/>
        <v>Yes</v>
      </c>
    </row>
    <row r="8" spans="1:11" x14ac:dyDescent="0.25">
      <c r="A8" s="81" t="s">
        <v>436</v>
      </c>
      <c r="B8" s="60" t="s">
        <v>213</v>
      </c>
      <c r="C8" s="5">
        <v>14.449282152</v>
      </c>
      <c r="D8" s="5" t="str">
        <f t="shared" si="1"/>
        <v>N/A</v>
      </c>
      <c r="E8" s="5">
        <v>15.394341066000001</v>
      </c>
      <c r="F8" s="5" t="str">
        <f t="shared" si="2"/>
        <v>N/A</v>
      </c>
      <c r="G8" s="5">
        <v>12.325507461000001</v>
      </c>
      <c r="H8" s="5" t="str">
        <f t="shared" si="3"/>
        <v>N/A</v>
      </c>
      <c r="I8" s="6">
        <v>6.5410000000000004</v>
      </c>
      <c r="J8" s="6">
        <v>-19.899999999999999</v>
      </c>
      <c r="K8" s="85" t="str">
        <f t="shared" si="0"/>
        <v>Yes</v>
      </c>
    </row>
    <row r="9" spans="1:11" x14ac:dyDescent="0.25">
      <c r="A9" s="81" t="s">
        <v>437</v>
      </c>
      <c r="B9" s="60" t="s">
        <v>213</v>
      </c>
      <c r="C9" s="5">
        <v>27.839014577</v>
      </c>
      <c r="D9" s="5" t="str">
        <f t="shared" si="1"/>
        <v>N/A</v>
      </c>
      <c r="E9" s="5">
        <v>25.816976802999999</v>
      </c>
      <c r="F9" s="5" t="str">
        <f t="shared" si="2"/>
        <v>N/A</v>
      </c>
      <c r="G9" s="5">
        <v>23.444860839</v>
      </c>
      <c r="H9" s="5" t="str">
        <f t="shared" si="3"/>
        <v>N/A</v>
      </c>
      <c r="I9" s="6">
        <v>-7.26</v>
      </c>
      <c r="J9" s="6">
        <v>-9.19</v>
      </c>
      <c r="K9" s="85" t="str">
        <f t="shared" si="0"/>
        <v>Yes</v>
      </c>
    </row>
    <row r="10" spans="1:11" x14ac:dyDescent="0.25">
      <c r="A10" s="81" t="s">
        <v>438</v>
      </c>
      <c r="B10" s="60" t="s">
        <v>213</v>
      </c>
      <c r="C10" s="5">
        <v>37.598170244000002</v>
      </c>
      <c r="D10" s="5" t="str">
        <f t="shared" si="1"/>
        <v>N/A</v>
      </c>
      <c r="E10" s="5">
        <v>40.751465715000002</v>
      </c>
      <c r="F10" s="5" t="str">
        <f t="shared" si="2"/>
        <v>N/A</v>
      </c>
      <c r="G10" s="5">
        <v>41.073785416</v>
      </c>
      <c r="H10" s="5" t="str">
        <f t="shared" si="3"/>
        <v>N/A</v>
      </c>
      <c r="I10" s="6">
        <v>8.3870000000000005</v>
      </c>
      <c r="J10" s="6">
        <v>0.79090000000000005</v>
      </c>
      <c r="K10" s="85" t="str">
        <f t="shared" si="0"/>
        <v>Yes</v>
      </c>
    </row>
    <row r="11" spans="1:11" x14ac:dyDescent="0.25">
      <c r="A11" s="82" t="s">
        <v>324</v>
      </c>
      <c r="B11" s="60" t="s">
        <v>213</v>
      </c>
      <c r="C11" s="5">
        <v>0</v>
      </c>
      <c r="D11" s="5" t="str">
        <f t="shared" si="1"/>
        <v>N/A</v>
      </c>
      <c r="E11" s="5">
        <v>0</v>
      </c>
      <c r="F11" s="5" t="str">
        <f t="shared" si="2"/>
        <v>N/A</v>
      </c>
      <c r="G11" s="5">
        <v>63.318272464000003</v>
      </c>
      <c r="H11" s="5" t="str">
        <f t="shared" si="3"/>
        <v>N/A</v>
      </c>
      <c r="I11" s="6" t="s">
        <v>1749</v>
      </c>
      <c r="J11" s="6" t="s">
        <v>1749</v>
      </c>
      <c r="K11" s="85" t="str">
        <f t="shared" si="0"/>
        <v>N/A</v>
      </c>
    </row>
    <row r="12" spans="1:11" x14ac:dyDescent="0.25">
      <c r="A12" s="82" t="s">
        <v>310</v>
      </c>
      <c r="B12" s="60" t="s">
        <v>213</v>
      </c>
      <c r="C12" s="5">
        <v>99.560472871000002</v>
      </c>
      <c r="D12" s="5" t="str">
        <f t="shared" si="1"/>
        <v>N/A</v>
      </c>
      <c r="E12" s="5">
        <v>99.288299770999998</v>
      </c>
      <c r="F12" s="5" t="str">
        <f t="shared" si="2"/>
        <v>N/A</v>
      </c>
      <c r="G12" s="5">
        <v>99.840078611999999</v>
      </c>
      <c r="H12" s="5" t="str">
        <f t="shared" si="3"/>
        <v>N/A</v>
      </c>
      <c r="I12" s="6">
        <v>-0.27300000000000002</v>
      </c>
      <c r="J12" s="6">
        <v>0.55569999999999997</v>
      </c>
      <c r="K12" s="85" t="str">
        <f t="shared" si="0"/>
        <v>Yes</v>
      </c>
    </row>
    <row r="13" spans="1:11" x14ac:dyDescent="0.25">
      <c r="A13" s="82" t="s">
        <v>822</v>
      </c>
      <c r="B13" s="60" t="s">
        <v>213</v>
      </c>
      <c r="C13" s="5">
        <v>1.1152520793</v>
      </c>
      <c r="D13" s="5" t="str">
        <f t="shared" si="1"/>
        <v>N/A</v>
      </c>
      <c r="E13" s="5">
        <v>1.1265699292</v>
      </c>
      <c r="F13" s="5" t="str">
        <f t="shared" si="2"/>
        <v>N/A</v>
      </c>
      <c r="G13" s="5">
        <v>1.1337579003</v>
      </c>
      <c r="H13" s="5" t="str">
        <f t="shared" si="3"/>
        <v>N/A</v>
      </c>
      <c r="I13" s="6">
        <v>1.0149999999999999</v>
      </c>
      <c r="J13" s="6">
        <v>0.63800000000000001</v>
      </c>
      <c r="K13" s="85" t="str">
        <f t="shared" si="0"/>
        <v>Yes</v>
      </c>
    </row>
    <row r="14" spans="1:11" x14ac:dyDescent="0.25">
      <c r="A14" s="82" t="s">
        <v>311</v>
      </c>
      <c r="B14" s="60" t="s">
        <v>213</v>
      </c>
      <c r="C14" s="5">
        <v>99.549450246999996</v>
      </c>
      <c r="D14" s="5" t="str">
        <f t="shared" si="1"/>
        <v>N/A</v>
      </c>
      <c r="E14" s="5">
        <v>99.448381341000001</v>
      </c>
      <c r="F14" s="5" t="str">
        <f t="shared" si="2"/>
        <v>N/A</v>
      </c>
      <c r="G14" s="5">
        <v>99.632951512999995</v>
      </c>
      <c r="H14" s="5" t="str">
        <f t="shared" si="3"/>
        <v>N/A</v>
      </c>
      <c r="I14" s="6">
        <v>-0.10199999999999999</v>
      </c>
      <c r="J14" s="6">
        <v>0.18559999999999999</v>
      </c>
      <c r="K14" s="85" t="str">
        <f t="shared" si="0"/>
        <v>Yes</v>
      </c>
    </row>
    <row r="15" spans="1:11" x14ac:dyDescent="0.25">
      <c r="A15" s="82" t="s">
        <v>823</v>
      </c>
      <c r="B15" s="60" t="s">
        <v>213</v>
      </c>
      <c r="C15" s="5">
        <v>9.4274127694000001</v>
      </c>
      <c r="D15" s="5" t="str">
        <f t="shared" si="1"/>
        <v>N/A</v>
      </c>
      <c r="E15" s="5">
        <v>9.4878914020000007</v>
      </c>
      <c r="F15" s="5" t="str">
        <f t="shared" si="2"/>
        <v>N/A</v>
      </c>
      <c r="G15" s="5">
        <v>9.6389189712000007</v>
      </c>
      <c r="H15" s="5" t="str">
        <f t="shared" si="3"/>
        <v>N/A</v>
      </c>
      <c r="I15" s="6">
        <v>0.64149999999999996</v>
      </c>
      <c r="J15" s="6">
        <v>1.5920000000000001</v>
      </c>
      <c r="K15" s="85" t="str">
        <f t="shared" si="0"/>
        <v>Yes</v>
      </c>
    </row>
    <row r="16" spans="1:11" x14ac:dyDescent="0.25">
      <c r="A16" s="82" t="s">
        <v>832</v>
      </c>
      <c r="B16" s="60" t="s">
        <v>213</v>
      </c>
      <c r="C16" s="5">
        <v>3.8903127172</v>
      </c>
      <c r="D16" s="5" t="str">
        <f t="shared" si="1"/>
        <v>N/A</v>
      </c>
      <c r="E16" s="5">
        <v>4.1314389036000003</v>
      </c>
      <c r="F16" s="5" t="str">
        <f t="shared" si="2"/>
        <v>N/A</v>
      </c>
      <c r="G16" s="5">
        <v>4.4330597116000003</v>
      </c>
      <c r="H16" s="5" t="str">
        <f t="shared" si="3"/>
        <v>N/A</v>
      </c>
      <c r="I16" s="6">
        <v>6.1980000000000004</v>
      </c>
      <c r="J16" s="6">
        <v>7.3010000000000002</v>
      </c>
      <c r="K16" s="85" t="str">
        <f t="shared" si="0"/>
        <v>Yes</v>
      </c>
    </row>
    <row r="17" spans="1:11" x14ac:dyDescent="0.25">
      <c r="A17" s="82" t="s">
        <v>825</v>
      </c>
      <c r="B17" s="60" t="s">
        <v>213</v>
      </c>
      <c r="C17" s="5">
        <v>4.1455503657000001</v>
      </c>
      <c r="D17" s="5" t="str">
        <f t="shared" si="1"/>
        <v>N/A</v>
      </c>
      <c r="E17" s="5">
        <v>4.6728818270000003</v>
      </c>
      <c r="F17" s="5" t="str">
        <f t="shared" si="2"/>
        <v>N/A</v>
      </c>
      <c r="G17" s="5">
        <v>5.0642805130999999</v>
      </c>
      <c r="H17" s="5" t="str">
        <f t="shared" si="3"/>
        <v>N/A</v>
      </c>
      <c r="I17" s="6">
        <v>12.72</v>
      </c>
      <c r="J17" s="6">
        <v>8.3759999999999994</v>
      </c>
      <c r="K17" s="85" t="str">
        <f t="shared" si="0"/>
        <v>Yes</v>
      </c>
    </row>
    <row r="18" spans="1:11" x14ac:dyDescent="0.25">
      <c r="A18" s="81" t="s">
        <v>312</v>
      </c>
      <c r="B18" s="21" t="s">
        <v>223</v>
      </c>
      <c r="C18" s="5">
        <v>97.524043098000007</v>
      </c>
      <c r="D18" s="5" t="str">
        <f>IF(OR($B18="N/A",$C18="N/A"),"N/A",IF(C18&gt;100,"No",IF(C18&lt;98,"No","Yes")))</f>
        <v>No</v>
      </c>
      <c r="E18" s="5">
        <v>95.382105530999993</v>
      </c>
      <c r="F18" s="5" t="str">
        <f>IF(OR($B18="N/A",$E18="N/A"),"N/A",IF(E18&gt;100,"No",IF(E18&lt;98,"No","Yes")))</f>
        <v>No</v>
      </c>
      <c r="G18" s="5">
        <v>97.617556671000003</v>
      </c>
      <c r="H18" s="5" t="str">
        <f>IF($B18="N/A","N/A",IF(G18&gt;100,"No",IF(G18&lt;98,"No","Yes")))</f>
        <v>No</v>
      </c>
      <c r="I18" s="6">
        <v>-2.2000000000000002</v>
      </c>
      <c r="J18" s="6">
        <v>2.3439999999999999</v>
      </c>
      <c r="K18" s="85" t="str">
        <f t="shared" si="0"/>
        <v>Yes</v>
      </c>
    </row>
    <row r="19" spans="1:11" x14ac:dyDescent="0.25">
      <c r="A19" s="81" t="s">
        <v>31</v>
      </c>
      <c r="B19" s="21" t="s">
        <v>214</v>
      </c>
      <c r="C19" s="5">
        <v>97.357325911000004</v>
      </c>
      <c r="D19" s="5" t="str">
        <f>IF(OR($B19="N/A",$C19="N/A"),"N/A",IF(C19&gt;100,"No",IF(C19&lt;95,"No","Yes")))</f>
        <v>Yes</v>
      </c>
      <c r="E19" s="5">
        <v>95.160846290999999</v>
      </c>
      <c r="F19" s="5" t="str">
        <f>IF(OR($B19="N/A",$E19="N/A"),"N/A",IF(E19&gt;100,"No",IF(E19&lt;98,"No","Yes")))</f>
        <v>No</v>
      </c>
      <c r="G19" s="5">
        <v>94.663827901000005</v>
      </c>
      <c r="H19" s="5" t="str">
        <f>IF($B19="N/A","N/A",IF(G19&gt;100,"No",IF(G19&lt;95,"No","Yes")))</f>
        <v>No</v>
      </c>
      <c r="I19" s="6">
        <v>-2.2599999999999998</v>
      </c>
      <c r="J19" s="6">
        <v>-0.52200000000000002</v>
      </c>
      <c r="K19" s="85" t="str">
        <f t="shared" si="0"/>
        <v>Yes</v>
      </c>
    </row>
    <row r="20" spans="1:11" x14ac:dyDescent="0.25">
      <c r="A20" s="82" t="s">
        <v>313</v>
      </c>
      <c r="B20" s="60" t="s">
        <v>213</v>
      </c>
      <c r="C20" s="5">
        <v>100</v>
      </c>
      <c r="D20" s="5" t="str">
        <f t="shared" ref="D20:D35" si="4">IF(OR($B20="N/A",$C20="N/A"),"N/A",IF(C20&lt;0,"No","Yes"))</f>
        <v>N/A</v>
      </c>
      <c r="E20" s="5">
        <v>99.998980372000005</v>
      </c>
      <c r="F20" s="5" t="str">
        <f t="shared" ref="F20:F34" si="5">IF($B20="N/A","N/A",IF(E20&lt;0,"No","Yes"))</f>
        <v>N/A</v>
      </c>
      <c r="G20" s="5">
        <v>100</v>
      </c>
      <c r="H20" s="5" t="str">
        <f t="shared" ref="H20:H35" si="6">IF($B20="N/A","N/A",IF(G20&lt;0,"No","Yes"))</f>
        <v>N/A</v>
      </c>
      <c r="I20" s="6">
        <v>-1E-3</v>
      </c>
      <c r="J20" s="6">
        <v>1E-3</v>
      </c>
      <c r="K20" s="85" t="str">
        <f t="shared" si="0"/>
        <v>Yes</v>
      </c>
    </row>
    <row r="21" spans="1:11" x14ac:dyDescent="0.25">
      <c r="A21" s="82" t="s">
        <v>833</v>
      </c>
      <c r="B21" s="60" t="s">
        <v>213</v>
      </c>
      <c r="C21" s="5">
        <v>0</v>
      </c>
      <c r="D21" s="5" t="str">
        <f t="shared" si="4"/>
        <v>N/A</v>
      </c>
      <c r="E21" s="5">
        <v>1.0196278E-3</v>
      </c>
      <c r="F21" s="5" t="str">
        <f t="shared" si="5"/>
        <v>N/A</v>
      </c>
      <c r="G21" s="5">
        <v>0</v>
      </c>
      <c r="H21" s="5" t="str">
        <f t="shared" si="6"/>
        <v>N/A</v>
      </c>
      <c r="I21" s="6" t="s">
        <v>1749</v>
      </c>
      <c r="J21" s="6">
        <v>-100</v>
      </c>
      <c r="K21" s="85" t="str">
        <f t="shared" si="0"/>
        <v>No</v>
      </c>
    </row>
    <row r="22" spans="1:11" x14ac:dyDescent="0.25">
      <c r="A22" s="82" t="s">
        <v>314</v>
      </c>
      <c r="B22" s="60" t="s">
        <v>213</v>
      </c>
      <c r="C22" s="5">
        <v>100</v>
      </c>
      <c r="D22" s="5" t="str">
        <f t="shared" si="4"/>
        <v>N/A</v>
      </c>
      <c r="E22" s="5">
        <v>100</v>
      </c>
      <c r="F22" s="5" t="str">
        <f t="shared" si="5"/>
        <v>N/A</v>
      </c>
      <c r="G22" s="5">
        <v>100</v>
      </c>
      <c r="H22" s="5" t="str">
        <f t="shared" si="6"/>
        <v>N/A</v>
      </c>
      <c r="I22" s="6">
        <v>0</v>
      </c>
      <c r="J22" s="6">
        <v>0</v>
      </c>
      <c r="K22" s="85" t="str">
        <f t="shared" si="0"/>
        <v>Yes</v>
      </c>
    </row>
    <row r="23" spans="1:11" x14ac:dyDescent="0.25">
      <c r="A23" s="82" t="s">
        <v>826</v>
      </c>
      <c r="B23" s="60" t="s">
        <v>213</v>
      </c>
      <c r="C23" s="5">
        <v>6.1322163741000004</v>
      </c>
      <c r="D23" s="5" t="str">
        <f t="shared" si="4"/>
        <v>N/A</v>
      </c>
      <c r="E23" s="5">
        <v>6.4452918685</v>
      </c>
      <c r="F23" s="5" t="str">
        <f t="shared" si="5"/>
        <v>N/A</v>
      </c>
      <c r="G23" s="5">
        <v>6.661939673</v>
      </c>
      <c r="H23" s="5" t="str">
        <f t="shared" si="6"/>
        <v>N/A</v>
      </c>
      <c r="I23" s="6">
        <v>5.1050000000000004</v>
      </c>
      <c r="J23" s="6">
        <v>3.3610000000000002</v>
      </c>
      <c r="K23" s="85" t="str">
        <f t="shared" si="0"/>
        <v>Yes</v>
      </c>
    </row>
    <row r="24" spans="1:11" x14ac:dyDescent="0.25">
      <c r="A24" s="82" t="s">
        <v>315</v>
      </c>
      <c r="B24" s="60" t="s">
        <v>213</v>
      </c>
      <c r="C24" s="5">
        <v>4.4558957259999996</v>
      </c>
      <c r="D24" s="5" t="str">
        <f t="shared" si="4"/>
        <v>N/A</v>
      </c>
      <c r="E24" s="5">
        <v>4.2171807289999999</v>
      </c>
      <c r="F24" s="5" t="str">
        <f t="shared" si="5"/>
        <v>N/A</v>
      </c>
      <c r="G24" s="5">
        <v>3.6415834143999999</v>
      </c>
      <c r="H24" s="5" t="str">
        <f t="shared" si="6"/>
        <v>N/A</v>
      </c>
      <c r="I24" s="6">
        <v>-5.36</v>
      </c>
      <c r="J24" s="6">
        <v>-13.6</v>
      </c>
      <c r="K24" s="85" t="str">
        <f t="shared" si="0"/>
        <v>Yes</v>
      </c>
    </row>
    <row r="25" spans="1:11" x14ac:dyDescent="0.25">
      <c r="A25" s="82" t="s">
        <v>316</v>
      </c>
      <c r="B25" s="60" t="s">
        <v>213</v>
      </c>
      <c r="C25" s="5">
        <v>22.898123397999999</v>
      </c>
      <c r="D25" s="5" t="str">
        <f t="shared" si="4"/>
        <v>N/A</v>
      </c>
      <c r="E25" s="5">
        <v>23.776701503999998</v>
      </c>
      <c r="F25" s="5" t="str">
        <f t="shared" si="5"/>
        <v>N/A</v>
      </c>
      <c r="G25" s="5">
        <v>28.650013005999998</v>
      </c>
      <c r="H25" s="5" t="str">
        <f t="shared" si="6"/>
        <v>N/A</v>
      </c>
      <c r="I25" s="6">
        <v>3.8370000000000002</v>
      </c>
      <c r="J25" s="6">
        <v>20.5</v>
      </c>
      <c r="K25" s="85" t="str">
        <f t="shared" si="0"/>
        <v>Yes</v>
      </c>
    </row>
    <row r="26" spans="1:11" x14ac:dyDescent="0.25">
      <c r="A26" s="82" t="s">
        <v>317</v>
      </c>
      <c r="B26" s="60" t="s">
        <v>213</v>
      </c>
      <c r="C26" s="5">
        <v>72.645980875999996</v>
      </c>
      <c r="D26" s="5" t="str">
        <f t="shared" si="4"/>
        <v>N/A</v>
      </c>
      <c r="E26" s="5">
        <v>72.006117767000006</v>
      </c>
      <c r="F26" s="5" t="str">
        <f t="shared" si="5"/>
        <v>N/A</v>
      </c>
      <c r="G26" s="5">
        <v>63.032148053</v>
      </c>
      <c r="H26" s="5" t="str">
        <f t="shared" si="6"/>
        <v>N/A</v>
      </c>
      <c r="I26" s="6">
        <v>-0.88100000000000001</v>
      </c>
      <c r="J26" s="6">
        <v>-12.5</v>
      </c>
      <c r="K26" s="85" t="str">
        <f t="shared" si="0"/>
        <v>Yes</v>
      </c>
    </row>
    <row r="27" spans="1:11" x14ac:dyDescent="0.25">
      <c r="A27" s="82" t="s">
        <v>318</v>
      </c>
      <c r="B27" s="60" t="s">
        <v>213</v>
      </c>
      <c r="C27" s="5">
        <v>52.879660502999997</v>
      </c>
      <c r="D27" s="5" t="str">
        <f t="shared" si="4"/>
        <v>N/A</v>
      </c>
      <c r="E27" s="5">
        <v>47.660463931000002</v>
      </c>
      <c r="F27" s="5" t="str">
        <f t="shared" si="5"/>
        <v>N/A</v>
      </c>
      <c r="G27" s="5">
        <v>48.228822458000003</v>
      </c>
      <c r="H27" s="5" t="str">
        <f t="shared" si="6"/>
        <v>N/A</v>
      </c>
      <c r="I27" s="6">
        <v>-9.8699999999999992</v>
      </c>
      <c r="J27" s="6">
        <v>1.1930000000000001</v>
      </c>
      <c r="K27" s="85" t="str">
        <f t="shared" si="0"/>
        <v>Yes</v>
      </c>
    </row>
    <row r="28" spans="1:11" x14ac:dyDescent="0.25">
      <c r="A28" s="82" t="s">
        <v>830</v>
      </c>
      <c r="B28" s="60" t="s">
        <v>213</v>
      </c>
      <c r="C28" s="5">
        <v>2.0126631752000002</v>
      </c>
      <c r="D28" s="5" t="str">
        <f t="shared" si="4"/>
        <v>N/A</v>
      </c>
      <c r="E28" s="5">
        <v>2.0903236848</v>
      </c>
      <c r="F28" s="5" t="str">
        <f t="shared" si="5"/>
        <v>N/A</v>
      </c>
      <c r="G28" s="5">
        <v>2.1036914225999999</v>
      </c>
      <c r="H28" s="5" t="str">
        <f t="shared" si="6"/>
        <v>N/A</v>
      </c>
      <c r="I28" s="6">
        <v>3.859</v>
      </c>
      <c r="J28" s="6">
        <v>0.63949999999999996</v>
      </c>
      <c r="K28" s="85" t="str">
        <f t="shared" si="0"/>
        <v>Yes</v>
      </c>
    </row>
    <row r="29" spans="1:11" x14ac:dyDescent="0.25">
      <c r="A29" s="82" t="s">
        <v>319</v>
      </c>
      <c r="B29" s="60" t="s">
        <v>213</v>
      </c>
      <c r="C29" s="5">
        <v>0</v>
      </c>
      <c r="D29" s="5" t="str">
        <f t="shared" si="4"/>
        <v>N/A</v>
      </c>
      <c r="E29" s="5">
        <v>0</v>
      </c>
      <c r="F29" s="5" t="str">
        <f t="shared" si="5"/>
        <v>N/A</v>
      </c>
      <c r="G29" s="5">
        <v>0</v>
      </c>
      <c r="H29" s="5" t="str">
        <f t="shared" si="6"/>
        <v>N/A</v>
      </c>
      <c r="I29" s="6" t="s">
        <v>1749</v>
      </c>
      <c r="J29" s="6" t="s">
        <v>1749</v>
      </c>
      <c r="K29" s="85" t="str">
        <f t="shared" si="0"/>
        <v>N/A</v>
      </c>
    </row>
    <row r="30" spans="1:11" x14ac:dyDescent="0.25">
      <c r="A30" s="82" t="s">
        <v>831</v>
      </c>
      <c r="B30" s="60" t="s">
        <v>213</v>
      </c>
      <c r="C30" s="5">
        <v>90.283748924999998</v>
      </c>
      <c r="D30" s="5" t="str">
        <f t="shared" si="4"/>
        <v>N/A</v>
      </c>
      <c r="E30" s="5">
        <v>87.690135420999994</v>
      </c>
      <c r="F30" s="5" t="str">
        <f t="shared" si="5"/>
        <v>N/A</v>
      </c>
      <c r="G30" s="5">
        <v>93.260357157000001</v>
      </c>
      <c r="H30" s="5" t="str">
        <f t="shared" si="6"/>
        <v>N/A</v>
      </c>
      <c r="I30" s="6">
        <v>-2.87</v>
      </c>
      <c r="J30" s="6">
        <v>6.3520000000000003</v>
      </c>
      <c r="K30" s="85" t="str">
        <f t="shared" si="0"/>
        <v>Yes</v>
      </c>
    </row>
    <row r="31" spans="1:11" x14ac:dyDescent="0.25">
      <c r="A31" s="81" t="s">
        <v>320</v>
      </c>
      <c r="B31" s="21" t="s">
        <v>213</v>
      </c>
      <c r="C31" s="5" t="s">
        <v>1749</v>
      </c>
      <c r="D31" s="5" t="str">
        <f t="shared" si="4"/>
        <v>N/A</v>
      </c>
      <c r="E31" s="5" t="s">
        <v>1749</v>
      </c>
      <c r="F31" s="5" t="str">
        <f t="shared" si="5"/>
        <v>N/A</v>
      </c>
      <c r="G31" s="5" t="s">
        <v>1749</v>
      </c>
      <c r="H31" s="5" t="str">
        <f t="shared" si="6"/>
        <v>N/A</v>
      </c>
      <c r="I31" s="6" t="s">
        <v>1749</v>
      </c>
      <c r="J31" s="6" t="s">
        <v>1749</v>
      </c>
      <c r="K31" s="85" t="str">
        <f t="shared" si="0"/>
        <v>N/A</v>
      </c>
    </row>
    <row r="32" spans="1:11" x14ac:dyDescent="0.25">
      <c r="A32" s="81" t="s">
        <v>321</v>
      </c>
      <c r="B32" s="21" t="s">
        <v>213</v>
      </c>
      <c r="C32" s="5">
        <v>99.927849928000001</v>
      </c>
      <c r="D32" s="5" t="str">
        <f t="shared" si="4"/>
        <v>N/A</v>
      </c>
      <c r="E32" s="5">
        <v>99.939008027</v>
      </c>
      <c r="F32" s="5" t="str">
        <f t="shared" si="5"/>
        <v>N/A</v>
      </c>
      <c r="G32" s="5">
        <v>72.995202192999997</v>
      </c>
      <c r="H32" s="5" t="str">
        <f t="shared" si="6"/>
        <v>N/A</v>
      </c>
      <c r="I32" s="6">
        <v>1.12E-2</v>
      </c>
      <c r="J32" s="6">
        <v>-27</v>
      </c>
      <c r="K32" s="85" t="str">
        <f t="shared" si="0"/>
        <v>Yes</v>
      </c>
    </row>
    <row r="33" spans="1:11" x14ac:dyDescent="0.25">
      <c r="A33" s="82" t="s">
        <v>322</v>
      </c>
      <c r="B33" s="60" t="s">
        <v>213</v>
      </c>
      <c r="C33" s="5">
        <v>96.540273912000004</v>
      </c>
      <c r="D33" s="5" t="str">
        <f t="shared" si="4"/>
        <v>N/A</v>
      </c>
      <c r="E33" s="5">
        <v>85.701758858000005</v>
      </c>
      <c r="F33" s="5" t="str">
        <f t="shared" si="5"/>
        <v>N/A</v>
      </c>
      <c r="G33" s="5">
        <v>88.387395111999993</v>
      </c>
      <c r="H33" s="5" t="str">
        <f t="shared" si="6"/>
        <v>N/A</v>
      </c>
      <c r="I33" s="6">
        <v>-11.2</v>
      </c>
      <c r="J33" s="6">
        <v>3.1339999999999999</v>
      </c>
      <c r="K33" s="85" t="str">
        <f t="shared" si="0"/>
        <v>Yes</v>
      </c>
    </row>
    <row r="34" spans="1:11" x14ac:dyDescent="0.25">
      <c r="A34" s="82" t="s">
        <v>323</v>
      </c>
      <c r="B34" s="60" t="s">
        <v>213</v>
      </c>
      <c r="C34" s="5">
        <v>18.657168839000001</v>
      </c>
      <c r="D34" s="5" t="str">
        <f t="shared" si="4"/>
        <v>N/A</v>
      </c>
      <c r="E34" s="5">
        <v>16.683150650000002</v>
      </c>
      <c r="F34" s="5" t="str">
        <f t="shared" si="5"/>
        <v>N/A</v>
      </c>
      <c r="G34" s="5">
        <v>16.506584714999999</v>
      </c>
      <c r="H34" s="5" t="str">
        <f t="shared" si="6"/>
        <v>N/A</v>
      </c>
      <c r="I34" s="6">
        <v>-10.6</v>
      </c>
      <c r="J34" s="6">
        <v>-1.06</v>
      </c>
      <c r="K34" s="85" t="str">
        <f t="shared" si="0"/>
        <v>Yes</v>
      </c>
    </row>
    <row r="35" spans="1:11" x14ac:dyDescent="0.25">
      <c r="A35" s="82" t="s">
        <v>1704</v>
      </c>
      <c r="B35" s="60" t="s">
        <v>213</v>
      </c>
      <c r="C35" s="5">
        <v>16.325883876999999</v>
      </c>
      <c r="D35" s="5" t="str">
        <f t="shared" si="4"/>
        <v>N/A</v>
      </c>
      <c r="E35" s="5">
        <v>15.139434107</v>
      </c>
      <c r="F35" s="5" t="str">
        <f>IF($B35="N/A","N/A",IF(E35&lt;0,"No","Yes"))</f>
        <v>N/A</v>
      </c>
      <c r="G35" s="5">
        <v>13.388117648</v>
      </c>
      <c r="H35" s="5" t="str">
        <f t="shared" si="6"/>
        <v>N/A</v>
      </c>
      <c r="I35" s="6">
        <v>-7.27</v>
      </c>
      <c r="J35" s="6">
        <v>-11.6</v>
      </c>
      <c r="K35" s="85" t="str">
        <f t="shared" si="0"/>
        <v>Yes</v>
      </c>
    </row>
    <row r="36" spans="1:11" x14ac:dyDescent="0.25">
      <c r="A36" s="83" t="s">
        <v>372</v>
      </c>
      <c r="B36" s="1" t="s">
        <v>213</v>
      </c>
      <c r="C36" s="4">
        <v>73.795089421</v>
      </c>
      <c r="D36" s="5" t="str">
        <f t="shared" ref="D36:D39" si="7">IF($B36="N/A","N/A",IF(C36&lt;0,"No","Yes"))</f>
        <v>N/A</v>
      </c>
      <c r="E36" s="4">
        <v>74.627580933000004</v>
      </c>
      <c r="F36" s="5" t="str">
        <f t="shared" ref="F36:F39" si="8">IF($B36="N/A","N/A",IF(E36&lt;0,"No","Yes"))</f>
        <v>N/A</v>
      </c>
      <c r="G36" s="4">
        <v>73.941484185999997</v>
      </c>
      <c r="H36" s="5" t="str">
        <f t="shared" ref="H36:H39" si="9">IF($B36="N/A","N/A",IF(G36&lt;0,"No","Yes"))</f>
        <v>N/A</v>
      </c>
      <c r="I36" s="6">
        <v>1.1279999999999999</v>
      </c>
      <c r="J36" s="6">
        <v>-0.91900000000000004</v>
      </c>
      <c r="K36" s="85" t="str">
        <f>IF(J36="Div by 0", "N/A", IF(J36="N/A","N/A", IF(J36&gt;30, "No", IF(J36&lt;-30, "No", "Yes"))))</f>
        <v>Yes</v>
      </c>
    </row>
    <row r="37" spans="1:11" x14ac:dyDescent="0.25">
      <c r="A37" s="83" t="s">
        <v>373</v>
      </c>
      <c r="B37" s="1" t="s">
        <v>213</v>
      </c>
      <c r="C37" s="4">
        <v>22.530243324000001</v>
      </c>
      <c r="D37" s="5" t="str">
        <f t="shared" si="7"/>
        <v>N/A</v>
      </c>
      <c r="E37" s="4">
        <v>21.453989293999999</v>
      </c>
      <c r="F37" s="5" t="str">
        <f t="shared" si="8"/>
        <v>N/A</v>
      </c>
      <c r="G37" s="4">
        <v>21.826379322000001</v>
      </c>
      <c r="H37" s="5" t="str">
        <f t="shared" si="9"/>
        <v>N/A</v>
      </c>
      <c r="I37" s="6">
        <v>-4.78</v>
      </c>
      <c r="J37" s="6">
        <v>1.736</v>
      </c>
      <c r="K37" s="85" t="str">
        <f>IF(J37="Div by 0", "N/A", IF(J37="N/A","N/A", IF(J37&gt;30, "No", IF(J37&lt;-30, "No", "Yes"))))</f>
        <v>Yes</v>
      </c>
    </row>
    <row r="38" spans="1:11" x14ac:dyDescent="0.25">
      <c r="A38" s="83" t="s">
        <v>374</v>
      </c>
      <c r="B38" s="1" t="s">
        <v>213</v>
      </c>
      <c r="C38" s="4">
        <v>0.1405384552</v>
      </c>
      <c r="D38" s="5" t="str">
        <f t="shared" si="7"/>
        <v>N/A</v>
      </c>
      <c r="E38" s="4">
        <v>0.13968901349999999</v>
      </c>
      <c r="F38" s="5" t="str">
        <f t="shared" si="8"/>
        <v>N/A</v>
      </c>
      <c r="G38" s="4">
        <v>0.22639473609999999</v>
      </c>
      <c r="H38" s="5" t="str">
        <f t="shared" si="9"/>
        <v>N/A</v>
      </c>
      <c r="I38" s="6">
        <v>-0.60399999999999998</v>
      </c>
      <c r="J38" s="6">
        <v>62.07</v>
      </c>
      <c r="K38" s="85" t="str">
        <f>IF(J38="Div by 0", "N/A", IF(J38="N/A","N/A", IF(J38&gt;30, "No", IF(J38&lt;-30, "No", "Yes"))))</f>
        <v>No</v>
      </c>
    </row>
    <row r="39" spans="1:11" x14ac:dyDescent="0.25">
      <c r="A39" s="100" t="s">
        <v>375</v>
      </c>
      <c r="B39" s="101" t="s">
        <v>213</v>
      </c>
      <c r="C39" s="98">
        <v>1.1311967813999999</v>
      </c>
      <c r="D39" s="94" t="str">
        <f t="shared" si="7"/>
        <v>N/A</v>
      </c>
      <c r="E39" s="98">
        <v>1.1684934999000001</v>
      </c>
      <c r="F39" s="94" t="str">
        <f t="shared" si="8"/>
        <v>N/A</v>
      </c>
      <c r="G39" s="98">
        <v>1.2177146656</v>
      </c>
      <c r="H39" s="94" t="str">
        <f t="shared" si="9"/>
        <v>N/A</v>
      </c>
      <c r="I39" s="95">
        <v>3.2970000000000002</v>
      </c>
      <c r="J39" s="95">
        <v>4.2119999999999997</v>
      </c>
      <c r="K39" s="96" t="str">
        <f>IF(J39="Div by 0", "N/A", IF(J39="N/A","N/A", IF(J39&gt;30, "No", IF(J39&lt;-30, "No", "Yes"))))</f>
        <v>Yes</v>
      </c>
    </row>
    <row r="40" spans="1:11" x14ac:dyDescent="0.25">
      <c r="A40" s="175" t="s">
        <v>1619</v>
      </c>
      <c r="B40" s="176"/>
      <c r="C40" s="176"/>
      <c r="D40" s="176"/>
      <c r="E40" s="176"/>
      <c r="F40" s="176"/>
      <c r="G40" s="176"/>
      <c r="H40" s="176"/>
      <c r="I40" s="176"/>
      <c r="J40" s="176"/>
      <c r="K40" s="177"/>
    </row>
    <row r="41" spans="1:11" x14ac:dyDescent="0.25">
      <c r="A41" s="167" t="s">
        <v>1617</v>
      </c>
      <c r="B41" s="168"/>
      <c r="C41" s="168"/>
      <c r="D41" s="168"/>
      <c r="E41" s="168"/>
      <c r="F41" s="168"/>
      <c r="G41" s="168"/>
      <c r="H41" s="168"/>
      <c r="I41" s="168"/>
      <c r="J41" s="168"/>
      <c r="K41" s="169"/>
    </row>
    <row r="42" spans="1:11" x14ac:dyDescent="0.25">
      <c r="A42" s="170" t="s">
        <v>1705</v>
      </c>
      <c r="B42" s="170"/>
      <c r="C42" s="170"/>
      <c r="D42" s="170"/>
      <c r="E42" s="170"/>
      <c r="F42" s="170"/>
      <c r="G42" s="170"/>
      <c r="H42" s="170"/>
      <c r="I42" s="170"/>
      <c r="J42" s="170"/>
      <c r="K42" s="171"/>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1565</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65.25" customHeight="1" x14ac:dyDescent="0.3">
      <c r="A5" s="88" t="s">
        <v>11</v>
      </c>
      <c r="B5" s="89" t="s">
        <v>212</v>
      </c>
      <c r="C5" s="89" t="s">
        <v>1702</v>
      </c>
      <c r="D5" s="89" t="s">
        <v>1747</v>
      </c>
      <c r="E5" s="89" t="s">
        <v>1717</v>
      </c>
      <c r="F5" s="89" t="s">
        <v>1746</v>
      </c>
      <c r="G5" s="89" t="s">
        <v>1741</v>
      </c>
      <c r="H5" s="89" t="s">
        <v>1742</v>
      </c>
      <c r="I5" s="90" t="s">
        <v>1745</v>
      </c>
      <c r="J5" s="90" t="s">
        <v>1744</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495081</v>
      </c>
      <c r="D7" s="18" t="str">
        <f>IF($B7="N/A","N/A",IF(C7&gt;15,"No",IF(C7&lt;-15,"No","Yes")))</f>
        <v>N/A</v>
      </c>
      <c r="E7" s="17">
        <v>538545</v>
      </c>
      <c r="F7" s="18" t="str">
        <f>IF($B7="N/A","N/A",IF(E7&gt;15,"No",IF(E7&lt;-15,"No","Yes")))</f>
        <v>N/A</v>
      </c>
      <c r="G7" s="17">
        <v>417615</v>
      </c>
      <c r="H7" s="18" t="str">
        <f>IF($B7="N/A","N/A",IF(G7&gt;15,"No",IF(G7&lt;-15,"No","Yes")))</f>
        <v>N/A</v>
      </c>
      <c r="I7" s="19">
        <v>8.7789999999999999</v>
      </c>
      <c r="J7" s="19">
        <v>-22.5</v>
      </c>
      <c r="K7" s="86" t="str">
        <f t="shared" ref="K7:K24" si="0">IF(J7="Div by 0", "N/A", IF(J7="N/A","N/A", IF(J7&gt;30, "No", IF(J7&lt;-30, "No", "Yes"))))</f>
        <v>Yes</v>
      </c>
    </row>
    <row r="8" spans="1:11" x14ac:dyDescent="0.25">
      <c r="A8" s="102" t="s">
        <v>362</v>
      </c>
      <c r="B8" s="16" t="s">
        <v>213</v>
      </c>
      <c r="C8" s="20">
        <v>89.684516271000007</v>
      </c>
      <c r="D8" s="18" t="str">
        <f>IF($B8="N/A","N/A",IF(C8&gt;15,"No",IF(C8&lt;-15,"No","Yes")))</f>
        <v>N/A</v>
      </c>
      <c r="E8" s="20">
        <v>83.992424030999999</v>
      </c>
      <c r="F8" s="18" t="str">
        <f>IF($B8="N/A","N/A",IF(E8&gt;15,"No",IF(E8&lt;-15,"No","Yes")))</f>
        <v>N/A</v>
      </c>
      <c r="G8" s="20">
        <v>85.847491110000007</v>
      </c>
      <c r="H8" s="18" t="str">
        <f>IF($B8="N/A","N/A",IF(G8&gt;15,"No",IF(G8&lt;-15,"No","Yes")))</f>
        <v>N/A</v>
      </c>
      <c r="I8" s="19">
        <v>-6.35</v>
      </c>
      <c r="J8" s="19">
        <v>2.2090000000000001</v>
      </c>
      <c r="K8" s="86" t="str">
        <f t="shared" si="0"/>
        <v>Yes</v>
      </c>
    </row>
    <row r="9" spans="1:11" x14ac:dyDescent="0.25">
      <c r="A9" s="102" t="s">
        <v>119</v>
      </c>
      <c r="B9" s="21" t="s">
        <v>213</v>
      </c>
      <c r="C9" s="4">
        <v>10.315483729</v>
      </c>
      <c r="D9" s="5" t="str">
        <f>IF($B9="N/A","N/A",IF(C9&gt;15,"No",IF(C9&lt;-15,"No","Yes")))</f>
        <v>N/A</v>
      </c>
      <c r="E9" s="4">
        <v>16.007575969000001</v>
      </c>
      <c r="F9" s="5" t="str">
        <f>IF($B9="N/A","N/A",IF(E9&gt;15,"No",IF(E9&lt;-15,"No","Yes")))</f>
        <v>N/A</v>
      </c>
      <c r="G9" s="4">
        <v>14.15250889</v>
      </c>
      <c r="H9" s="5" t="str">
        <f>IF($B9="N/A","N/A",IF(G9&gt;15,"No",IF(G9&lt;-15,"No","Yes")))</f>
        <v>N/A</v>
      </c>
      <c r="I9" s="6">
        <v>55.18</v>
      </c>
      <c r="J9" s="6">
        <v>-11.6</v>
      </c>
      <c r="K9" s="85" t="str">
        <f t="shared" si="0"/>
        <v>Yes</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1749</v>
      </c>
      <c r="J10" s="6" t="s">
        <v>1749</v>
      </c>
      <c r="K10" s="85" t="str">
        <f t="shared" si="0"/>
        <v>N/A</v>
      </c>
    </row>
    <row r="11" spans="1:11" x14ac:dyDescent="0.25">
      <c r="A11" s="102" t="s">
        <v>834</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1749</v>
      </c>
      <c r="J12" s="6" t="s">
        <v>1749</v>
      </c>
      <c r="K12" s="85" t="str">
        <f t="shared" si="0"/>
        <v>N/A</v>
      </c>
    </row>
    <row r="13" spans="1:11" x14ac:dyDescent="0.25">
      <c r="A13" s="102" t="s">
        <v>835</v>
      </c>
      <c r="B13" s="21" t="s">
        <v>214</v>
      </c>
      <c r="C13" s="4">
        <v>100</v>
      </c>
      <c r="D13" s="5" t="str">
        <f t="shared" si="1"/>
        <v>Yes</v>
      </c>
      <c r="E13" s="4">
        <v>100</v>
      </c>
      <c r="F13" s="5" t="str">
        <f t="shared" si="2"/>
        <v>Yes</v>
      </c>
      <c r="G13" s="4">
        <v>90.274535158000006</v>
      </c>
      <c r="H13" s="5" t="str">
        <f t="shared" si="3"/>
        <v>No</v>
      </c>
      <c r="I13" s="6">
        <v>0</v>
      </c>
      <c r="J13" s="6">
        <v>-9.73</v>
      </c>
      <c r="K13" s="85" t="str">
        <f t="shared" si="0"/>
        <v>Yes</v>
      </c>
    </row>
    <row r="14" spans="1:11" x14ac:dyDescent="0.25">
      <c r="A14" s="102" t="s">
        <v>13</v>
      </c>
      <c r="B14" s="21" t="s">
        <v>213</v>
      </c>
      <c r="C14" s="22">
        <v>444011</v>
      </c>
      <c r="D14" s="5" t="str">
        <f>IF($B14="N/A","N/A",IF(C14&gt;15,"No",IF(C14&lt;-15,"No","Yes")))</f>
        <v>N/A</v>
      </c>
      <c r="E14" s="22">
        <v>452337</v>
      </c>
      <c r="F14" s="5" t="str">
        <f>IF($B14="N/A","N/A",IF(E14&gt;15,"No",IF(E14&lt;-15,"No","Yes")))</f>
        <v>N/A</v>
      </c>
      <c r="G14" s="22">
        <v>358512</v>
      </c>
      <c r="H14" s="5" t="str">
        <f>IF($B14="N/A","N/A",IF(G14&gt;15,"No",IF(G14&lt;-15,"No","Yes")))</f>
        <v>N/A</v>
      </c>
      <c r="I14" s="6">
        <v>1.875</v>
      </c>
      <c r="J14" s="6">
        <v>-20.7</v>
      </c>
      <c r="K14" s="85" t="str">
        <f t="shared" si="0"/>
        <v>Yes</v>
      </c>
    </row>
    <row r="15" spans="1:11" x14ac:dyDescent="0.25">
      <c r="A15" s="102" t="s">
        <v>439</v>
      </c>
      <c r="B15" s="21" t="s">
        <v>215</v>
      </c>
      <c r="C15" s="4">
        <v>0.22071525259999999</v>
      </c>
      <c r="D15" s="5" t="str">
        <f>IF($B15="N/A","N/A",IF(C15&gt;20,"No",IF(C15&lt;5,"No","Yes")))</f>
        <v>No</v>
      </c>
      <c r="E15" s="4">
        <v>0.2283695563</v>
      </c>
      <c r="F15" s="5" t="str">
        <f>IF($B15="N/A","N/A",IF(E15&gt;20,"No",IF(E15&lt;5,"No","Yes")))</f>
        <v>No</v>
      </c>
      <c r="G15" s="4">
        <v>0.1902307315</v>
      </c>
      <c r="H15" s="5" t="str">
        <f>IF($B15="N/A","N/A",IF(G15&gt;20,"No",IF(G15&lt;5,"No","Yes")))</f>
        <v>No</v>
      </c>
      <c r="I15" s="6">
        <v>3.468</v>
      </c>
      <c r="J15" s="6">
        <v>-16.7</v>
      </c>
      <c r="K15" s="85" t="str">
        <f t="shared" si="0"/>
        <v>Yes</v>
      </c>
    </row>
    <row r="16" spans="1:11" x14ac:dyDescent="0.25">
      <c r="A16" s="102" t="s">
        <v>440</v>
      </c>
      <c r="B16" s="16" t="s">
        <v>213</v>
      </c>
      <c r="C16" s="4">
        <v>99.779284747000005</v>
      </c>
      <c r="D16" s="5" t="str">
        <f>IF($B16="N/A","N/A",IF(C16&gt;15,"No",IF(C16&lt;-15,"No","Yes")))</f>
        <v>N/A</v>
      </c>
      <c r="E16" s="4">
        <v>99.771630443999996</v>
      </c>
      <c r="F16" s="5" t="str">
        <f>IF($B16="N/A","N/A",IF(E16&gt;15,"No",IF(E16&lt;-15,"No","Yes")))</f>
        <v>N/A</v>
      </c>
      <c r="G16" s="4">
        <v>99.809769269</v>
      </c>
      <c r="H16" s="5" t="str">
        <f>IF($B16="N/A","N/A",IF(G16&gt;15,"No",IF(G16&lt;-15,"No","Yes")))</f>
        <v>N/A</v>
      </c>
      <c r="I16" s="6">
        <v>-8.0000000000000002E-3</v>
      </c>
      <c r="J16" s="6">
        <v>3.8199999999999998E-2</v>
      </c>
      <c r="K16" s="85" t="str">
        <f t="shared" si="0"/>
        <v>Yes</v>
      </c>
    </row>
    <row r="17" spans="1:11" x14ac:dyDescent="0.25">
      <c r="A17" s="102" t="s">
        <v>441</v>
      </c>
      <c r="B17" s="21" t="s">
        <v>235</v>
      </c>
      <c r="C17" s="4">
        <v>35.006565152999997</v>
      </c>
      <c r="D17" s="5" t="str">
        <f>IF($B17="N/A","N/A",IF(C17&gt;1,"Yes","No"))</f>
        <v>Yes</v>
      </c>
      <c r="E17" s="4">
        <v>25.284688186</v>
      </c>
      <c r="F17" s="5" t="str">
        <f>IF($B17="N/A","N/A",IF(E17&gt;1,"Yes","No"))</f>
        <v>Yes</v>
      </c>
      <c r="G17" s="4">
        <v>16.230140134999999</v>
      </c>
      <c r="H17" s="5" t="str">
        <f>IF($B17="N/A","N/A",IF(G17&gt;1,"Yes","No"))</f>
        <v>Yes</v>
      </c>
      <c r="I17" s="6">
        <v>-27.8</v>
      </c>
      <c r="J17" s="6">
        <v>-35.799999999999997</v>
      </c>
      <c r="K17" s="85" t="str">
        <f t="shared" si="0"/>
        <v>No</v>
      </c>
    </row>
    <row r="18" spans="1:11" x14ac:dyDescent="0.25">
      <c r="A18" s="102" t="s">
        <v>857</v>
      </c>
      <c r="B18" s="21" t="s">
        <v>213</v>
      </c>
      <c r="C18" s="62">
        <v>3685.3449461</v>
      </c>
      <c r="D18" s="5" t="str">
        <f>IF($B18="N/A","N/A",IF(C18&gt;15,"No",IF(C18&lt;-15,"No","Yes")))</f>
        <v>N/A</v>
      </c>
      <c r="E18" s="62">
        <v>3572.0601720999998</v>
      </c>
      <c r="F18" s="5" t="str">
        <f>IF($B18="N/A","N/A",IF(E18&gt;15,"No",IF(E18&lt;-15,"No","Yes")))</f>
        <v>N/A</v>
      </c>
      <c r="G18" s="62">
        <v>3978.8383315999999</v>
      </c>
      <c r="H18" s="5" t="str">
        <f>IF($B18="N/A","N/A",IF(G18&gt;15,"No",IF(G18&lt;-15,"No","Yes")))</f>
        <v>N/A</v>
      </c>
      <c r="I18" s="6">
        <v>-3.07</v>
      </c>
      <c r="J18" s="6">
        <v>11.39</v>
      </c>
      <c r="K18" s="85" t="str">
        <f t="shared" si="0"/>
        <v>Yes</v>
      </c>
    </row>
    <row r="19" spans="1:11" x14ac:dyDescent="0.25">
      <c r="A19" s="84" t="s">
        <v>131</v>
      </c>
      <c r="B19" s="21" t="s">
        <v>213</v>
      </c>
      <c r="C19" s="22">
        <v>11</v>
      </c>
      <c r="D19" s="21" t="s">
        <v>213</v>
      </c>
      <c r="E19" s="22">
        <v>11</v>
      </c>
      <c r="F19" s="21" t="s">
        <v>213</v>
      </c>
      <c r="G19" s="22">
        <v>767</v>
      </c>
      <c r="H19" s="5" t="str">
        <f>IF($B19="N/A","N/A",IF(G19&gt;15,"No",IF(G19&lt;-15,"No","Yes")))</f>
        <v>N/A</v>
      </c>
      <c r="I19" s="6">
        <v>150</v>
      </c>
      <c r="J19" s="6">
        <v>7570</v>
      </c>
      <c r="K19" s="85" t="str">
        <f t="shared" si="0"/>
        <v>No</v>
      </c>
    </row>
    <row r="20" spans="1:11" x14ac:dyDescent="0.25">
      <c r="A20" s="84" t="s">
        <v>346</v>
      </c>
      <c r="B20" s="16" t="s">
        <v>213</v>
      </c>
      <c r="C20" s="4">
        <v>8.0794860000000005E-4</v>
      </c>
      <c r="D20" s="21" t="s">
        <v>213</v>
      </c>
      <c r="E20" s="4">
        <v>1.8568549999999999E-3</v>
      </c>
      <c r="F20" s="21" t="s">
        <v>213</v>
      </c>
      <c r="G20" s="4">
        <v>0.1836619853</v>
      </c>
      <c r="H20" s="5" t="str">
        <f>IF($B20="N/A","N/A",IF(G20&gt;15,"No",IF(G20&lt;-15,"No","Yes")))</f>
        <v>N/A</v>
      </c>
      <c r="I20" s="6">
        <v>129.80000000000001</v>
      </c>
      <c r="J20" s="6">
        <v>9791</v>
      </c>
      <c r="K20" s="85" t="str">
        <f t="shared" si="0"/>
        <v>No</v>
      </c>
    </row>
    <row r="21" spans="1:11" ht="25" x14ac:dyDescent="0.25">
      <c r="A21" s="84" t="s">
        <v>836</v>
      </c>
      <c r="B21" s="21" t="s">
        <v>213</v>
      </c>
      <c r="C21" s="62">
        <v>19538.75</v>
      </c>
      <c r="D21" s="5" t="str">
        <f>IF($B21="N/A","N/A",IF(C21&gt;60,"No",IF(C21&lt;15,"No","Yes")))</f>
        <v>N/A</v>
      </c>
      <c r="E21" s="62">
        <v>2385.9</v>
      </c>
      <c r="F21" s="5" t="str">
        <f>IF($B21="N/A","N/A",IF(E21&gt;60,"No",IF(E21&lt;15,"No","Yes")))</f>
        <v>N/A</v>
      </c>
      <c r="G21" s="62">
        <v>4533.1981747</v>
      </c>
      <c r="H21" s="5" t="str">
        <f>IF($B21="N/A","N/A",IF(G21&gt;60,"No",IF(G21&lt;15,"No","Yes")))</f>
        <v>N/A</v>
      </c>
      <c r="I21" s="6">
        <v>-87.8</v>
      </c>
      <c r="J21" s="6">
        <v>90</v>
      </c>
      <c r="K21" s="85" t="str">
        <f t="shared" si="0"/>
        <v>No</v>
      </c>
    </row>
    <row r="22" spans="1:11" x14ac:dyDescent="0.25">
      <c r="A22" s="84" t="s">
        <v>27</v>
      </c>
      <c r="B22" s="21" t="s">
        <v>217</v>
      </c>
      <c r="C22" s="22">
        <v>0</v>
      </c>
      <c r="D22" s="5" t="str">
        <f>IF($B22="N/A","N/A",IF(C22="N/A","N/A",IF(C22=0,"Yes","No")))</f>
        <v>Yes</v>
      </c>
      <c r="E22" s="22">
        <v>0</v>
      </c>
      <c r="F22" s="5" t="str">
        <f>IF($B22="N/A","N/A",IF(E22="N/A","N/A",IF(E22=0,"Yes","No")))</f>
        <v>Yes</v>
      </c>
      <c r="G22" s="22">
        <v>11</v>
      </c>
      <c r="H22" s="5" t="str">
        <f>IF($B22="N/A","N/A",IF(G22=0,"Yes","No"))</f>
        <v>No</v>
      </c>
      <c r="I22" s="6" t="s">
        <v>1749</v>
      </c>
      <c r="J22" s="6" t="s">
        <v>1749</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1749</v>
      </c>
      <c r="J23" s="6" t="s">
        <v>1749</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1749</v>
      </c>
      <c r="J24" s="95" t="s">
        <v>1749</v>
      </c>
      <c r="K24" s="96" t="str">
        <f t="shared" si="0"/>
        <v>N/A</v>
      </c>
    </row>
    <row r="25" spans="1:11" x14ac:dyDescent="0.25">
      <c r="A25" s="175" t="s">
        <v>1619</v>
      </c>
      <c r="B25" s="176"/>
      <c r="C25" s="176"/>
      <c r="D25" s="176"/>
      <c r="E25" s="176"/>
      <c r="F25" s="176"/>
      <c r="G25" s="176"/>
      <c r="H25" s="176"/>
      <c r="I25" s="176"/>
      <c r="J25" s="176"/>
      <c r="K25" s="177"/>
    </row>
    <row r="26" spans="1:11" x14ac:dyDescent="0.25">
      <c r="A26" s="167" t="s">
        <v>1617</v>
      </c>
      <c r="B26" s="168"/>
      <c r="C26" s="168"/>
      <c r="D26" s="168"/>
      <c r="E26" s="168"/>
      <c r="F26" s="168"/>
      <c r="G26" s="168"/>
      <c r="H26" s="168"/>
      <c r="I26" s="168"/>
      <c r="J26" s="168"/>
      <c r="K26" s="169"/>
    </row>
    <row r="27" spans="1:11" x14ac:dyDescent="0.25">
      <c r="A27" s="170" t="s">
        <v>1705</v>
      </c>
      <c r="B27" s="170"/>
      <c r="C27" s="170"/>
      <c r="D27" s="170"/>
      <c r="E27" s="170"/>
      <c r="F27" s="170"/>
      <c r="G27" s="170"/>
      <c r="H27" s="170"/>
      <c r="I27" s="170"/>
      <c r="J27" s="170"/>
      <c r="K27" s="171"/>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3"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1566</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1718</v>
      </c>
      <c r="I5" s="90" t="s">
        <v>1745</v>
      </c>
      <c r="J5" s="90" t="s">
        <v>1744</v>
      </c>
      <c r="K5" s="91" t="s">
        <v>648</v>
      </c>
    </row>
    <row r="6" spans="1:11" x14ac:dyDescent="0.25">
      <c r="A6" s="104" t="s">
        <v>12</v>
      </c>
      <c r="B6" s="21" t="s">
        <v>213</v>
      </c>
      <c r="C6" s="22">
        <v>443031</v>
      </c>
      <c r="D6" s="5" t="str">
        <f>IF($B6="N/A","N/A",IF(C6&gt;15,"No",IF(C6&lt;-15,"No","Yes")))</f>
        <v>N/A</v>
      </c>
      <c r="E6" s="22">
        <v>451304</v>
      </c>
      <c r="F6" s="5" t="str">
        <f>IF($B6="N/A","N/A",IF(E6&gt;15,"No",IF(E6&lt;-15,"No","Yes")))</f>
        <v>N/A</v>
      </c>
      <c r="G6" s="22">
        <v>357830</v>
      </c>
      <c r="H6" s="5" t="str">
        <f>IF($B6="N/A","N/A",IF(G6&gt;15,"No",IF(G6&lt;-15,"No","Yes")))</f>
        <v>N/A</v>
      </c>
      <c r="I6" s="6">
        <v>1.867</v>
      </c>
      <c r="J6" s="6">
        <v>-20.7</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1749</v>
      </c>
      <c r="J8" s="6" t="s">
        <v>1749</v>
      </c>
      <c r="K8" s="85" t="str">
        <f t="shared" si="0"/>
        <v>N/A</v>
      </c>
    </row>
    <row r="9" spans="1:11" ht="25" x14ac:dyDescent="0.25">
      <c r="A9" s="104" t="s">
        <v>838</v>
      </c>
      <c r="B9" s="21" t="s">
        <v>236</v>
      </c>
      <c r="C9" s="23">
        <v>150.52476970999999</v>
      </c>
      <c r="D9" s="5" t="str">
        <f>IF($B9="N/A","N/A",IF(C9&gt;100,"No",IF(C9&lt;50,"No","Yes")))</f>
        <v>No</v>
      </c>
      <c r="E9" s="23">
        <v>149.45015494</v>
      </c>
      <c r="F9" s="5" t="str">
        <f>IF($B9="N/A","N/A",IF(E9&gt;100,"No",IF(E9&lt;50,"No","Yes")))</f>
        <v>No</v>
      </c>
      <c r="G9" s="23">
        <v>149.83500251999999</v>
      </c>
      <c r="H9" s="5" t="str">
        <f>IF($B9="N/A","N/A",IF(G9&gt;100,"No",IF(G9&lt;50,"No","Yes")))</f>
        <v>No</v>
      </c>
      <c r="I9" s="6">
        <v>-0.71399999999999997</v>
      </c>
      <c r="J9" s="6">
        <v>0.25750000000000001</v>
      </c>
      <c r="K9" s="85" t="str">
        <f t="shared" si="0"/>
        <v>Yes</v>
      </c>
    </row>
    <row r="10" spans="1:11" ht="25" x14ac:dyDescent="0.25">
      <c r="A10" s="104" t="s">
        <v>839</v>
      </c>
      <c r="B10" s="21" t="s">
        <v>213</v>
      </c>
      <c r="C10" s="23">
        <v>233.35116084000001</v>
      </c>
      <c r="D10" s="5" t="str">
        <f>IF($B10="N/A","N/A",IF(C10&gt;15,"No",IF(C10&lt;-15,"No","Yes")))</f>
        <v>N/A</v>
      </c>
      <c r="E10" s="23">
        <v>243.96451020999999</v>
      </c>
      <c r="F10" s="5" t="str">
        <f>IF($B10="N/A","N/A",IF(E10&gt;15,"No",IF(E10&lt;-15,"No","Yes")))</f>
        <v>N/A</v>
      </c>
      <c r="G10" s="23">
        <v>245.06933129999999</v>
      </c>
      <c r="H10" s="5" t="str">
        <f>IF($B10="N/A","N/A",IF(G10&gt;15,"No",IF(G10&lt;-15,"No","Yes")))</f>
        <v>N/A</v>
      </c>
      <c r="I10" s="6">
        <v>4.548</v>
      </c>
      <c r="J10" s="6">
        <v>0.45290000000000002</v>
      </c>
      <c r="K10" s="85" t="str">
        <f t="shared" si="0"/>
        <v>Yes</v>
      </c>
    </row>
    <row r="11" spans="1:11" ht="25" x14ac:dyDescent="0.25">
      <c r="A11" s="104" t="s">
        <v>840</v>
      </c>
      <c r="B11" s="21" t="s">
        <v>213</v>
      </c>
      <c r="C11" s="23">
        <v>111.6437414</v>
      </c>
      <c r="D11" s="5" t="str">
        <f>IF($B11="N/A","N/A",IF(C11&gt;15,"No",IF(C11&lt;-15,"No","Yes")))</f>
        <v>N/A</v>
      </c>
      <c r="E11" s="23">
        <v>102.12310345</v>
      </c>
      <c r="F11" s="5" t="str">
        <f>IF($B11="N/A","N/A",IF(E11&gt;15,"No",IF(E11&lt;-15,"No","Yes")))</f>
        <v>N/A</v>
      </c>
      <c r="G11" s="23">
        <v>117.86426892999999</v>
      </c>
      <c r="H11" s="5" t="str">
        <f>IF($B11="N/A","N/A",IF(G11&gt;15,"No",IF(G11&lt;-15,"No","Yes")))</f>
        <v>N/A</v>
      </c>
      <c r="I11" s="6">
        <v>-8.5299999999999994</v>
      </c>
      <c r="J11" s="6">
        <v>15.41</v>
      </c>
      <c r="K11" s="85" t="str">
        <f t="shared" si="0"/>
        <v>Yes</v>
      </c>
    </row>
    <row r="12" spans="1:11" ht="25" x14ac:dyDescent="0.25">
      <c r="A12" s="104" t="s">
        <v>841</v>
      </c>
      <c r="B12" s="21" t="s">
        <v>213</v>
      </c>
      <c r="C12" s="23">
        <v>967.24682927000003</v>
      </c>
      <c r="D12" s="5" t="str">
        <f>IF($B12="N/A","N/A",IF(C12&gt;15,"No",IF(C12&lt;-15,"No","Yes")))</f>
        <v>N/A</v>
      </c>
      <c r="E12" s="23">
        <v>882.30871389000004</v>
      </c>
      <c r="F12" s="5" t="str">
        <f>IF($B12="N/A","N/A",IF(E12&gt;15,"No",IF(E12&lt;-15,"No","Yes")))</f>
        <v>N/A</v>
      </c>
      <c r="G12" s="23">
        <v>835.21736491000001</v>
      </c>
      <c r="H12" s="5" t="str">
        <f>IF($B12="N/A","N/A",IF(G12&gt;15,"No",IF(G12&lt;-15,"No","Yes")))</f>
        <v>N/A</v>
      </c>
      <c r="I12" s="6">
        <v>-8.7799999999999994</v>
      </c>
      <c r="J12" s="6">
        <v>-5.34</v>
      </c>
      <c r="K12" s="85" t="str">
        <f t="shared" si="0"/>
        <v>Yes</v>
      </c>
    </row>
    <row r="13" spans="1:11" x14ac:dyDescent="0.25">
      <c r="A13" s="104" t="s">
        <v>650</v>
      </c>
      <c r="B13" s="21" t="s">
        <v>237</v>
      </c>
      <c r="C13" s="4">
        <v>43.725608366000003</v>
      </c>
      <c r="D13" s="5" t="str">
        <f>IF($B13="N/A","N/A",IF(C13&gt;99,"No",IF(C13&lt;75,"No","Yes")))</f>
        <v>No</v>
      </c>
      <c r="E13" s="4">
        <v>41.523230460999997</v>
      </c>
      <c r="F13" s="5" t="str">
        <f>IF($B13="N/A","N/A",IF(E13&gt;99,"No",IF(E13&lt;75,"No","Yes")))</f>
        <v>No</v>
      </c>
      <c r="G13" s="4">
        <v>48.835201073</v>
      </c>
      <c r="H13" s="5" t="str">
        <f>IF($B13="N/A","N/A",IF(G13&gt;99,"No",IF(G13&lt;75,"No","Yes")))</f>
        <v>No</v>
      </c>
      <c r="I13" s="6">
        <v>-5.04</v>
      </c>
      <c r="J13" s="6">
        <v>17.61</v>
      </c>
      <c r="K13" s="85" t="str">
        <f t="shared" ref="K13:K24" si="1">IF(J13="Div by 0", "N/A", IF(J13="N/A","N/A", IF(J13&gt;30, "No", IF(J13&lt;-30, "No", "Yes"))))</f>
        <v>Yes</v>
      </c>
    </row>
    <row r="14" spans="1:11" x14ac:dyDescent="0.25">
      <c r="A14" s="104" t="s">
        <v>492</v>
      </c>
      <c r="B14" s="21" t="s">
        <v>213</v>
      </c>
      <c r="C14" s="5">
        <v>88.997408604</v>
      </c>
      <c r="D14" s="5" t="str">
        <f>IF($B14="N/A","N/A",IF(C14&gt;15,"No",IF(C14&lt;-15,"No","Yes")))</f>
        <v>N/A</v>
      </c>
      <c r="E14" s="5">
        <v>89.03391748</v>
      </c>
      <c r="F14" s="5" t="str">
        <f>IF($B14="N/A","N/A",IF(E14&gt;15,"No",IF(E14&lt;-15,"No","Yes")))</f>
        <v>N/A</v>
      </c>
      <c r="G14" s="5">
        <v>55.500237486000003</v>
      </c>
      <c r="H14" s="5" t="str">
        <f>IF($B14="N/A","N/A",IF(G14&gt;15,"No",IF(G14&lt;-15,"No","Yes")))</f>
        <v>N/A</v>
      </c>
      <c r="I14" s="6">
        <v>4.1000000000000002E-2</v>
      </c>
      <c r="J14" s="6">
        <v>-37.700000000000003</v>
      </c>
      <c r="K14" s="85" t="str">
        <f t="shared" si="1"/>
        <v>No</v>
      </c>
    </row>
    <row r="15" spans="1:11" x14ac:dyDescent="0.25">
      <c r="A15" s="104" t="s">
        <v>842</v>
      </c>
      <c r="B15" s="21" t="s">
        <v>213</v>
      </c>
      <c r="C15" s="22">
        <v>26.823495975</v>
      </c>
      <c r="D15" s="5" t="str">
        <f>IF($B15="N/A","N/A",IF(C15&gt;15,"No",IF(C15&lt;-15,"No","Yes")))</f>
        <v>N/A</v>
      </c>
      <c r="E15" s="6">
        <v>26.895190775</v>
      </c>
      <c r="F15" s="5" t="str">
        <f>IF($B15="N/A","N/A",IF(E15&gt;15,"No",IF(E15&lt;-15,"No","Yes")))</f>
        <v>N/A</v>
      </c>
      <c r="G15" s="6">
        <v>27.077764602999999</v>
      </c>
      <c r="H15" s="5" t="str">
        <f>IF($B15="N/A","N/A",IF(G15&gt;15,"No",IF(G15&lt;-15,"No","Yes")))</f>
        <v>N/A</v>
      </c>
      <c r="I15" s="6">
        <v>0.26729999999999998</v>
      </c>
      <c r="J15" s="6">
        <v>0.67879999999999996</v>
      </c>
      <c r="K15" s="85" t="str">
        <f t="shared" si="1"/>
        <v>Yes</v>
      </c>
    </row>
    <row r="16" spans="1:11" x14ac:dyDescent="0.25">
      <c r="A16" s="105" t="s">
        <v>651</v>
      </c>
      <c r="B16" s="29" t="s">
        <v>238</v>
      </c>
      <c r="C16" s="5">
        <v>56.050930973</v>
      </c>
      <c r="D16" s="5" t="str">
        <f>IF($B16="N/A","N/A",IF(C16&gt;20,"No",IF(C16&lt;=0,"No","Yes")))</f>
        <v>No</v>
      </c>
      <c r="E16" s="5">
        <v>58.258291528999997</v>
      </c>
      <c r="F16" s="5" t="str">
        <f>IF($B16="N/A","N/A",IF(E16&gt;20,"No",IF(E16&lt;=0,"No","Yes")))</f>
        <v>No</v>
      </c>
      <c r="G16" s="5">
        <v>50.952966492000002</v>
      </c>
      <c r="H16" s="5" t="str">
        <f>IF($B16="N/A","N/A",IF(G16&gt;20,"No",IF(G16&lt;=0,"No","Yes")))</f>
        <v>No</v>
      </c>
      <c r="I16" s="6">
        <v>3.9380000000000002</v>
      </c>
      <c r="J16" s="6">
        <v>-12.5</v>
      </c>
      <c r="K16" s="85" t="str">
        <f t="shared" si="1"/>
        <v>Yes</v>
      </c>
    </row>
    <row r="17" spans="1:11" x14ac:dyDescent="0.25">
      <c r="A17" s="105" t="s">
        <v>369</v>
      </c>
      <c r="B17" s="21" t="s">
        <v>213</v>
      </c>
      <c r="C17" s="5">
        <v>10.157335406</v>
      </c>
      <c r="D17" s="5" t="str">
        <f>IF($B17="N/A","N/A",IF(C17&gt;15,"No",IF(C17&lt;-15,"No","Yes")))</f>
        <v>N/A</v>
      </c>
      <c r="E17" s="5">
        <v>9.2787975141000008</v>
      </c>
      <c r="F17" s="5" t="str">
        <f>IF($B17="N/A","N/A",IF(E17&gt;15,"No",IF(E17&lt;-15,"No","Yes")))</f>
        <v>N/A</v>
      </c>
      <c r="G17" s="5">
        <v>13.430961196</v>
      </c>
      <c r="H17" s="5" t="str">
        <f>IF($B17="N/A","N/A",IF(G17&gt;15,"No",IF(G17&lt;-15,"No","Yes")))</f>
        <v>N/A</v>
      </c>
      <c r="I17" s="6">
        <v>-8.65</v>
      </c>
      <c r="J17" s="6">
        <v>44.75</v>
      </c>
      <c r="K17" s="85" t="str">
        <f t="shared" si="1"/>
        <v>No</v>
      </c>
    </row>
    <row r="18" spans="1:11" x14ac:dyDescent="0.25">
      <c r="A18" s="105" t="s">
        <v>843</v>
      </c>
      <c r="B18" s="21" t="s">
        <v>213</v>
      </c>
      <c r="C18" s="6">
        <v>23.712563930000002</v>
      </c>
      <c r="D18" s="5" t="str">
        <f>IF($B18="N/A","N/A",IF(C18&gt;15,"No",IF(C18&lt;-15,"No","Yes")))</f>
        <v>N/A</v>
      </c>
      <c r="E18" s="6">
        <v>23.925602558000001</v>
      </c>
      <c r="F18" s="5" t="str">
        <f>IF($B18="N/A","N/A",IF(E18&gt;15,"No",IF(E18&lt;-15,"No","Yes")))</f>
        <v>N/A</v>
      </c>
      <c r="G18" s="6">
        <v>22.747876511000001</v>
      </c>
      <c r="H18" s="5" t="str">
        <f>IF($B18="N/A","N/A",IF(G18&gt;15,"No",IF(G18&lt;-15,"No","Yes")))</f>
        <v>N/A</v>
      </c>
      <c r="I18" s="6">
        <v>0.89839999999999998</v>
      </c>
      <c r="J18" s="6">
        <v>-4.92</v>
      </c>
      <c r="K18" s="85" t="str">
        <f t="shared" si="1"/>
        <v>Yes</v>
      </c>
    </row>
    <row r="19" spans="1:11" x14ac:dyDescent="0.25">
      <c r="A19" s="104" t="s">
        <v>652</v>
      </c>
      <c r="B19" s="29" t="s">
        <v>239</v>
      </c>
      <c r="C19" s="5">
        <v>7.5841194000000001E-2</v>
      </c>
      <c r="D19" s="5" t="str">
        <f>IF($B19="N/A","N/A",IF(C19&gt;10,"No",IF(C19&lt;=0,"No","Yes")))</f>
        <v>Yes</v>
      </c>
      <c r="E19" s="5">
        <v>7.7109886000000002E-2</v>
      </c>
      <c r="F19" s="5" t="str">
        <f>IF($B19="N/A","N/A",IF(E19&gt;10,"No",IF(E19&lt;=0,"No","Yes")))</f>
        <v>Yes</v>
      </c>
      <c r="G19" s="5">
        <v>6.2040633800000002E-2</v>
      </c>
      <c r="H19" s="5" t="str">
        <f>IF($B19="N/A","N/A",IF(G19&gt;10,"No",IF(G19&lt;=0,"No","Yes")))</f>
        <v>Yes</v>
      </c>
      <c r="I19" s="6">
        <v>1.673</v>
      </c>
      <c r="J19" s="6">
        <v>-19.5</v>
      </c>
      <c r="K19" s="85" t="str">
        <f t="shared" si="1"/>
        <v>Yes</v>
      </c>
    </row>
    <row r="20" spans="1:11" x14ac:dyDescent="0.25">
      <c r="A20" s="104" t="s">
        <v>129</v>
      </c>
      <c r="B20" s="21" t="s">
        <v>213</v>
      </c>
      <c r="C20" s="5">
        <v>98.511904762</v>
      </c>
      <c r="D20" s="5" t="str">
        <f>IF($B20="N/A","N/A",IF(C20&gt;15,"No",IF(C20&lt;-15,"No","Yes")))</f>
        <v>N/A</v>
      </c>
      <c r="E20" s="5">
        <v>97.988505747000005</v>
      </c>
      <c r="F20" s="5" t="str">
        <f>IF($B20="N/A","N/A",IF(E20&gt;15,"No",IF(E20&lt;-15,"No","Yes")))</f>
        <v>N/A</v>
      </c>
      <c r="G20" s="5">
        <v>100</v>
      </c>
      <c r="H20" s="5" t="str">
        <f>IF($B20="N/A","N/A",IF(G20&gt;15,"No",IF(G20&lt;-15,"No","Yes")))</f>
        <v>N/A</v>
      </c>
      <c r="I20" s="6">
        <v>-0.53100000000000003</v>
      </c>
      <c r="J20" s="6">
        <v>2.0529999999999999</v>
      </c>
      <c r="K20" s="85" t="str">
        <f t="shared" si="1"/>
        <v>Yes</v>
      </c>
    </row>
    <row r="21" spans="1:11" x14ac:dyDescent="0.25">
      <c r="A21" s="104" t="s">
        <v>844</v>
      </c>
      <c r="B21" s="21" t="s">
        <v>213</v>
      </c>
      <c r="C21" s="6">
        <v>24.160120846000002</v>
      </c>
      <c r="D21" s="5" t="str">
        <f>IF($B21="N/A","N/A",IF(C21&gt;15,"No",IF(C21&lt;-15,"No","Yes")))</f>
        <v>N/A</v>
      </c>
      <c r="E21" s="6">
        <v>25.513196481000001</v>
      </c>
      <c r="F21" s="5" t="str">
        <f>IF($B21="N/A","N/A",IF(E21&gt;15,"No",IF(E21&lt;-15,"No","Yes")))</f>
        <v>N/A</v>
      </c>
      <c r="G21" s="6">
        <v>24.923423422999999</v>
      </c>
      <c r="H21" s="5" t="str">
        <f>IF($B21="N/A","N/A",IF(G21&gt;15,"No",IF(G21&lt;-15,"No","Yes")))</f>
        <v>N/A</v>
      </c>
      <c r="I21" s="6">
        <v>5.6</v>
      </c>
      <c r="J21" s="6">
        <v>-2.31</v>
      </c>
      <c r="K21" s="85" t="str">
        <f t="shared" si="1"/>
        <v>Yes</v>
      </c>
    </row>
    <row r="22" spans="1:11" x14ac:dyDescent="0.25">
      <c r="A22" s="104" t="s">
        <v>1681</v>
      </c>
      <c r="B22" s="29" t="s">
        <v>224</v>
      </c>
      <c r="C22" s="5">
        <v>0.14761946679999999</v>
      </c>
      <c r="D22" s="5" t="str">
        <f>IF($B22="N/A","N/A",IF(C22&gt;5,"No",IF(C22&lt;=0,"No","Yes")))</f>
        <v>Yes</v>
      </c>
      <c r="E22" s="5">
        <v>0.14136812439999999</v>
      </c>
      <c r="F22" s="5" t="str">
        <f>IF($B22="N/A","N/A",IF(E22&gt;5,"No",IF(E22&lt;=0,"No","Yes")))</f>
        <v>Yes</v>
      </c>
      <c r="G22" s="5">
        <v>0.1497918006</v>
      </c>
      <c r="H22" s="5" t="str">
        <f>IF($B22="N/A","N/A",IF(G22&gt;5,"No",IF(G22&lt;=0,"No","Yes")))</f>
        <v>Yes</v>
      </c>
      <c r="I22" s="6">
        <v>-4.2300000000000004</v>
      </c>
      <c r="J22" s="6">
        <v>5.9589999999999996</v>
      </c>
      <c r="K22" s="85" t="str">
        <f t="shared" si="1"/>
        <v>Yes</v>
      </c>
    </row>
    <row r="23" spans="1:11" x14ac:dyDescent="0.25">
      <c r="A23" s="104"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85" t="str">
        <f t="shared" si="1"/>
        <v>Yes</v>
      </c>
    </row>
    <row r="24" spans="1:11" x14ac:dyDescent="0.25">
      <c r="A24" s="104" t="s">
        <v>845</v>
      </c>
      <c r="B24" s="21" t="s">
        <v>213</v>
      </c>
      <c r="C24" s="6">
        <v>15.672782874999999</v>
      </c>
      <c r="D24" s="5" t="str">
        <f>IF($B24="N/A","N/A",IF(C24&gt;15,"No",IF(C24&lt;-15,"No","Yes")))</f>
        <v>N/A</v>
      </c>
      <c r="E24" s="6">
        <v>13.454545455</v>
      </c>
      <c r="F24" s="5" t="str">
        <f>IF($B24="N/A","N/A",IF(E24&gt;15,"No",IF(E24&lt;-15,"No","Yes")))</f>
        <v>N/A</v>
      </c>
      <c r="G24" s="6">
        <v>12.291044776</v>
      </c>
      <c r="H24" s="5" t="str">
        <f>IF($B24="N/A","N/A",IF(G24&gt;15,"No",IF(G24&lt;-15,"No","Yes")))</f>
        <v>N/A</v>
      </c>
      <c r="I24" s="6">
        <v>-14.2</v>
      </c>
      <c r="J24" s="6">
        <v>-8.65</v>
      </c>
      <c r="K24" s="85" t="str">
        <f t="shared" si="1"/>
        <v>Yes</v>
      </c>
    </row>
    <row r="25" spans="1:11" x14ac:dyDescent="0.25">
      <c r="A25" s="104" t="s">
        <v>15</v>
      </c>
      <c r="B25" s="21" t="s">
        <v>240</v>
      </c>
      <c r="C25" s="5">
        <v>0.97938970410000004</v>
      </c>
      <c r="D25" s="5" t="str">
        <f>IF($B25="N/A","N/A",IF(C25&gt;20,"No",IF(C25&lt;1,"No","Yes")))</f>
        <v>No</v>
      </c>
      <c r="E25" s="5">
        <v>0.84820874619999997</v>
      </c>
      <c r="F25" s="5" t="str">
        <f>IF($B25="N/A","N/A",IF(E25&gt;20,"No",IF(E25&lt;1,"No","Yes")))</f>
        <v>No</v>
      </c>
      <c r="G25" s="5">
        <v>0.6047564486</v>
      </c>
      <c r="H25" s="5" t="str">
        <f>IF($B25="N/A","N/A",IF(G25&gt;20,"No",IF(G25&lt;1,"No","Yes")))</f>
        <v>No</v>
      </c>
      <c r="I25" s="6">
        <v>-13.4</v>
      </c>
      <c r="J25" s="6">
        <v>-28.7</v>
      </c>
      <c r="K25" s="85" t="str">
        <f t="shared" ref="K25:K34" si="2">IF(J25="Div by 0", "N/A", IF(J25="N/A","N/A", IF(J25&gt;30, "No", IF(J25&lt;-30, "No", "Yes"))))</f>
        <v>Yes</v>
      </c>
    </row>
    <row r="26" spans="1:11" x14ac:dyDescent="0.25">
      <c r="A26" s="104" t="s">
        <v>159</v>
      </c>
      <c r="B26" s="21" t="s">
        <v>214</v>
      </c>
      <c r="C26" s="5">
        <v>99.974268166000002</v>
      </c>
      <c r="D26" s="5" t="str">
        <f>IF($B26="N/A","N/A",IF(C26&gt;100,"No",IF(C26&lt;95,"No","Yes")))</f>
        <v>Yes</v>
      </c>
      <c r="E26" s="5">
        <v>99.982938329999996</v>
      </c>
      <c r="F26" s="5" t="str">
        <f>IF($B26="N/A","N/A",IF(E26&gt;100,"No",IF(E26&lt;95,"No","Yes")))</f>
        <v>Yes</v>
      </c>
      <c r="G26" s="5">
        <v>99.995249141000002</v>
      </c>
      <c r="H26" s="5" t="str">
        <f>IF($B26="N/A","N/A",IF(G26&gt;100,"No",IF(G26&lt;95,"No","Yes")))</f>
        <v>Yes</v>
      </c>
      <c r="I26" s="6">
        <v>8.6999999999999994E-3</v>
      </c>
      <c r="J26" s="6">
        <v>1.23E-2</v>
      </c>
      <c r="K26" s="85" t="str">
        <f t="shared" si="2"/>
        <v>Yes</v>
      </c>
    </row>
    <row r="27" spans="1:11" x14ac:dyDescent="0.25">
      <c r="A27" s="104" t="s">
        <v>32</v>
      </c>
      <c r="B27" s="21" t="s">
        <v>214</v>
      </c>
      <c r="C27" s="5">
        <v>99.976525344999999</v>
      </c>
      <c r="D27" s="5" t="str">
        <f>IF($B27="N/A","N/A",IF(C27&gt;100,"No",IF(C27&lt;95,"No","Yes")))</f>
        <v>Yes</v>
      </c>
      <c r="E27" s="5">
        <v>99.982938329999996</v>
      </c>
      <c r="F27" s="5" t="str">
        <f>IF($B27="N/A","N/A",IF(E27&gt;100,"No",IF(E27&lt;95,"No","Yes")))</f>
        <v>Yes</v>
      </c>
      <c r="G27" s="5">
        <v>99.982114412000001</v>
      </c>
      <c r="H27" s="5" t="str">
        <f>IF($B27="N/A","N/A",IF(G27&gt;100,"No",IF(G27&lt;95,"No","Yes")))</f>
        <v>Yes</v>
      </c>
      <c r="I27" s="6">
        <v>6.4000000000000003E-3</v>
      </c>
      <c r="J27" s="6">
        <v>-1E-3</v>
      </c>
      <c r="K27" s="85" t="str">
        <f t="shared" si="2"/>
        <v>Yes</v>
      </c>
    </row>
    <row r="28" spans="1:11" x14ac:dyDescent="0.25">
      <c r="A28" s="104" t="s">
        <v>846</v>
      </c>
      <c r="B28" s="21" t="s">
        <v>226</v>
      </c>
      <c r="C28" s="5">
        <v>18.263731947</v>
      </c>
      <c r="D28" s="5" t="str">
        <f>IF($B28="N/A","N/A",IF(C28&gt;30,"No",IF(C28&lt;5,"No","Yes")))</f>
        <v>Yes</v>
      </c>
      <c r="E28" s="5">
        <v>18.199043939999999</v>
      </c>
      <c r="F28" s="5" t="str">
        <f>IF($B28="N/A","N/A",IF(E28&gt;30,"No",IF(E28&lt;5,"No","Yes")))</f>
        <v>Yes</v>
      </c>
      <c r="G28" s="5">
        <v>21.195138721999999</v>
      </c>
      <c r="H28" s="5" t="str">
        <f>IF($B28="N/A","N/A",IF(G28&gt;30,"No",IF(G28&lt;5,"No","Yes")))</f>
        <v>Yes</v>
      </c>
      <c r="I28" s="6">
        <v>-0.35399999999999998</v>
      </c>
      <c r="J28" s="6">
        <v>16.46</v>
      </c>
      <c r="K28" s="85" t="str">
        <f t="shared" si="2"/>
        <v>Yes</v>
      </c>
    </row>
    <row r="29" spans="1:11" x14ac:dyDescent="0.25">
      <c r="A29" s="104" t="s">
        <v>847</v>
      </c>
      <c r="B29" s="21" t="s">
        <v>227</v>
      </c>
      <c r="C29" s="5">
        <v>56.539565211000003</v>
      </c>
      <c r="D29" s="5" t="str">
        <f>IF($B29="N/A","N/A",IF(C29&gt;75,"No",IF(C29&lt;15,"No","Yes")))</f>
        <v>Yes</v>
      </c>
      <c r="E29" s="5">
        <v>56.733307181999997</v>
      </c>
      <c r="F29" s="5" t="str">
        <f>IF($B29="N/A","N/A",IF(E29&gt;75,"No",IF(E29&lt;15,"No","Yes")))</f>
        <v>Yes</v>
      </c>
      <c r="G29" s="5">
        <v>50.160719575999998</v>
      </c>
      <c r="H29" s="5" t="str">
        <f>IF($B29="N/A","N/A",IF(G29&gt;75,"No",IF(G29&lt;15,"No","Yes")))</f>
        <v>Yes</v>
      </c>
      <c r="I29" s="6">
        <v>0.3427</v>
      </c>
      <c r="J29" s="6">
        <v>-11.6</v>
      </c>
      <c r="K29" s="85" t="str">
        <f t="shared" si="2"/>
        <v>Yes</v>
      </c>
    </row>
    <row r="30" spans="1:11" x14ac:dyDescent="0.25">
      <c r="A30" s="104" t="s">
        <v>848</v>
      </c>
      <c r="B30" s="21" t="s">
        <v>228</v>
      </c>
      <c r="C30" s="5">
        <v>25.196702843000001</v>
      </c>
      <c r="D30" s="5" t="str">
        <f>IF($B30="N/A","N/A",IF(C30&gt;70,"No",IF(C30&lt;25,"No","Yes")))</f>
        <v>Yes</v>
      </c>
      <c r="E30" s="5">
        <v>25.067648877</v>
      </c>
      <c r="F30" s="5" t="str">
        <f>IF($B30="N/A","N/A",IF(E30&gt;70,"No",IF(E30&lt;25,"No","Yes")))</f>
        <v>Yes</v>
      </c>
      <c r="G30" s="5">
        <v>27.367888508</v>
      </c>
      <c r="H30" s="5" t="str">
        <f>IF($B30="N/A","N/A",IF(G30&gt;70,"No",IF(G30&lt;25,"No","Yes")))</f>
        <v>Yes</v>
      </c>
      <c r="I30" s="6">
        <v>-0.51200000000000001</v>
      </c>
      <c r="J30" s="6">
        <v>9.1760000000000002</v>
      </c>
      <c r="K30" s="85" t="str">
        <f t="shared" si="2"/>
        <v>Yes</v>
      </c>
    </row>
    <row r="31" spans="1:11" x14ac:dyDescent="0.25">
      <c r="A31" s="104" t="s">
        <v>160</v>
      </c>
      <c r="B31" s="21" t="s">
        <v>214</v>
      </c>
      <c r="C31" s="5">
        <v>99.949890640000007</v>
      </c>
      <c r="D31" s="5" t="str">
        <f>IF($B31="N/A","N/A",IF(C31&gt;100,"No",IF(C31&lt;95,"No","Yes")))</f>
        <v>Yes</v>
      </c>
      <c r="E31" s="5">
        <v>99.964104019000004</v>
      </c>
      <c r="F31" s="5" t="str">
        <f>IF($B31="N/A","N/A",IF(E31&gt;100,"No",IF(E31&lt;95,"No","Yes")))</f>
        <v>Yes</v>
      </c>
      <c r="G31" s="5">
        <v>99.432691501999997</v>
      </c>
      <c r="H31" s="5" t="str">
        <f>IF($B31="N/A","N/A",IF(G31&gt;100,"No",IF(G31&lt;95,"No","Yes")))</f>
        <v>Yes</v>
      </c>
      <c r="I31" s="6">
        <v>1.4200000000000001E-2</v>
      </c>
      <c r="J31" s="6">
        <v>-0.53200000000000003</v>
      </c>
      <c r="K31" s="85" t="str">
        <f t="shared" si="2"/>
        <v>Yes</v>
      </c>
    </row>
    <row r="32" spans="1:11" x14ac:dyDescent="0.25">
      <c r="A32" s="83" t="s">
        <v>372</v>
      </c>
      <c r="B32" s="21" t="s">
        <v>241</v>
      </c>
      <c r="C32" s="5">
        <v>0.77150357420000004</v>
      </c>
      <c r="D32" s="5" t="str">
        <f>IF($B32="N/A","N/A",IF(C32&gt;5,"No",IF(C32&lt;1,"No","Yes")))</f>
        <v>No</v>
      </c>
      <c r="E32" s="5">
        <v>0.78018364559999998</v>
      </c>
      <c r="F32" s="5" t="str">
        <f>IF($B32="N/A","N/A",IF(E32&gt;5,"No",IF(E32&lt;1,"No","Yes")))</f>
        <v>No</v>
      </c>
      <c r="G32" s="5">
        <v>0.83754855660000005</v>
      </c>
      <c r="H32" s="5" t="str">
        <f>IF($B32="N/A","N/A",IF(G32&gt;5,"No",IF(G32&lt;1,"No","Yes")))</f>
        <v>No</v>
      </c>
      <c r="I32" s="6">
        <v>1.125</v>
      </c>
      <c r="J32" s="6">
        <v>7.3529999999999998</v>
      </c>
      <c r="K32" s="85" t="str">
        <f t="shared" si="2"/>
        <v>Yes</v>
      </c>
    </row>
    <row r="33" spans="1:11" x14ac:dyDescent="0.25">
      <c r="A33" s="83" t="s">
        <v>374</v>
      </c>
      <c r="B33" s="21" t="s">
        <v>242</v>
      </c>
      <c r="C33" s="5">
        <v>98.486787605999993</v>
      </c>
      <c r="D33" s="5" t="str">
        <f>IF($B33="N/A","N/A",IF(C33&gt;98,"No",IF(C33&lt;8,"No","Yes")))</f>
        <v>No</v>
      </c>
      <c r="E33" s="5">
        <v>98.518072075999996</v>
      </c>
      <c r="F33" s="5" t="str">
        <f>IF($B33="N/A","N/A",IF(E33&gt;98,"No",IF(E33&lt;8,"No","Yes")))</f>
        <v>No</v>
      </c>
      <c r="G33" s="5">
        <v>97.814325237999995</v>
      </c>
      <c r="H33" s="5" t="str">
        <f>IF($B33="N/A","N/A",IF(G33&gt;98,"No",IF(G33&lt;8,"No","Yes")))</f>
        <v>Yes</v>
      </c>
      <c r="I33" s="6">
        <v>3.1800000000000002E-2</v>
      </c>
      <c r="J33" s="6">
        <v>-0.71399999999999997</v>
      </c>
      <c r="K33" s="85" t="str">
        <f t="shared" si="2"/>
        <v>Yes</v>
      </c>
    </row>
    <row r="34" spans="1:11" x14ac:dyDescent="0.25">
      <c r="A34" s="100" t="s">
        <v>375</v>
      </c>
      <c r="B34" s="106" t="s">
        <v>224</v>
      </c>
      <c r="C34" s="94">
        <v>0.35482844320000001</v>
      </c>
      <c r="D34" s="94" t="str">
        <f>IF($B34="N/A","N/A",IF(C34&gt;5,"No",IF(C34&lt;=0,"No","Yes")))</f>
        <v>Yes</v>
      </c>
      <c r="E34" s="94">
        <v>0.34588658639999997</v>
      </c>
      <c r="F34" s="94" t="str">
        <f>IF($B34="N/A","N/A",IF(E34&gt;5,"No",IF(E34&lt;=0,"No","Yes")))</f>
        <v>Yes</v>
      </c>
      <c r="G34" s="94">
        <v>0.40074895900000002</v>
      </c>
      <c r="H34" s="94" t="str">
        <f>IF($B34="N/A","N/A",IF(G34&gt;5,"No",IF(G34&lt;=0,"No","Yes")))</f>
        <v>Yes</v>
      </c>
      <c r="I34" s="95">
        <v>-2.52</v>
      </c>
      <c r="J34" s="95">
        <v>15.86</v>
      </c>
      <c r="K34" s="96" t="str">
        <f t="shared" si="2"/>
        <v>Yes</v>
      </c>
    </row>
    <row r="35" spans="1:11" ht="12" customHeight="1" x14ac:dyDescent="0.25">
      <c r="A35" s="175" t="s">
        <v>1619</v>
      </c>
      <c r="B35" s="176"/>
      <c r="C35" s="176"/>
      <c r="D35" s="176"/>
      <c r="E35" s="176"/>
      <c r="F35" s="176"/>
      <c r="G35" s="176"/>
      <c r="H35" s="176"/>
      <c r="I35" s="176"/>
      <c r="J35" s="176"/>
      <c r="K35" s="177"/>
    </row>
    <row r="36" spans="1:11" x14ac:dyDescent="0.25">
      <c r="A36" s="167" t="s">
        <v>1617</v>
      </c>
      <c r="B36" s="168"/>
      <c r="C36" s="168"/>
      <c r="D36" s="168"/>
      <c r="E36" s="168"/>
      <c r="F36" s="168"/>
      <c r="G36" s="168"/>
      <c r="H36" s="168"/>
      <c r="I36" s="168"/>
      <c r="J36" s="168"/>
      <c r="K36" s="169"/>
    </row>
    <row r="37" spans="1:11" x14ac:dyDescent="0.25">
      <c r="A37" s="170" t="s">
        <v>1705</v>
      </c>
      <c r="B37" s="170"/>
      <c r="C37" s="170"/>
      <c r="D37" s="170"/>
      <c r="E37" s="170"/>
      <c r="F37" s="170"/>
      <c r="G37" s="170"/>
      <c r="H37" s="170"/>
      <c r="I37" s="170"/>
      <c r="J37" s="170"/>
      <c r="K37" s="171"/>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pane="topRight"/>
      <selection pane="bottomLeft"/>
      <selection pane="bottomRight" sqref="A1:K1"/>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8" t="s">
        <v>1738</v>
      </c>
      <c r="B1" s="159"/>
      <c r="C1" s="159"/>
      <c r="D1" s="159"/>
      <c r="E1" s="159"/>
      <c r="F1" s="159"/>
      <c r="G1" s="159"/>
      <c r="H1" s="159"/>
      <c r="I1" s="159"/>
      <c r="J1" s="159"/>
      <c r="K1" s="160"/>
    </row>
    <row r="2" spans="1:11" ht="13" x14ac:dyDescent="0.3">
      <c r="A2" s="164" t="s">
        <v>1567</v>
      </c>
      <c r="B2" s="165"/>
      <c r="C2" s="165"/>
      <c r="D2" s="165"/>
      <c r="E2" s="165"/>
      <c r="F2" s="165"/>
      <c r="G2" s="165"/>
      <c r="H2" s="165"/>
      <c r="I2" s="165"/>
      <c r="J2" s="165"/>
      <c r="K2" s="166"/>
    </row>
    <row r="3" spans="1:11" ht="13" x14ac:dyDescent="0.3">
      <c r="A3" s="164" t="s">
        <v>1748</v>
      </c>
      <c r="B3" s="165"/>
      <c r="C3" s="165"/>
      <c r="D3" s="165"/>
      <c r="E3" s="165"/>
      <c r="F3" s="165"/>
      <c r="G3" s="165"/>
      <c r="H3" s="165"/>
      <c r="I3" s="165"/>
      <c r="J3" s="165"/>
      <c r="K3" s="166"/>
    </row>
    <row r="4" spans="1:11" ht="13" x14ac:dyDescent="0.3">
      <c r="A4" s="161" t="s">
        <v>647</v>
      </c>
      <c r="B4" s="162"/>
      <c r="C4" s="162"/>
      <c r="D4" s="162"/>
      <c r="E4" s="162"/>
      <c r="F4" s="162"/>
      <c r="G4" s="162"/>
      <c r="H4" s="162"/>
      <c r="I4" s="162"/>
      <c r="J4" s="162"/>
      <c r="K4" s="163"/>
    </row>
    <row r="5" spans="1:11" ht="52" x14ac:dyDescent="0.3">
      <c r="A5" s="88" t="s">
        <v>11</v>
      </c>
      <c r="B5" s="89" t="s">
        <v>212</v>
      </c>
      <c r="C5" s="89" t="s">
        <v>1702</v>
      </c>
      <c r="D5" s="89" t="s">
        <v>1747</v>
      </c>
      <c r="E5" s="89" t="s">
        <v>1717</v>
      </c>
      <c r="F5" s="89" t="s">
        <v>1746</v>
      </c>
      <c r="G5" s="89" t="s">
        <v>1741</v>
      </c>
      <c r="H5" s="89" t="s">
        <v>1742</v>
      </c>
      <c r="I5" s="90" t="s">
        <v>1745</v>
      </c>
      <c r="J5" s="90" t="s">
        <v>1744</v>
      </c>
      <c r="K5" s="91" t="s">
        <v>648</v>
      </c>
    </row>
    <row r="6" spans="1:11" x14ac:dyDescent="0.25">
      <c r="A6" s="104" t="s">
        <v>12</v>
      </c>
      <c r="B6" s="21" t="s">
        <v>213</v>
      </c>
      <c r="C6" s="22">
        <v>980</v>
      </c>
      <c r="D6" s="5" t="str">
        <f>IF($B6="N/A","N/A",IF(C6&gt;15,"No",IF(C6&lt;-15,"No","Yes")))</f>
        <v>N/A</v>
      </c>
      <c r="E6" s="22">
        <v>1033</v>
      </c>
      <c r="F6" s="5" t="str">
        <f>IF($B6="N/A","N/A",IF(E6&gt;15,"No",IF(E6&lt;-15,"No","Yes")))</f>
        <v>N/A</v>
      </c>
      <c r="G6" s="22">
        <v>682</v>
      </c>
      <c r="H6" s="5" t="str">
        <f>IF($B6="N/A","N/A",IF(G6&gt;15,"No",IF(G6&lt;-15,"No","Yes")))</f>
        <v>N/A</v>
      </c>
      <c r="I6" s="6">
        <v>5.4080000000000004</v>
      </c>
      <c r="J6" s="6">
        <v>-34</v>
      </c>
      <c r="K6" s="85" t="str">
        <f t="shared" ref="K6:K22" si="0">IF(J6="Div by 0", "N/A", IF(J6="N/A","N/A", IF(J6&gt;30, "No", IF(J6&lt;-30, "No", "Yes"))))</f>
        <v>No</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1749</v>
      </c>
      <c r="J8" s="6" t="s">
        <v>1749</v>
      </c>
      <c r="K8" s="85" t="str">
        <f t="shared" si="0"/>
        <v>N/A</v>
      </c>
    </row>
    <row r="9" spans="1:11" x14ac:dyDescent="0.25">
      <c r="A9" s="104" t="s">
        <v>849</v>
      </c>
      <c r="B9" s="21" t="s">
        <v>213</v>
      </c>
      <c r="C9" s="23">
        <v>1363.322449</v>
      </c>
      <c r="D9" s="5" t="str">
        <f>IF($B9="N/A","N/A",IF(C9&gt;15,"No",IF(C9&lt;-15,"No","Yes")))</f>
        <v>N/A</v>
      </c>
      <c r="E9" s="23">
        <v>868.62342691000003</v>
      </c>
      <c r="F9" s="5" t="str">
        <f>IF($B9="N/A","N/A",IF(E9&gt;15,"No",IF(E9&lt;-15,"No","Yes")))</f>
        <v>N/A</v>
      </c>
      <c r="G9" s="23">
        <v>801.18035191000001</v>
      </c>
      <c r="H9" s="5" t="str">
        <f>IF($B9="N/A","N/A",IF(G9&gt;15,"No",IF(G9&lt;-15,"No","Yes")))</f>
        <v>N/A</v>
      </c>
      <c r="I9" s="6">
        <v>-36.299999999999997</v>
      </c>
      <c r="J9" s="6">
        <v>-7.76</v>
      </c>
      <c r="K9" s="85" t="str">
        <f t="shared" si="0"/>
        <v>Yes</v>
      </c>
    </row>
    <row r="10" spans="1:11" x14ac:dyDescent="0.25">
      <c r="A10" s="104" t="s">
        <v>650</v>
      </c>
      <c r="B10" s="21" t="s">
        <v>237</v>
      </c>
      <c r="C10" s="4">
        <v>97.448979592000001</v>
      </c>
      <c r="D10" s="5" t="str">
        <f>IF($B10="N/A","N/A",IF(C10&gt;99,"No",IF(C10&lt;75,"No","Yes")))</f>
        <v>Yes</v>
      </c>
      <c r="E10" s="4">
        <v>97.870280735999998</v>
      </c>
      <c r="F10" s="5" t="str">
        <f>IF($B10="N/A","N/A",IF(E10&gt;99,"No",IF(E10&lt;75,"No","Yes")))</f>
        <v>Yes</v>
      </c>
      <c r="G10" s="4">
        <v>98.533724340000006</v>
      </c>
      <c r="H10" s="5" t="str">
        <f>IF($B10="N/A","N/A",IF(G10&gt;99,"No",IF(G10&lt;75,"No","Yes")))</f>
        <v>Yes</v>
      </c>
      <c r="I10" s="6">
        <v>0.43230000000000002</v>
      </c>
      <c r="J10" s="6">
        <v>0.67789999999999995</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1749</v>
      </c>
      <c r="J11" s="6" t="s">
        <v>1749</v>
      </c>
      <c r="K11" s="85" t="str">
        <f t="shared" si="0"/>
        <v>N/A</v>
      </c>
    </row>
    <row r="12" spans="1:11" x14ac:dyDescent="0.25">
      <c r="A12" s="104" t="s">
        <v>652</v>
      </c>
      <c r="B12" s="29" t="s">
        <v>239</v>
      </c>
      <c r="C12" s="5">
        <v>2.1428571429000001</v>
      </c>
      <c r="D12" s="5" t="str">
        <f>IF($B12="N/A","N/A",IF(C12&gt;10,"No",IF(C12&lt;=0,"No","Yes")))</f>
        <v>Yes</v>
      </c>
      <c r="E12" s="5">
        <v>1.9361084221</v>
      </c>
      <c r="F12" s="5" t="str">
        <f>IF($B12="N/A","N/A",IF(E12&gt;10,"No",IF(E12&lt;=0,"No","Yes")))</f>
        <v>Yes</v>
      </c>
      <c r="G12" s="5">
        <v>1.4662756598</v>
      </c>
      <c r="H12" s="5" t="str">
        <f>IF($B12="N/A","N/A",IF(G12&gt;10,"No",IF(G12&lt;=0,"No","Yes")))</f>
        <v>Yes</v>
      </c>
      <c r="I12" s="6">
        <v>-9.65</v>
      </c>
      <c r="J12" s="6">
        <v>-24.3</v>
      </c>
      <c r="K12" s="85" t="str">
        <f t="shared" si="0"/>
        <v>Yes</v>
      </c>
    </row>
    <row r="13" spans="1:11" x14ac:dyDescent="0.25">
      <c r="A13" s="104" t="s">
        <v>653</v>
      </c>
      <c r="B13" s="29" t="s">
        <v>224</v>
      </c>
      <c r="C13" s="5">
        <v>0.40816326530000002</v>
      </c>
      <c r="D13" s="5" t="str">
        <f>IF($B13="N/A","N/A",IF(C13&gt;5,"No",IF(C13&lt;=0,"No","Yes")))</f>
        <v>Yes</v>
      </c>
      <c r="E13" s="5">
        <v>0.19361084219999999</v>
      </c>
      <c r="F13" s="5" t="str">
        <f>IF($B13="N/A","N/A",IF(E13&gt;5,"No",IF(E13&lt;=0,"No","Yes")))</f>
        <v>Yes</v>
      </c>
      <c r="G13" s="5">
        <v>0</v>
      </c>
      <c r="H13" s="5" t="str">
        <f>IF($B13="N/A","N/A",IF(G13&gt;5,"No",IF(G13&lt;=0,"No","Yes")))</f>
        <v>No</v>
      </c>
      <c r="I13" s="6">
        <v>-52.6</v>
      </c>
      <c r="J13" s="6">
        <v>-100</v>
      </c>
      <c r="K13" s="85" t="str">
        <f t="shared" si="0"/>
        <v>No</v>
      </c>
    </row>
    <row r="14" spans="1:11" x14ac:dyDescent="0.25">
      <c r="A14" s="104" t="s">
        <v>159</v>
      </c>
      <c r="B14" s="21" t="s">
        <v>214</v>
      </c>
      <c r="C14" s="5">
        <v>100</v>
      </c>
      <c r="D14" s="5" t="str">
        <f>IF($B14="N/A","N/A",IF(C14&gt;100,"No",IF(C14&lt;95,"No","Yes")))</f>
        <v>Yes</v>
      </c>
      <c r="E14" s="5">
        <v>99.903194579000001</v>
      </c>
      <c r="F14" s="5" t="str">
        <f>IF($B14="N/A","N/A",IF(E14&gt;100,"No",IF(E14&lt;95,"No","Yes")))</f>
        <v>Yes</v>
      </c>
      <c r="G14" s="5">
        <v>100</v>
      </c>
      <c r="H14" s="5" t="str">
        <f>IF($B14="N/A","N/A",IF(G14&gt;100,"No",IF(G14&lt;95,"No","Yes")))</f>
        <v>Yes</v>
      </c>
      <c r="I14" s="6">
        <v>-9.7000000000000003E-2</v>
      </c>
      <c r="J14" s="6">
        <v>9.69E-2</v>
      </c>
      <c r="K14" s="85" t="str">
        <f t="shared" si="0"/>
        <v>Yes</v>
      </c>
    </row>
    <row r="15" spans="1:11" x14ac:dyDescent="0.25">
      <c r="A15" s="104"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85" t="str">
        <f t="shared" si="0"/>
        <v>Yes</v>
      </c>
    </row>
    <row r="16" spans="1:11" x14ac:dyDescent="0.25">
      <c r="A16" s="104" t="s">
        <v>846</v>
      </c>
      <c r="B16" s="21" t="s">
        <v>226</v>
      </c>
      <c r="C16" s="5">
        <v>5.1020408162999997</v>
      </c>
      <c r="D16" s="5" t="str">
        <f>IF($B16="N/A","N/A",IF(C16&gt;30,"No",IF(C16&lt;5,"No","Yes")))</f>
        <v>Yes</v>
      </c>
      <c r="E16" s="5">
        <v>3.3881897385999999</v>
      </c>
      <c r="F16" s="5" t="str">
        <f>IF($B16="N/A","N/A",IF(E16&gt;30,"No",IF(E16&lt;5,"No","Yes")))</f>
        <v>No</v>
      </c>
      <c r="G16" s="5">
        <v>4.5454545455000002</v>
      </c>
      <c r="H16" s="5" t="str">
        <f>IF($B16="N/A","N/A",IF(G16&gt;30,"No",IF(G16&lt;5,"No","Yes")))</f>
        <v>No</v>
      </c>
      <c r="I16" s="6">
        <v>-33.6</v>
      </c>
      <c r="J16" s="6">
        <v>34.159999999999997</v>
      </c>
      <c r="K16" s="85" t="str">
        <f t="shared" si="0"/>
        <v>No</v>
      </c>
    </row>
    <row r="17" spans="1:11" x14ac:dyDescent="0.25">
      <c r="A17" s="104" t="s">
        <v>847</v>
      </c>
      <c r="B17" s="21" t="s">
        <v>227</v>
      </c>
      <c r="C17" s="5">
        <v>25.510204082000001</v>
      </c>
      <c r="D17" s="5" t="str">
        <f>IF($B17="N/A","N/A",IF(C17&gt;75,"No",IF(C17&lt;15,"No","Yes")))</f>
        <v>Yes</v>
      </c>
      <c r="E17" s="5">
        <v>22.071636011999999</v>
      </c>
      <c r="F17" s="5" t="str">
        <f>IF($B17="N/A","N/A",IF(E17&gt;75,"No",IF(E17&lt;15,"No","Yes")))</f>
        <v>Yes</v>
      </c>
      <c r="G17" s="5">
        <v>19.501466275999999</v>
      </c>
      <c r="H17" s="5" t="str">
        <f>IF($B17="N/A","N/A",IF(G17&gt;75,"No",IF(G17&lt;15,"No","Yes")))</f>
        <v>Yes</v>
      </c>
      <c r="I17" s="6">
        <v>-13.5</v>
      </c>
      <c r="J17" s="6">
        <v>-11.6</v>
      </c>
      <c r="K17" s="85" t="str">
        <f t="shared" si="0"/>
        <v>Yes</v>
      </c>
    </row>
    <row r="18" spans="1:11" x14ac:dyDescent="0.25">
      <c r="A18" s="104" t="s">
        <v>848</v>
      </c>
      <c r="B18" s="21" t="s">
        <v>228</v>
      </c>
      <c r="C18" s="5">
        <v>69.387755102</v>
      </c>
      <c r="D18" s="5" t="str">
        <f>IF($B18="N/A","N/A",IF(C18&gt;70,"No",IF(C18&lt;25,"No","Yes")))</f>
        <v>Yes</v>
      </c>
      <c r="E18" s="5">
        <v>74.540174250000007</v>
      </c>
      <c r="F18" s="5" t="str">
        <f>IF($B18="N/A","N/A",IF(E18&gt;70,"No",IF(E18&lt;25,"No","Yes")))</f>
        <v>No</v>
      </c>
      <c r="G18" s="5">
        <v>74.046920821000001</v>
      </c>
      <c r="H18" s="5" t="str">
        <f>IF($B18="N/A","N/A",IF(G18&gt;70,"No",IF(G18&lt;25,"No","Yes")))</f>
        <v>No</v>
      </c>
      <c r="I18" s="6">
        <v>7.4260000000000002</v>
      </c>
      <c r="J18" s="6">
        <v>-0.66200000000000003</v>
      </c>
      <c r="K18" s="85" t="str">
        <f t="shared" si="0"/>
        <v>Yes</v>
      </c>
    </row>
    <row r="19" spans="1:11" x14ac:dyDescent="0.25">
      <c r="A19" s="104" t="s">
        <v>160</v>
      </c>
      <c r="B19" s="21" t="s">
        <v>214</v>
      </c>
      <c r="C19" s="5">
        <v>99.897959184000001</v>
      </c>
      <c r="D19" s="5" t="str">
        <f>IF($B19="N/A","N/A",IF(C19&gt;100,"No",IF(C19&lt;95,"No","Yes")))</f>
        <v>Yes</v>
      </c>
      <c r="E19" s="5">
        <v>99.709583737000003</v>
      </c>
      <c r="F19" s="5" t="str">
        <f>IF($B19="N/A","N/A",IF(E19&gt;100,"No",IF(E19&lt;95,"No","Yes")))</f>
        <v>Yes</v>
      </c>
      <c r="G19" s="5">
        <v>100</v>
      </c>
      <c r="H19" s="5" t="str">
        <f>IF($B19="N/A","N/A",IF(G19&gt;100,"No",IF(G19&lt;95,"No","Yes")))</f>
        <v>Yes</v>
      </c>
      <c r="I19" s="6">
        <v>-0.189</v>
      </c>
      <c r="J19" s="6">
        <v>0.2913</v>
      </c>
      <c r="K19" s="85" t="str">
        <f t="shared" si="0"/>
        <v>Yes</v>
      </c>
    </row>
    <row r="20" spans="1:11" x14ac:dyDescent="0.25">
      <c r="A20" s="83" t="s">
        <v>372</v>
      </c>
      <c r="B20" s="21" t="s">
        <v>241</v>
      </c>
      <c r="C20" s="5">
        <v>8.0612244898000007</v>
      </c>
      <c r="D20" s="5" t="str">
        <f>IF($B20="N/A","N/A",IF(C20&gt;5,"No",IF(C20&lt;1,"No","Yes")))</f>
        <v>No</v>
      </c>
      <c r="E20" s="5">
        <v>9.2933204258999993</v>
      </c>
      <c r="F20" s="5" t="str">
        <f>IF($B20="N/A","N/A",IF(E20&gt;5,"No",IF(E20&lt;1,"No","Yes")))</f>
        <v>No</v>
      </c>
      <c r="G20" s="5">
        <v>10.850439883</v>
      </c>
      <c r="H20" s="5" t="str">
        <f>IF($B20="N/A","N/A",IF(G20&gt;5,"No",IF(G20&lt;1,"No","Yes")))</f>
        <v>No</v>
      </c>
      <c r="I20" s="6">
        <v>15.28</v>
      </c>
      <c r="J20" s="6">
        <v>16.760000000000002</v>
      </c>
      <c r="K20" s="85" t="str">
        <f t="shared" si="0"/>
        <v>Yes</v>
      </c>
    </row>
    <row r="21" spans="1:11" x14ac:dyDescent="0.25">
      <c r="A21" s="83" t="s">
        <v>374</v>
      </c>
      <c r="B21" s="21" t="s">
        <v>242</v>
      </c>
      <c r="C21" s="5">
        <v>80.714285713999999</v>
      </c>
      <c r="D21" s="5" t="str">
        <f>IF($B21="N/A","N/A",IF(C21&gt;98,"No",IF(C21&lt;8,"No","Yes")))</f>
        <v>Yes</v>
      </c>
      <c r="E21" s="5">
        <v>78.702807356999998</v>
      </c>
      <c r="F21" s="5" t="str">
        <f>IF($B21="N/A","N/A",IF(E21&gt;98,"No",IF(E21&lt;8,"No","Yes")))</f>
        <v>Yes</v>
      </c>
      <c r="G21" s="5">
        <v>76.392961877000005</v>
      </c>
      <c r="H21" s="5" t="str">
        <f>IF($B21="N/A","N/A",IF(G21&gt;98,"No",IF(G21&lt;8,"No","Yes")))</f>
        <v>Yes</v>
      </c>
      <c r="I21" s="6">
        <v>-2.4900000000000002</v>
      </c>
      <c r="J21" s="6">
        <v>-2.93</v>
      </c>
      <c r="K21" s="85" t="str">
        <f t="shared" si="0"/>
        <v>Yes</v>
      </c>
    </row>
    <row r="22" spans="1:11" x14ac:dyDescent="0.25">
      <c r="A22" s="100" t="s">
        <v>375</v>
      </c>
      <c r="B22" s="106" t="s">
        <v>224</v>
      </c>
      <c r="C22" s="94">
        <v>1.1224489795999999</v>
      </c>
      <c r="D22" s="94" t="str">
        <f>IF($B22="N/A","N/A",IF(C22&gt;5,"No",IF(C22&lt;=0,"No","Yes")))</f>
        <v>Yes</v>
      </c>
      <c r="E22" s="94">
        <v>9.6805421099999997E-2</v>
      </c>
      <c r="F22" s="94" t="str">
        <f>IF($B22="N/A","N/A",IF(E22&gt;5,"No",IF(E22&lt;=0,"No","Yes")))</f>
        <v>Yes</v>
      </c>
      <c r="G22" s="94">
        <v>0.43988269790000001</v>
      </c>
      <c r="H22" s="94" t="str">
        <f>IF($B22="N/A","N/A",IF(G22&gt;5,"No",IF(G22&lt;=0,"No","Yes")))</f>
        <v>Yes</v>
      </c>
      <c r="I22" s="95">
        <v>-91.4</v>
      </c>
      <c r="J22" s="95">
        <v>354.4</v>
      </c>
      <c r="K22" s="96" t="str">
        <f t="shared" si="0"/>
        <v>No</v>
      </c>
    </row>
    <row r="23" spans="1:11" ht="12" customHeight="1" x14ac:dyDescent="0.25">
      <c r="A23" s="175" t="s">
        <v>1619</v>
      </c>
      <c r="B23" s="176"/>
      <c r="C23" s="176"/>
      <c r="D23" s="176"/>
      <c r="E23" s="176"/>
      <c r="F23" s="176"/>
      <c r="G23" s="176"/>
      <c r="H23" s="176"/>
      <c r="I23" s="176"/>
      <c r="J23" s="176"/>
      <c r="K23" s="177"/>
    </row>
    <row r="24" spans="1:11" x14ac:dyDescent="0.25">
      <c r="A24" s="167" t="s">
        <v>1617</v>
      </c>
      <c r="B24" s="168"/>
      <c r="C24" s="168"/>
      <c r="D24" s="168"/>
      <c r="E24" s="168"/>
      <c r="F24" s="168"/>
      <c r="G24" s="168"/>
      <c r="H24" s="168"/>
      <c r="I24" s="168"/>
      <c r="J24" s="168"/>
      <c r="K24" s="169"/>
    </row>
    <row r="25" spans="1:11" x14ac:dyDescent="0.25">
      <c r="A25" s="170" t="s">
        <v>1705</v>
      </c>
      <c r="B25" s="170"/>
      <c r="C25" s="170"/>
      <c r="D25" s="170"/>
      <c r="E25" s="170"/>
      <c r="F25" s="170"/>
      <c r="G25" s="170"/>
      <c r="H25" s="170"/>
      <c r="I25" s="170"/>
      <c r="J25" s="170"/>
      <c r="K25" s="171"/>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2025-04-11T11:16:50Z</dcterms:modified>
  <dc:language>English</dc:language>
</cp:coreProperties>
</file>