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2EB2F2B-B114-4DB0-88E2-1CE61D020AF3}"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<sst xmlns="http://schemas.openxmlformats.org/spreadsheetml/2006/main" count="8007" uniqueCount="1744">
  <si>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</si>
  <si>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</si>
  <si>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</si>
  <si>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</si>
  <si>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</si>
  <si>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</si>
  <si>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</si>
  <si>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</si>
  <si>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</si>
  <si>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</si>
  <si>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</si>
  <si>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</si>
  <si>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</si>
  <si>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</si>
  <si>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</si>
  <si>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</si>
  <si>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</si>
  <si>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</si>
  <si>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</si>
  <si>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</si>
  <si>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</si>
  <si>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</si>
  <si>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</si>
  <si>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</si>
  <si>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</si>
  <si>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</si>
  <si>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</si>
  <si>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</si>
  <si>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</si>
  <si>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</si>
  <si>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</si>
  <si>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</si>
  <si>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</si>
  <si>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</si>
  <si>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</si>
  <si>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</si>
  <si>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</si>
  <si>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</si>
  <si>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</si>
  <si>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</si>
  <si>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</si>
  <si>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</si>
  <si>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</si>
  <si>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</si>
  <si>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</si>
  <si>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</si>
  <si>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</si>
  <si>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</si>
  <si>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</si>
  <si>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</si>
  <si>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</si>
  <si>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</si>
  <si>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</si>
  <si>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</si>
  <si>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</si>
  <si>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</si>
  <si>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</si>
  <si>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</si>
  <si>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</si>
  <si>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</si>
  <si>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</si>
  <si>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</si>
  <si>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</si>
  <si>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</si>
  <si>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</si>
  <si>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</si>
  <si>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</si>
  <si>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</si>
  <si>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</si>
  <si>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</si>
  <si>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</si>
  <si>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</si>
  <si>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</si>
  <si>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</si>
  <si>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</si>
  <si>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</si>
  <si>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</si>
  <si>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</si>
  <si>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</si>
  <si>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</si>
  <si>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</si>
  <si>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</si>
  <si>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</si>
  <si>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</si>
  <si>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</si>
  <si>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</si>
  <si>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</si>
  <si>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</si>
  <si>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</si>
  <si>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</si>
  <si>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</si>
  <si>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</si>
  <si>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</si>
  <si>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</si>
  <si>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</si>
  <si>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</si>
  <si>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</si>
  <si>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</si>
  <si>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</si>
  <si>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</si>
  <si>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</si>
  <si>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</si>
  <si>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</si>
  <si>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</si>
  <si>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</si>
  <si>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</si>
  <si>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</si>
  <si>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</si>
  <si>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</si>
  <si>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</si>
  <si>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</si>
  <si>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</si>
  <si>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</si>
  <si>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</si>
  <si>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</si>
  <si>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</si>
  <si>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</si>
  <si>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</si>
  <si>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</si>
  <si>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</si>
  <si>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</si>
  <si>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</si>
  <si>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</si>
  <si>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</si>
  <si>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</si>
  <si>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</si>
  <si>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</si>
  <si>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</si>
  <si>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</si>
  <si>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</si>
  <si>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</si>
  <si>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</si>
  <si>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</si>
  <si>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</si>
  <si>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</si>
  <si>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</si>
  <si>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</si>
  <si>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</si>
  <si>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</si>
  <si>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</si>
  <si>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</si>
  <si>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</si>
  <si>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</si>
  <si>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</si>
  <si>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</si>
  <si>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</si>
  <si>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</si>
  <si>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</si>
  <si>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</si>
  <si>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</si>
  <si>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</si>
  <si>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</si>
  <si>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</si>
  <si>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</si>
  <si>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</si>
  <si>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</si>
  <si>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</si>
  <si>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</si>
  <si>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</si>
  <si>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</si>
  <si>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</si>
  <si>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</si>
  <si>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</si>
  <si>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</si>
  <si>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</si>
  <si>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</si>
  <si>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</si>
  <si>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</si>
  <si>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</si>
  <si>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</si>
  <si>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</si>
  <si>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</si>
  <si>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</si>
  <si>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</si>
  <si>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</si>
  <si>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</si>
  <si>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</si>
  <si>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</si>
  <si>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</si>
  <si>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</si>
  <si>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</si>
  <si>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</si>
  <si>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</si>
  <si>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</si>
  <si>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</si>
  <si>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</si>
  <si>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</si>
  <si>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</si>
  <si>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</si>
  <si>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</si>
  <si>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</si>
  <si>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</si>
  <si>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</si>
  <si>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</si>
  <si>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</si>
  <si>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</si>
  <si>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</si>
  <si>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</si>
  <si>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</si>
  <si>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</si>
  <si>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</si>
  <si>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</si>
  <si>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</si>
  <si>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</si>
  <si>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</si>
  <si>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</si>
  <si>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</si>
  <si>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</si>
  <si>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</si>
  <si>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</si>
  <si>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</si>
  <si>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</si>
  <si>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</si>
  <si>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</si>
  <si>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</si>
  <si>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</si>
  <si>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</si>
  <si>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</si>
  <si>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</si>
  <si>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</si>
  <si>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</si>
  <si>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</si>
  <si>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</si>
  <si>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</si>
  <si>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</si>
  <si>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</si>
  <si>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</si>
  <si>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</si>
  <si>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</si>
  <si>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</si>
  <si>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</si>
  <si>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</si>
  <si>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</si>
  <si>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</si>
  <si>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</si>
  <si>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</si>
  <si>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</si>
  <si>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</si>
  <si>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</si>
  <si>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</si>
  <si>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</si>
  <si>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</si>
  <si>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</si>
  <si>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</si>
  <si>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</si>
  <si>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</si>
  <si>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</si>
  <si>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</si>
  <si>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</si>
  <si>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</si>
  <si>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</si>
  <si>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</si>
  <si>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</si>
  <si>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</si>
  <si>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</si>
  <si>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</si>
  <si>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</si>
  <si>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</si>
  <si>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</si>
  <si>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</si>
  <si>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</si>
  <si>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</si>
  <si>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</si>
  <si>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</si>
  <si>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</si>
  <si>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</si>
  <si>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</si>
  <si>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</si>
  <si>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</si>
  <si>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</si>
  <si>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</si>
  <si>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</si>
  <si>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</si>
  <si>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</si>
  <si>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</si>
  <si>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</si>
  <si>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</si>
  <si>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</si>
  <si>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</si>
  <si>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</si>
  <si>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</si>
  <si>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</si>
  <si>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</si>
  <si>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</si>
  <si>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</si>
  <si>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</si>
  <si>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</si>
  <si>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</si>
  <si>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</si>
  <si>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</si>
  <si>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</si>
  <si>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</si>
  <si>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</si>
  <si>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</si>
  <si>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</si>
  <si>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</si>
  <si>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</si>
  <si>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</si>
  <si>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</si>
  <si>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</si>
  <si>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</si>
  <si>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</si>
  <si>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</si>
  <si>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</si>
  <si>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</si>
  <si>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</si>
  <si>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</si>
  <si>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</si>
  <si>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</si>
  <si>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</si>
  <si>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</si>
  <si>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</si>
  <si>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</si>
  <si>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</si>
  <si>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</si>
  <si>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</si>
  <si>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</si>
  <si>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</si>
  <si>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</si>
  <si>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</si>
  <si>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</si>
  <si>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</si>
  <si>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</si>
  <si>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</si>
  <si>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</si>
  <si>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</si>
  <si>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</si>
  <si>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</si>
  <si>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</si>
  <si>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</si>
  <si>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</si>
  <si>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</si>
  <si>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</si>
  <si>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</si>
  <si>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</si>
  <si>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</si>
  <si>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</si>
  <si>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</si>
  <si>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</si>
  <si>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</si>
  <si>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</si>
  <si>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</si>
  <si>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</si>
  <si>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</si>
  <si>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</si>
  <si>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</si>
  <si>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</si>
  <si>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</si>
  <si>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</si>
  <si>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</si>
  <si>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</si>
  <si>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</si>
  <si>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</si>
  <si>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</si>
  <si>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</si>
  <si>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</si>
  <si>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</si>
  <si>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</si>
  <si>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</si>
  <si>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</si>
  <si>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</si>
  <si>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</si>
  <si>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</si>
  <si>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</si>
  <si>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</si>
  <si>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</si>
  <si>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</si>
  <si>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</si>
  <si>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</si>
  <si>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</si>
  <si>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</si>
  <si>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</si>
  <si>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</si>
  <si>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</si>
  <si>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</si>
  <si>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</si>
  <si>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</si>
  <si>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</si>
  <si>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</si>
  <si>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</si>
  <si>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</si>
  <si>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</si>
  <si>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</si>
  <si>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</si>
  <si>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</si>
  <si>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</si>
  <si>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</si>
  <si>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</si>
  <si>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</si>
  <si>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</si>
  <si>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</si>
  <si>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</si>
  <si>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</si>
  <si>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</si>
  <si>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</si>
  <si>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</si>
  <si>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</si>
  <si>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</si>
  <si>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</si>
  <si>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</si>
  <si>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</si>
  <si>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</si>
  <si>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</si>
  <si>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</si>
  <si>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</si>
  <si>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</si>
  <si>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</si>
  <si>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</si>
  <si>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</si>
  <si>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</si>
  <si>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</si>
  <si>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</si>
  <si>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</si>
  <si>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</si>
  <si>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</si>
  <si>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</si>
  <si>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</si>
  <si>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</si>
  <si>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</si>
  <si>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</si>
  <si>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</si>
  <si>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</si>
  <si>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</si>
  <si>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</si>
  <si>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</si>
  <si>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</si>
  <si>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</si>
  <si>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</si>
  <si>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</si>
  <si>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</si>
  <si>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</si>
  <si>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</si>
  <si>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</si>
  <si>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</si>
  <si>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</si>
  <si>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</si>
  <si>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</si>
  <si>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</si>
  <si>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</si>
  <si>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</si>
  <si>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</si>
  <si>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</si>
  <si>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</si>
  <si>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</si>
  <si>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</si>
  <si>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</si>
  <si>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</si>
  <si>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</si>
  <si>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</si>
  <si>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</si>
  <si>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</si>
  <si>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</si>
  <si>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</si>
  <si>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</si>
  <si>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</si>
  <si>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</si>
  <si>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</si>
  <si>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</si>
  <si>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</si>
  <si>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</si>
  <si>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</si>
  <si>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</si>
  <si>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</si>
  <si>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</si>
  <si>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</si>
  <si>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</si>
  <si>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</si>
  <si>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</si>
  <si>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</si>
  <si>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</si>
  <si>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</si>
  <si>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</si>
  <si>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</si>
  <si>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</si>
  <si>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</si>
  <si>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</si>
  <si>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</si>
  <si>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</si>
  <si>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</si>
  <si>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</si>
  <si>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</si>
  <si>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</si>
  <si>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</si>
  <si>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</si>
  <si>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</si>
  <si>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</si>
  <si>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</si>
  <si>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</si>
  <si>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</si>
  <si>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</si>
  <si>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</si>
  <si>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</si>
  <si>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</si>
  <si>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</si>
  <si>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</si>
  <si>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</si>
  <si>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</si>
  <si>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</si>
  <si>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</si>
  <si>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</si>
  <si>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</si>
  <si>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</si>
  <si>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</si>
  <si>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</si>
  <si>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</si>
  <si>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</si>
  <si>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</si>
  <si>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</si>
  <si>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</si>
  <si>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</si>
  <si>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</si>
  <si>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</si>
  <si>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</si>
  <si>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</si>
  <si>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</si>
  <si>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</si>
  <si>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</si>
  <si>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</si>
  <si>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</si>
  <si>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</si>
  <si>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</si>
  <si>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</si>
  <si>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</si>
  <si>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</si>
  <si>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</si>
  <si>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</si>
  <si>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</si>
  <si>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</si>
  <si>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</si>
  <si>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</si>
  <si>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</si>
  <si>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</si>
  <si>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</si>
  <si>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</si>
  <si>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</si>
  <si>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</si>
  <si>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</si>
  <si>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</si>
  <si>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</si>
  <si>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</si>
  <si>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</si>
  <si>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</si>
  <si>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</si>
  <si>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</si>
  <si>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</si>
  <si>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</si>
  <si>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</si>
  <si>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</si>
  <si>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</si>
  <si>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</si>
  <si>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</si>
  <si>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</si>
  <si>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</si>
  <si>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</si>
  <si>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</si>
  <si>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</si>
  <si>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</si>
  <si>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</si>
  <si>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</si>
  <si>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</si>
  <si>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</si>
  <si>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</si>
  <si>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</si>
  <si>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</si>
  <si>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</si>
  <si>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</si>
  <si>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</si>
  <si>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</si>
  <si>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</si>
  <si>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</si>
  <si>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</si>
  <si>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</si>
  <si>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</si>
  <si>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</si>
  <si>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</si>
  <si>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</si>
  <si>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</si>
  <si>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</si>
  <si>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</si>
  <si>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</si>
  <si>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</si>
  <si>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</si>
  <si>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</si>
  <si>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</si>
  <si>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</si>
  <si>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</si>
  <si>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</si>
  <si>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</si>
  <si>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</si>
  <si>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</si>
  <si>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</si>
  <si>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</si>
  <si>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</si>
  <si>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</si>
  <si>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</si>
  <si>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</si>
  <si>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</si>
  <si>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</si>
  <si>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</si>
  <si>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</si>
  <si>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</si>
  <si>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</si>
  <si>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</si>
  <si>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</si>
  <si>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</si>
  <si>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</si>
  <si>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</si>
  <si>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</si>
  <si>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</si>
  <si>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</si>
  <si>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</si>
  <si>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</si>
  <si>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</si>
  <si>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</si>
  <si>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</si>
  <si>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</si>
  <si>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</si>
  <si>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</si>
  <si>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</si>
  <si>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</si>
  <si>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</si>
  <si>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</si>
  <si>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</si>
  <si>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</si>
  <si>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</si>
  <si>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</si>
  <si>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</si>
  <si>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</si>
  <si>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</si>
  <si>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</si>
  <si>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</si>
  <si>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</si>
  <si>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</si>
  <si>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</si>
  <si>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</si>
  <si>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</si>
  <si>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</si>
  <si>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</si>
  <si>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</si>
  <si>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</si>
  <si>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</si>
  <si>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</si>
  <si>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</si>
  <si>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</si>
  <si>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</si>
  <si>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</si>
  <si>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</si>
  <si>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</si>
  <si>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</si>
  <si>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</si>
  <si>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</si>
  <si>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</si>
  <si>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</si>
  <si>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</si>
  <si>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</si>
  <si>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</si>
  <si>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</si>
  <si>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</si>
  <si>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</si>
  <si>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</si>
  <si>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</si>
  <si>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</si>
  <si>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</si>
  <si>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</si>
  <si>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</si>
  <si>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</si>
  <si>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</si>
  <si>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</si>
  <si>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</si>
  <si>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</si>
  <si>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</si>
  <si>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</si>
  <si>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</si>
  <si>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</si>
  <si>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</si>
  <si>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</si>
  <si>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</si>
  <si>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</si>
  <si>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</si>
  <si>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</si>
  <si>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</si>
  <si>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</si>
  <si>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</si>
  <si>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</si>
  <si>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</si>
  <si>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</si>
  <si>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</si>
  <si>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</si>
  <si>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</si>
  <si>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</si>
  <si>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</si>
  <si>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</si>
  <si>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</si>
  <si>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</si>
  <si>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</si>
  <si>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</si>
  <si>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</si>
  <si>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</si>
  <si>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</si>
  <si>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</si>
  <si>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</si>
  <si>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</si>
  <si>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</si>
  <si>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</si>
  <si>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</si>
  <si>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</si>
  <si>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</si>
  <si>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</si>
  <si>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</si>
  <si>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</si>
  <si>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</si>
  <si>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</si>
  <si>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</si>
  <si>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</si>
  <si>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</si>
  <si>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</si>
  <si>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</si>
  <si>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</si>
  <si>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</si>
  <si>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</si>
  <si>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</si>
  <si>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</si>
  <si>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</si>
  <si>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</si>
  <si>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</si>
  <si>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</si>
  <si>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</si>
  <si>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</si>
  <si>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</si>
  <si>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</si>
  <si>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</si>
  <si>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</si>
  <si>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</si>
  <si>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</si>
  <si>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</si>
  <si>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</si>
  <si>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</si>
  <si>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</si>
  <si>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</si>
  <si>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</si>
  <si>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</si>
  <si>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</si>
  <si>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</si>
  <si>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</si>
  <si>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</si>
  <si>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</si>
  <si>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</si>
  <si>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</si>
  <si>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</si>
  <si>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</si>
  <si>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</si>
  <si>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</si>
  <si>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</si>
  <si>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</si>
  <si>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</si>
  <si>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</si>
  <si>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</si>
  <si>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</si>
  <si>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</si>
  <si>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</si>
  <si>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</si>
  <si>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</si>
  <si>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</si>
  <si>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</si>
  <si>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</si>
  <si>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</si>
  <si>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</si>
  <si>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</si>
  <si>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</si>
  <si>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</si>
  <si>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</si>
  <si>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</si>
  <si>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</si>
  <si>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</si>
  <si>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</si>
  <si>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</si>
  <si>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</si>
  <si>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</si>
  <si>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</si>
  <si>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</si>
  <si>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</si>
  <si>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</si>
  <si>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</si>
  <si>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</si>
  <si>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</si>
  <si>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</si>
  <si>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</si>
  <si>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</si>
  <si>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</si>
  <si>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</si>
  <si>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</si>
  <si>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</si>
  <si>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</si>
  <si>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</si>
  <si>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</si>
  <si>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</si>
  <si>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</si>
  <si>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</si>
  <si>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</si>
  <si>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</si>
  <si>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</si>
  <si>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</si>
  <si>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</si>
  <si>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</si>
  <si>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</si>
  <si>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</si>
  <si>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</si>
  <si>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</si>
  <si>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</si>
  <si>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</si>
  <si>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</si>
  <si>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</si>
  <si>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</si>
  <si>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</si>
  <si>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</si>
  <si>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</si>
  <si>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</si>
  <si>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</si>
  <si>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</si>
  <si>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</si>
  <si>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</si>
  <si>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</si>
  <si>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</si>
  <si>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</si>
  <si>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</si>
  <si>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</si>
  <si>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</si>
  <si>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</si>
  <si>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</si>
  <si>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</si>
  <si>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</si>
  <si>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</si>
  <si>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</si>
  <si>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</si>
  <si>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</si>
  <si>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</si>
  <si>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</si>
  <si>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</si>
  <si>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</si>
  <si>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</si>
  <si>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</si>
  <si>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</si>
  <si>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</si>
  <si>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</si>
  <si>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</si>
  <si>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</si>
  <si>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</si>
  <si>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</si>
  <si>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</si>
  <si>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</si>
  <si>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</si>
  <si>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</si>
  <si>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</si>
  <si>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</si>
  <si>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</si>
  <si>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</si>
  <si>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</si>
  <si>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</si>
  <si>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</si>
  <si>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</si>
  <si>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</si>
  <si>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</si>
  <si>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</si>
  <si>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</si>
  <si>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</si>
  <si>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</si>
  <si>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</si>
  <si>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</si>
  <si>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</si>
  <si>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</si>
  <si>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</si>
  <si>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</si>
  <si>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</si>
  <si>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</si>
  <si>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</si>
  <si>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</si>
  <si>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</si>
  <si>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</si>
  <si>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</si>
  <si>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</si>
  <si>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</si>
  <si>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</si>
  <si>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</si>
  <si>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</si>
  <si>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</si>
  <si>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</si>
  <si>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</si>
  <si>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</si>
  <si>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</si>
  <si>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</si>
  <si>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</si>
  <si>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</si>
  <si>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</si>
  <si>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</si>
  <si>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</si>
  <si>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</si>
  <si>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</si>
  <si>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</si>
  <si>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</si>
  <si>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</si>
  <si>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</si>
  <si>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</si>
  <si>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</si>
  <si>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</si>
  <si>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</si>
  <si>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</si>
  <si>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</si>
  <si>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</si>
  <si>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</si>
  <si>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</si>
  <si>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</si>
  <si>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</si>
  <si>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</si>
  <si>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</si>
  <si>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</si>
  <si>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</si>
  <si>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</si>
  <si>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</si>
  <si>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</si>
  <si>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</si>
  <si>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</si>
  <si>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</si>
  <si>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</si>
  <si>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</si>
  <si>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</si>
  <si>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</si>
  <si>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</si>
  <si>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</si>
  <si>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</si>
  <si>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</si>
  <si>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</si>
  <si>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</si>
  <si>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</si>
  <si>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</si>
  <si>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</si>
  <si>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</si>
  <si>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</si>
  <si>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</si>
  <si>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</si>
  <si>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</si>
  <si>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</si>
  <si>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</si>
  <si>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</si>
  <si>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</si>
  <si>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</si>
  <si>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</si>
  <si>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</si>
  <si>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</si>
  <si>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</si>
  <si>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</si>
  <si>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</si>
  <si>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</si>
  <si>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</si>
  <si>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</si>
  <si>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</si>
  <si>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</si>
  <si>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</si>
  <si>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</si>
  <si>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</si>
  <si>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</si>
  <si>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</si>
  <si>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</si>
  <si>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</si>
  <si>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</si>
  <si>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</si>
  <si>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</si>
  <si>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</si>
  <si>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</si>
  <si>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</si>
  <si>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</si>
  <si>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</si>
  <si>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</si>
  <si>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</si>
  <si>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</si>
  <si>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</si>
  <si>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</si>
  <si>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</si>
  <si>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</si>
  <si>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</si>
  <si>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</si>
  <si>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</si>
  <si>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</si>
  <si>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</si>
  <si>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</si>
  <si>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</si>
  <si>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</si>
  <si>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</si>
  <si>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</si>
  <si>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</si>
  <si>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</si>
  <si>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</si>
  <si>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</si>
  <si>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</si>
  <si>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</si>
  <si>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</si>
  <si>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</si>
  <si>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</si>
  <si>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</si>
  <si>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</si>
  <si>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</si>
  <si>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</si>
  <si>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</si>
  <si>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</si>
  <si>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</si>
  <si>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</si>
  <si>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</si>
  <si>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</si>
  <si>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</si>
  <si>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</si>
  <si>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</si>
  <si>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</si>
  <si>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</si>
  <si>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</si>
  <si>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</si>
  <si>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</si>
  <si>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</si>
  <si>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</si>
  <si>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</si>
  <si>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</si>
  <si>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</si>
  <si>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</si>
  <si>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</si>
  <si>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</si>
  <si>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</si>
  <si>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</si>
  <si>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</si>
  <si>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</si>
  <si>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</si>
  <si>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</si>
  <si>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</si>
  <si>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</si>
  <si>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</si>
  <si>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</si>
  <si>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</si>
  <si>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</si>
  <si>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</si>
  <si>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</si>
  <si>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</si>
  <si>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</si>
  <si>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</si>
  <si>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</si>
  <si>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</si>
  <si>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</si>
  <si>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</si>
  <si>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</si>
  <si>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</si>
  <si>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</si>
  <si>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</si>
  <si>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</si>
  <si>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</si>
  <si>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</si>
  <si>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</si>
  <si>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</si>
  <si>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</si>
  <si>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</si>
  <si>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</si>
  <si>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</si>
  <si>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</si>
  <si>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</si>
  <si>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</si>
  <si>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</si>
  <si>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</si>
  <si>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</si>
  <si>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</si>
  <si>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</si>
  <si>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</si>
  <si>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</si>
  <si>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</si>
  <si>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</si>
  <si>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</si>
  <si>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</si>
  <si>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</si>
  <si>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</si>
  <si>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</si>
  <si>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</si>
  <si>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</si>
  <si>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</si>
  <si>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</si>
  <si>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</si>
  <si>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</si>
  <si>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</si>
  <si>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</si>
  <si>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</si>
  <si>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</si>
  <si>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</si>
  <si>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</si>
  <si>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</si>
  <si>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</si>
  <si>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</si>
  <si>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</si>
  <si>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</si>
  <si>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</si>
  <si>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</si>
  <si>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</si>
  <si>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</si>
  <si>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</si>
  <si>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</si>
  <si>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</si>
  <si>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</si>
  <si>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</si>
  <si>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</si>
  <si>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</si>
  <si>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</si>
  <si>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</si>
  <si>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</si>
  <si>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</si>
  <si>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</si>
  <si>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</si>
  <si>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</si>
  <si>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</si>
  <si>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</si>
  <si>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</si>
  <si>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</si>
  <si>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</si>
  <si>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</si>
  <si>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</si>
  <si>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</si>
  <si>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</si>
  <si>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</si>
  <si>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</si>
  <si>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</si>
  <si>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</si>
  <si>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</si>
  <si>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</si>
  <si>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</si>
  <si>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</si>
  <si>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</si>
  <si>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</si>
  <si>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</si>
  <si>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</si>
  <si>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</si>
  <si>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</si>
  <si>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</si>
  <si>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</si>
  <si>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</si>
  <si>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</si>
  <si>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</si>
  <si>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</si>
  <si>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</si>
  <si>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</si>
  <si>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</si>
  <si>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</si>
  <si>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</si>
  <si>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</si>
  <si>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</si>
  <si>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</si>
  <si>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</si>
  <si>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</si>
  <si>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</si>
  <si>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</si>
  <si>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</si>
  <si>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</si>
  <si>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</si>
  <si>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</si>
  <si>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</si>
  <si>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</si>
  <si>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</si>
  <si>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</si>
  <si>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</si>
  <si>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</si>
  <si>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</si>
  <si>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</si>
  <si>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</si>
  <si>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</si>
  <si>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</si>
  <si>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</si>
  <si>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</si>
  <si>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</si>
  <si>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</si>
  <si>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</si>
  <si>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</si>
  <si>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</si>
  <si>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</si>
  <si>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</si>
  <si>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</si>
  <si>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</si>
  <si>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</si>
  <si>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</si>
  <si>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</si>
  <si>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</si>
  <si>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</si>
  <si>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</si>
  <si>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</si>
  <si>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</si>
  <si>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</si>
  <si>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</si>
  <si>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</si>
  <si>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</si>
  <si>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</si>
  <si>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</si>
  <si>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</si>
  <si>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</si>
  <si>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</si>
  <si>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</si>
  <si>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</si>
  <si>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</si>
  <si>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</si>
  <si>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</si>
  <si>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</si>
  <si>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</si>
  <si>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</si>
  <si>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</si>
  <si>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</si>
  <si>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</si>
  <si>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</si>
  <si>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</si>
  <si>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</si>
  <si>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</si>
  <si>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</si>
  <si>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</si>
  <si>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</si>
  <si>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</si>
  <si>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</si>
  <si>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</si>
  <si>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</si>
  <si>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</si>
  <si>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</si>
  <si>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</si>
  <si>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</si>
  <si>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</si>
  <si>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</si>
  <si>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</si>
  <si>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</si>
  <si>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</si>
  <si>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</si>
  <si>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</si>
  <si>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</si>
  <si>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</si>
  <si>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</si>
  <si>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</si>
  <si>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</si>
  <si>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</si>
  <si>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</si>
  <si>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</si>
  <si>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</si>
  <si>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</si>
  <si>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</si>
  <si>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</si>
  <si>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</si>
  <si>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</si>
  <si>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</si>
  <si>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</si>
  <si>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</si>
  <si>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</si>
  <si>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</si>
  <si>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</si>
  <si>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</si>
  <si>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</si>
  <si>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</si>
  <si>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</si>
  <si>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</si>
  <si>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</si>
  <si>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</si>
  <si>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</si>
  <si>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</si>
  <si>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</si>
  <si>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</si>
  <si>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</si>
  <si>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</si>
  <si>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</si>
  <si>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</si>
  <si>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</si>
  <si>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</si>
  <si>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</si>
  <si>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</si>
  <si>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</si>
  <si>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</si>
  <si>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</si>
  <si>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</si>
  <si>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</si>
  <si>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</si>
  <si>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</si>
  <si>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</si>
  <si>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</si>
  <si>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</si>
  <si>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</si>
  <si>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</si>
  <si>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</si>
  <si>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</si>
  <si>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</si>
  <si>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</si>
  <si>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</si>
  <si>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</si>
  <si>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</si>
  <si>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</si>
  <si>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</si>
  <si>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</si>
  <si>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</si>
  <si>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</si>
  <si>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</si>
  <si>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</si>
  <si>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</si>
  <si>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</si>
  <si>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</si>
  <si>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</si>
  <si>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</si>
  <si>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</si>
  <si>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</si>
  <si>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</si>
  <si>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</si>
  <si>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</si>
  <si>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</si>
  <si>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</si>
  <si>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</si>
  <si>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</si>
  <si>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</si>
  <si>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</si>
  <si>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</si>
  <si>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</si>
  <si>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</si>
  <si>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</si>
  <si>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</si>
  <si>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</si>
  <si>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</si>
  <si>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</si>
  <si>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</si>
  <si>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</si>
  <si>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</si>
  <si>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</si>
  <si>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</si>
  <si>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</si>
  <si>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</si>
  <si>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</si>
  <si>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</si>
  <si>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</si>
  <si>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</si>
  <si>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</si>
  <si>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</si>
  <si>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</si>
  <si>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</si>
  <si>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</si>
  <si>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</si>
  <si>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</si>
  <si>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</si>
  <si>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</si>
  <si>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</si>
  <si>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</si>
  <si>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</si>
  <si>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</si>
  <si>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</si>
  <si>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</si>
  <si>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</si>
  <si>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</si>
  <si>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</si>
  <si>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</si>
  <si>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</si>
  <si>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</si>
  <si>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</si>
  <si>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</si>
  <si>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</si>
  <si>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</si>
  <si>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</si>
  <si>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</si>
  <si>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</si>
  <si>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</si>
  <si>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</si>
  <si>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</si>
  <si>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</si>
  <si>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</si>
  <si>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</si>
  <si>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</si>
  <si>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</si>
  <si>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</si>
  <si>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</si>
  <si>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</si>
  <si>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</si>
  <si>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</si>
  <si>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</si>
  <si>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</si>
  <si>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</si>
  <si>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</si>
  <si>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</si>
  <si>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</si>
  <si>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</si>
  <si>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</si>
  <si>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</si>
  <si>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</si>
  <si>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</si>
  <si>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</si>
  <si>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</si>
  <si>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</si>
  <si>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</si>
  <si>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</si>
  <si>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</si>
  <si>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</si>
  <si>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</si>
  <si>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</si>
  <si>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</si>
  <si>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</si>
  <si>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</si>
  <si>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</si>
  <si>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</si>
  <si>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</si>
  <si>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</si>
  <si>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</si>
  <si>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</si>
  <si>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</si>
  <si>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</si>
  <si>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</si>
  <si>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</si>
  <si>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</si>
  <si>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</si>
  <si>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</si>
  <si>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</si>
  <si>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</si>
  <si>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</si>
  <si>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</si>
  <si>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</si>
  <si>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</si>
  <si>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</si>
  <si>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</si>
  <si>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</si>
  <si>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</si>
  <si>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</si>
  <si>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</si>
  <si>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</si>
  <si>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</si>
  <si>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</si>
  <si>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</si>
  <si>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</si>
  <si>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</si>
  <si>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</si>
  <si>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</si>
  <si>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</si>
  <si>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</si>
  <si>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</si>
  <si>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</si>
  <si>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</si>
  <si>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</si>
  <si>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</si>
  <si>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</si>
  <si>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</si>
  <si>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</si>
  <si>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</si>
  <si>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</si>
  <si>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</si>
  <si>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</si>
  <si>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</si>
  <si>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</si>
  <si>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</si>
  <si>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</si>
  <si>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</si>
  <si>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</si>
  <si>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</si>
  <si>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</si>
  <si>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</si>
  <si>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</si>
  <si>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</si>
  <si>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</si>
  <si>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</si>
  <si>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</si>
  <si>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</si>
  <si>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</si>
  <si>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</si>
  <si>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</si>
  <si>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</si>
  <si>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</si>
  <si>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</si>
  <si>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</si>
  <si>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</si>
  <si>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</si>
  <si>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</si>
  <si>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</si>
  <si>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</si>
  <si>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</si>
  <si>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</si>
  <si>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</si>
  <si>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</si>
  <si>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</si>
  <si>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</si>
  <si>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</si>
  <si>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</si>
  <si>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</si>
  <si>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</si>
  <si>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</si>
  <si>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</si>
  <si>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</si>
  <si>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</si>
  <si>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</si>
  <si>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</si>
  <si>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</si>
  <si>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</si>
  <si>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</si>
  <si>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</si>
  <si>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</si>
  <si>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</si>
  <si>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</si>
  <si>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</si>
  <si>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</si>
  <si>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</si>
  <si>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</si>
  <si>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</si>
  <si>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</si>
  <si>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</si>
  <si>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</si>
  <si>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</si>
  <si>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</si>
  <si>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</si>
  <si>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</si>
  <si>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</si>
  <si>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</si>
  <si>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</si>
  <si>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</si>
  <si>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</si>
  <si>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</si>
  <si>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</si>
  <si>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</si>
  <si>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</si>
  <si>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</si>
  <si>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</si>
  <si>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</si>
  <si>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</si>
  <si>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</si>
  <si>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</si>
  <si>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</si>
  <si>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</si>
  <si>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</si>
  <si>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</si>
  <si>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</si>
  <si>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</si>
  <si>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</si>
  <si>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</si>
  <si>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</si>
  <si>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</si>
  <si>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</si>
  <si>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</si>
  <si>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</si>
  <si>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</si>
  <si>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</si>
  <si>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</si>
  <si>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</si>
  <si>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</si>
  <si>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</si>
  <si>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</si>
  <si>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</si>
  <si>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</si>
  <si>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</si>
  <si>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</si>
  <si>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</si>
  <si>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</si>
  <si>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</si>
  <si>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</si>
  <si>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</si>
  <si>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</si>
  <si>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</si>
  <si>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</si>
  <si>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</si>
  <si>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</si>
  <si>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</si>
  <si>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</si>
  <si>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</si>
  <si>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</si>
  <si>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</si>
  <si>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</si>
  <si>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</si>
  <si>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</si>
  <si>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</si>
  <si>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</si>
  <si>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</si>
  <si>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</si>
  <si>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</si>
  <si>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</si>
  <si>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</si>
  <si>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</si>
  <si>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</si>
  <si>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</si>
  <si>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</si>
  <si>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</si>
  <si>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</si>
  <si>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</si>
  <si>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</si>
  <si>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</si>
  <si>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</si>
  <si>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</si>
  <si>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</si>
  <si>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</si>
  <si>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</si>
  <si>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</si>
  <si>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</si>
  <si>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</si>
  <si>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</si>
  <si>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</si>
  <si>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</si>
  <si>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</si>
  <si>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</si>
  <si>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</si>
  <si>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</si>
  <si>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</si>
  <si>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</si>
  <si>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</si>
  <si>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</si>
  <si>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</si>
  <si>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</si>
  <si>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</si>
  <si>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</si>
  <si>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</si>
  <si>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</si>
  <si>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</si>
  <si>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</si>
  <si>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</si>
  <si>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</si>
  <si>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</si>
  <si>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</si>
  <si>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</si>
  <si>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</si>
  <si>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</si>
  <si>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</si>
  <si>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</si>
  <si>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</si>
  <si>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</si>
  <si>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</si>
  <si>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</si>
  <si>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</si>
  <si>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</si>
  <si>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</si>
  <si>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</si>
  <si>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</si>
  <si>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</si>
  <si>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</si>
  <si>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</si>
  <si>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</si>
  <si>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</si>
  <si>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</si>
  <si>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</si>
  <si>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</si>
  <si>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</si>
  <si>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</si>
  <si>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</si>
  <si>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</si>
  <si>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</si>
  <si>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</si>
  <si>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</si>
  <si>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</si>
  <si>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</si>
  <si>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</si>
  <si>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</si>
  <si>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</si>
  <si>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</si>
  <si>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</si>
  <si>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</si>
  <si>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</si>
  <si>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</si>
  <si>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</si>
  <si>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</si>
  <si>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</si>
  <si>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</si>
  <si>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</si>
  <si>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</si>
  <si>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</si>
  <si>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</si>
  <si>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</si>
  <si>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</si>
  <si>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</si>
  <si>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</si>
  <si>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</si>
  <si>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</si>
  <si>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</si>
  <si>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</si>
  <si>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</si>
  <si>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</si>
  <si>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</si>
  <si>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</si>
  <si>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</si>
  <si>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</si>
  <si>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</si>
  <si>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</si>
  <si>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</si>
  <si>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</si>
  <si>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</si>
  <si>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</si>
  <si>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</si>
  <si>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</si>
  <si>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</si>
  <si>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</si>
  <si>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</si>
  <si>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</si>
  <si>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</si>
  <si>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</si>
  <si>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</si>
  <si>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</si>
  <si>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</si>
  <si>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</si>
  <si>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</si>
  <si>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</si>
  <si>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</si>
  <si>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</si>
  <si>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</si>
  <si>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</si>
  <si>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</si>
  <si>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</si>
  <si>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</si>
  <si>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</si>
  <si>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</si>
  <si>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</si>
  <si>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</si>
  <si>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</si>
  <si>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</si>
  <si>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</si>
  <si>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</si>
  <si>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</si>
  <si>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</si>
  <si>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</si>
  <si>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</si>
  <si>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</si>
  <si>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</si>
  <si>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</si>
  <si>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</si>
  <si>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</si>
  <si>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</si>
  <si>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</si>
  <si>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</si>
  <si>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</si>
  <si>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</si>
  <si>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</si>
  <si>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</si>
  <si>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</si>
  <si>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</si>
  <si>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</si>
  <si>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</si>
  <si>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</si>
  <si>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</si>
  <si>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</si>
  <si>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</si>
  <si>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</si>
  <si>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</si>
  <si>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</si>
  <si>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</si>
  <si>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</si>
  <si>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</si>
  <si>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</si>
  <si>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</si>
  <si>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</si>
  <si>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</si>
  <si>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</si>
  <si>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</si>
  <si>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</si>
  <si>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</si>
  <si>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</si>
  <si>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</si>
  <si>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</si>
  <si>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</si>
  <si>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Missouri</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</si>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</sst>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45444666</v>
      </c>
      <c r="D7" s="30" t="str">
        <f>IF($B7="N/A","N/A",IF(C7&gt;15,"No",IF(C7&lt;-15,"No","Yes")))</f>
        <v>N/A</v>
      </c>
      <c r="E7" s="29">
        <v>50047754</v>
      </c>
      <c r="F7" s="30" t="str">
        <f>IF($B7="N/A","N/A",IF(E7&gt;15,"No",IF(E7&lt;-15,"No","Yes")))</f>
        <v>N/A</v>
      </c>
      <c r="G7" s="29">
        <v>53820065</v>
      </c>
      <c r="H7" s="30" t="str">
        <f>IF($B7="N/A","N/A",IF(G7&gt;15,"No",IF(G7&lt;-15,"No","Yes")))</f>
        <v>N/A</v>
      </c>
      <c r="I7" s="31">
        <v>10.130000000000001</v>
      </c>
      <c r="J7" s="31">
        <v>7.5369999999999999</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67.297484682999993</v>
      </c>
      <c r="H8" s="30" t="str">
        <f>IF($B8="N/A","N/A",IF(G8&gt;15,"No",IF(G8&lt;-15,"No","Yes")))</f>
        <v>N/A</v>
      </c>
      <c r="I8" s="31" t="s">
        <v>217</v>
      </c>
      <c r="J8" s="31" t="s">
        <v>217</v>
      </c>
      <c r="K8" s="30" t="str">
        <f t="shared" si="0"/>
        <v>N/A</v>
      </c>
    </row>
    <row r="9" spans="1:11" x14ac:dyDescent="0.25">
      <c r="A9" s="69" t="s">
        <v>119</v>
      </c>
      <c r="B9" s="33" t="s">
        <v>217</v>
      </c>
      <c r="C9" s="78">
        <v>14.681954093</v>
      </c>
      <c r="D9" s="9" t="str">
        <f>IF($B9="N/A","N/A",IF(C9&gt;15,"No",IF(C9&lt;-15,"No","Yes")))</f>
        <v>N/A</v>
      </c>
      <c r="E9" s="9">
        <v>14.937311672</v>
      </c>
      <c r="F9" s="9" t="str">
        <f>IF($B9="N/A","N/A",IF(E9&gt;15,"No",IF(E9&lt;-15,"No","Yes")))</f>
        <v>N/A</v>
      </c>
      <c r="G9" s="9">
        <v>16.136481812</v>
      </c>
      <c r="H9" s="9" t="str">
        <f>IF($B9="N/A","N/A",IF(G9&gt;15,"No",IF(G9&lt;-15,"No","Yes")))</f>
        <v>N/A</v>
      </c>
      <c r="I9" s="10">
        <v>1.7390000000000001</v>
      </c>
      <c r="J9" s="10">
        <v>8.0280000000000005</v>
      </c>
      <c r="K9" s="9" t="str">
        <f t="shared" si="0"/>
        <v>Yes</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17.134869030000001</v>
      </c>
      <c r="D11" s="9" t="str">
        <f>IF($B11="N/A","N/A",IF(C11&gt;15,"No",IF(C11&lt;-15,"No","Yes")))</f>
        <v>N/A</v>
      </c>
      <c r="E11" s="9">
        <v>16.307213307000001</v>
      </c>
      <c r="F11" s="9" t="str">
        <f>IF($B11="N/A","N/A",IF(E11&gt;15,"No",IF(E11&lt;-15,"No","Yes")))</f>
        <v>N/A</v>
      </c>
      <c r="G11" s="9">
        <v>16.566033504</v>
      </c>
      <c r="H11" s="9" t="str">
        <f>IF($B11="N/A","N/A",IF(G11&gt;15,"No",IF(G11&lt;-15,"No","Yes")))</f>
        <v>N/A</v>
      </c>
      <c r="I11" s="10">
        <v>-4.83</v>
      </c>
      <c r="J11" s="10">
        <v>1.587</v>
      </c>
      <c r="K11" s="9" t="str">
        <f t="shared" si="0"/>
        <v>Yes</v>
      </c>
    </row>
    <row r="12" spans="1:11" x14ac:dyDescent="0.25">
      <c r="A12" s="69" t="s">
        <v>854</v>
      </c>
      <c r="B12" s="80" t="s">
        <v>218</v>
      </c>
      <c r="C12" s="78" t="s">
        <v>217</v>
      </c>
      <c r="D12" s="9" t="str">
        <f>IF(OR($B12="N/A",$C12="N/A"),"N/A",IF(C12&gt;100,"No",IF(C12&lt;95,"No","Yes")))</f>
        <v>N/A</v>
      </c>
      <c r="E12" s="78">
        <v>89.484003861999994</v>
      </c>
      <c r="F12" s="9" t="str">
        <f>IF(OR($B12="N/A",$E12="N/A"),"N/A",IF(E12&gt;100,"No",IF(E12&lt;95,"No","Yes")))</f>
        <v>No</v>
      </c>
      <c r="G12" s="78">
        <v>99.256991799000005</v>
      </c>
      <c r="H12" s="9" t="str">
        <f>IF($B12="N/A","N/A",IF(G12&gt;100,"No",IF(G12&lt;95,"No","Yes")))</f>
        <v>Yes</v>
      </c>
      <c r="I12" s="81" t="s">
        <v>217</v>
      </c>
      <c r="J12" s="81">
        <v>10.92</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49.654188140999999</v>
      </c>
      <c r="F15" s="9" t="str">
        <f>IF(OR($B15="N/A",$E15="N/A"),"N/A",IF(E15&gt;100,"No",IF(E15&lt;95,"No","Yes")))</f>
        <v>No</v>
      </c>
      <c r="G15" s="78">
        <v>49.833976610000001</v>
      </c>
      <c r="H15" s="9" t="str">
        <f>IF($B15="N/A","N/A",IF(G15&gt;100,"No",IF(G15&lt;95,"No","Yes")))</f>
        <v>No</v>
      </c>
      <c r="I15" s="81" t="s">
        <v>217</v>
      </c>
      <c r="J15" s="81">
        <v>0.36209999999999998</v>
      </c>
      <c r="K15" s="9" t="str">
        <f t="shared" si="0"/>
        <v>Yes</v>
      </c>
    </row>
    <row r="16" spans="1:11" x14ac:dyDescent="0.25">
      <c r="A16" s="69" t="s">
        <v>335</v>
      </c>
      <c r="B16" s="33" t="s">
        <v>217</v>
      </c>
      <c r="C16" s="67">
        <v>30985617</v>
      </c>
      <c r="D16" s="9" t="str">
        <f>IF($B16="N/A","N/A",IF(C16&gt;15,"No",IF(C16&lt;-15,"No","Yes")))</f>
        <v>N/A</v>
      </c>
      <c r="E16" s="34">
        <v>34410571</v>
      </c>
      <c r="F16" s="9" t="str">
        <f>IF($B16="N/A","N/A",IF(E16&gt;15,"No",IF(E16&lt;-15,"No","Yes")))</f>
        <v>N/A</v>
      </c>
      <c r="G16" s="34">
        <v>36219550</v>
      </c>
      <c r="H16" s="9" t="str">
        <f>IF($B16="N/A","N/A",IF(G16&gt;15,"No",IF(G16&lt;-15,"No","Yes")))</f>
        <v>N/A</v>
      </c>
      <c r="I16" s="10">
        <v>11.05</v>
      </c>
      <c r="J16" s="10">
        <v>5.2569999999999997</v>
      </c>
      <c r="K16" s="9" t="str">
        <f t="shared" si="0"/>
        <v>Yes</v>
      </c>
    </row>
    <row r="17" spans="1:11" x14ac:dyDescent="0.25">
      <c r="A17" s="69" t="s">
        <v>442</v>
      </c>
      <c r="B17" s="33" t="s">
        <v>219</v>
      </c>
      <c r="C17" s="78">
        <v>18.523991308999999</v>
      </c>
      <c r="D17" s="9" t="str">
        <f>IF($B17="N/A","N/A",IF(C17&gt;20,"No",IF(C17&lt;5,"No","Yes")))</f>
        <v>Yes</v>
      </c>
      <c r="E17" s="9">
        <v>18.219424490000002</v>
      </c>
      <c r="F17" s="9" t="str">
        <f>IF($B17="N/A","N/A",IF(E17&gt;20,"No",IF(E17&lt;5,"No","Yes")))</f>
        <v>Yes</v>
      </c>
      <c r="G17" s="9">
        <v>17.711799290999998</v>
      </c>
      <c r="H17" s="9" t="str">
        <f>IF($B17="N/A","N/A",IF(G17&gt;20,"No",IF(G17&lt;5,"No","Yes")))</f>
        <v>Yes</v>
      </c>
      <c r="I17" s="10">
        <v>-1.64</v>
      </c>
      <c r="J17" s="10">
        <v>-2.79</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82.288200708999995</v>
      </c>
      <c r="H18" s="9" t="str">
        <f>IF($B18="N/A","N/A",IF(G18&gt;15,"No",IF(G18&lt;-15,"No","Yes")))</f>
        <v>N/A</v>
      </c>
      <c r="I18" s="10" t="s">
        <v>217</v>
      </c>
      <c r="J18" s="10" t="s">
        <v>217</v>
      </c>
      <c r="K18" s="9" t="str">
        <f t="shared" si="0"/>
        <v>N/A</v>
      </c>
    </row>
    <row r="19" spans="1:11" x14ac:dyDescent="0.25">
      <c r="A19" s="69" t="s">
        <v>444</v>
      </c>
      <c r="B19" s="33" t="s">
        <v>220</v>
      </c>
      <c r="C19" s="78">
        <v>2.3092165633000001</v>
      </c>
      <c r="D19" s="9" t="str">
        <f>IF($B19="N/A","N/A",IF(C19&gt;1,"Yes","No"))</f>
        <v>Yes</v>
      </c>
      <c r="E19" s="9">
        <v>1.9093696526999999</v>
      </c>
      <c r="F19" s="9" t="str">
        <f>IF($B19="N/A","N/A",IF(E19&gt;1,"Yes","No"))</f>
        <v>Yes</v>
      </c>
      <c r="G19" s="9">
        <v>2.1977550797999998</v>
      </c>
      <c r="H19" s="9" t="str">
        <f>IF($B19="N/A","N/A",IF(G19&gt;1,"Yes","No"))</f>
        <v>Yes</v>
      </c>
      <c r="I19" s="10">
        <v>-17.3</v>
      </c>
      <c r="J19" s="10">
        <v>15.1</v>
      </c>
      <c r="K19" s="9" t="str">
        <f t="shared" si="0"/>
        <v>Yes</v>
      </c>
    </row>
    <row r="20" spans="1:11" x14ac:dyDescent="0.25">
      <c r="A20" s="69" t="s">
        <v>856</v>
      </c>
      <c r="B20" s="33" t="s">
        <v>217</v>
      </c>
      <c r="C20" s="71">
        <v>112.11289333000001</v>
      </c>
      <c r="D20" s="9" t="str">
        <f>IF($B20="N/A","N/A",IF(C20&gt;15,"No",IF(C20&lt;-15,"No","Yes")))</f>
        <v>N/A</v>
      </c>
      <c r="E20" s="35">
        <v>131.93937826000001</v>
      </c>
      <c r="F20" s="9" t="str">
        <f>IF($B20="N/A","N/A",IF(E20&gt;15,"No",IF(E20&lt;-15,"No","Yes")))</f>
        <v>N/A</v>
      </c>
      <c r="G20" s="35">
        <v>114.32157101999999</v>
      </c>
      <c r="H20" s="9" t="str">
        <f>IF($B20="N/A","N/A",IF(G20&gt;15,"No",IF(G20&lt;-15,"No","Yes")))</f>
        <v>N/A</v>
      </c>
      <c r="I20" s="10">
        <v>17.68</v>
      </c>
      <c r="J20" s="10">
        <v>-13.4</v>
      </c>
      <c r="K20" s="9" t="str">
        <f t="shared" si="0"/>
        <v>Yes</v>
      </c>
    </row>
    <row r="21" spans="1:11" x14ac:dyDescent="0.25">
      <c r="A21" s="69" t="s">
        <v>34</v>
      </c>
      <c r="B21" s="33" t="s">
        <v>217</v>
      </c>
      <c r="C21" s="82">
        <v>13.066304389000001</v>
      </c>
      <c r="D21" s="9" t="str">
        <f>IF($B21="N/A","N/A",IF(C21&gt;15,"No",IF(C21&lt;-15,"No","Yes")))</f>
        <v>N/A</v>
      </c>
      <c r="E21" s="83">
        <v>12.577746880999999</v>
      </c>
      <c r="F21" s="9" t="str">
        <f>IF($B21="N/A","N/A",IF(E21&gt;15,"No",IF(E21&lt;-15,"No","Yes")))</f>
        <v>N/A</v>
      </c>
      <c r="G21" s="83">
        <v>12.528713604</v>
      </c>
      <c r="H21" s="9" t="str">
        <f>IF($B21="N/A","N/A",IF(G21&gt;15,"No",IF(G21&lt;-15,"No","Yes")))</f>
        <v>N/A</v>
      </c>
      <c r="I21" s="10">
        <v>-3.74</v>
      </c>
      <c r="J21" s="10">
        <v>-0.39</v>
      </c>
      <c r="K21" s="9" t="str">
        <f t="shared" si="0"/>
        <v>Yes</v>
      </c>
    </row>
    <row r="22" spans="1:11" x14ac:dyDescent="0.25">
      <c r="A22" s="69" t="s">
        <v>1721</v>
      </c>
      <c r="B22" s="33" t="s">
        <v>217</v>
      </c>
      <c r="C22" s="82">
        <v>7.0172182083000001</v>
      </c>
      <c r="D22" s="9" t="str">
        <f>IF($B22="N/A","N/A",IF(C22&gt;15,"No",IF(C22&lt;-15,"No","Yes")))</f>
        <v>N/A</v>
      </c>
      <c r="E22" s="83">
        <v>6.5930712852999998</v>
      </c>
      <c r="F22" s="9" t="str">
        <f>IF($B22="N/A","N/A",IF(E22&gt;15,"No",IF(E22&lt;-15,"No","Yes")))</f>
        <v>N/A</v>
      </c>
      <c r="G22" s="83">
        <v>7.2248501176</v>
      </c>
      <c r="H22" s="9" t="str">
        <f>IF($B22="N/A","N/A",IF(G22&gt;15,"No",IF(G22&lt;-15,"No","Yes")))</f>
        <v>N/A</v>
      </c>
      <c r="I22" s="10">
        <v>-6.04</v>
      </c>
      <c r="J22" s="10">
        <v>9.5820000000000007</v>
      </c>
      <c r="K22" s="9" t="str">
        <f t="shared" si="0"/>
        <v>Yes</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213.27909611000001</v>
      </c>
      <c r="D24" s="9" t="str">
        <f>IF($B24="N/A","N/A",IF(C24&gt;300,"No",IF(C24&lt;75,"No","Yes")))</f>
        <v>Yes</v>
      </c>
      <c r="E24" s="35">
        <v>202.21911969000001</v>
      </c>
      <c r="F24" s="9" t="str">
        <f>IF($B24="N/A","N/A",IF(E24&gt;300,"No",IF(E24&lt;75,"No","Yes")))</f>
        <v>Yes</v>
      </c>
      <c r="G24" s="35">
        <v>172.12164916</v>
      </c>
      <c r="H24" s="9" t="str">
        <f>IF($B24="N/A","N/A",IF(G24&gt;300,"No",IF(G24&lt;75,"No","Yes")))</f>
        <v>Yes</v>
      </c>
      <c r="I24" s="10">
        <v>-5.19</v>
      </c>
      <c r="J24" s="10">
        <v>-14.9</v>
      </c>
      <c r="K24" s="9" t="str">
        <f t="shared" si="0"/>
        <v>Yes</v>
      </c>
    </row>
    <row r="25" spans="1:11" x14ac:dyDescent="0.25">
      <c r="A25" s="69" t="s">
        <v>858</v>
      </c>
      <c r="B25" s="33" t="s">
        <v>248</v>
      </c>
      <c r="C25" s="71">
        <v>9.8592274707000005</v>
      </c>
      <c r="D25" s="9" t="str">
        <f>IF($B25="N/A","N/A",IF(C25&gt;250,"No",IF(C25&lt;20,"No","Yes")))</f>
        <v>No</v>
      </c>
      <c r="E25" s="35">
        <v>9.8160321362000005</v>
      </c>
      <c r="F25" s="9" t="str">
        <f>IF($B25="N/A","N/A",IF(E25&gt;250,"No",IF(E25&lt;20,"No","Yes")))</f>
        <v>No</v>
      </c>
      <c r="G25" s="35">
        <v>9.0614983600999999</v>
      </c>
      <c r="H25" s="9" t="str">
        <f>IF($B25="N/A","N/A",IF(G25&gt;250,"No",IF(G25&lt;20,"No","Yes")))</f>
        <v>No</v>
      </c>
      <c r="I25" s="10">
        <v>-0.438</v>
      </c>
      <c r="J25" s="10">
        <v>-7.69</v>
      </c>
      <c r="K25" s="9" t="str">
        <f t="shared" si="0"/>
        <v>Yes</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28494</v>
      </c>
      <c r="D27" s="33" t="s">
        <v>217</v>
      </c>
      <c r="E27" s="34">
        <v>95640</v>
      </c>
      <c r="F27" s="33" t="s">
        <v>217</v>
      </c>
      <c r="G27" s="34">
        <v>40906</v>
      </c>
      <c r="H27" s="9" t="str">
        <f>IF($B27="N/A","N/A",IF(G27&gt;15,"No",IF(G27&lt;-15,"No","Yes")))</f>
        <v>N/A</v>
      </c>
      <c r="I27" s="10">
        <v>235.6</v>
      </c>
      <c r="J27" s="10">
        <v>-57.2</v>
      </c>
      <c r="K27" s="9" t="str">
        <f t="shared" si="0"/>
        <v>No</v>
      </c>
    </row>
    <row r="28" spans="1:11" x14ac:dyDescent="0.25">
      <c r="A28" s="69" t="s">
        <v>350</v>
      </c>
      <c r="B28" s="33" t="s">
        <v>217</v>
      </c>
      <c r="C28" s="67" t="s">
        <v>217</v>
      </c>
      <c r="D28" s="33" t="s">
        <v>217</v>
      </c>
      <c r="E28" s="34" t="s">
        <v>217</v>
      </c>
      <c r="F28" s="33" t="s">
        <v>217</v>
      </c>
      <c r="G28" s="8">
        <v>7.6005110700000003E-2</v>
      </c>
      <c r="H28" s="9" t="str">
        <f>IF($B28="N/A","N/A",IF(G28&gt;15,"No",IF(G28&lt;-15,"No","Yes")))</f>
        <v>N/A</v>
      </c>
      <c r="I28" s="10" t="s">
        <v>217</v>
      </c>
      <c r="J28" s="10" t="s">
        <v>217</v>
      </c>
      <c r="K28" s="9" t="str">
        <f t="shared" si="0"/>
        <v>N/A</v>
      </c>
    </row>
    <row r="29" spans="1:11" ht="25" x14ac:dyDescent="0.25">
      <c r="A29" s="69" t="s">
        <v>835</v>
      </c>
      <c r="B29" s="33" t="s">
        <v>217</v>
      </c>
      <c r="C29" s="35">
        <v>92.105460798999999</v>
      </c>
      <c r="D29" s="33" t="s">
        <v>217</v>
      </c>
      <c r="E29" s="35">
        <v>105.06731492999999</v>
      </c>
      <c r="F29" s="33" t="s">
        <v>217</v>
      </c>
      <c r="G29" s="35">
        <v>84.422896397000002</v>
      </c>
      <c r="H29" s="33" t="s">
        <v>217</v>
      </c>
      <c r="I29" s="10">
        <v>14.07</v>
      </c>
      <c r="J29" s="10">
        <v>-19.600000000000001</v>
      </c>
      <c r="K29" s="9" t="str">
        <f t="shared" si="0"/>
        <v>Yes</v>
      </c>
    </row>
    <row r="30" spans="1:11" x14ac:dyDescent="0.25">
      <c r="A30" s="69" t="s">
        <v>27</v>
      </c>
      <c r="B30" s="33" t="s">
        <v>221</v>
      </c>
      <c r="C30" s="34">
        <v>0</v>
      </c>
      <c r="D30" s="9" t="str">
        <f>IF($B30="N/A","N/A",IF(C30="N/A","N/A",IF(C30=0,"Yes","No")))</f>
        <v>Yes</v>
      </c>
      <c r="E30" s="34">
        <v>11</v>
      </c>
      <c r="F30" s="9" t="str">
        <f>IF($B30="N/A","N/A",IF(E30="N/A","N/A",IF(E30=0,"Yes","No")))</f>
        <v>No</v>
      </c>
      <c r="G30" s="34">
        <v>11</v>
      </c>
      <c r="H30" s="9" t="str">
        <f>IF($B30="N/A","N/A",IF(G30=0,"Yes","No"))</f>
        <v>No</v>
      </c>
      <c r="I30" s="10" t="s">
        <v>1742</v>
      </c>
      <c r="J30" s="10">
        <v>0</v>
      </c>
      <c r="K30" s="9" t="str">
        <f t="shared" si="0"/>
        <v>Yes</v>
      </c>
    </row>
    <row r="31" spans="1:11" x14ac:dyDescent="0.25">
      <c r="A31" s="69" t="s">
        <v>210</v>
      </c>
      <c r="B31" s="84" t="s">
        <v>217</v>
      </c>
      <c r="C31" s="67" t="s">
        <v>217</v>
      </c>
      <c r="D31" s="9" t="str">
        <f t="shared" ref="D31:F50" si="4">IF($B31="N/A","N/A",IF(C31&lt;0,"No","Yes"))</f>
        <v>N/A</v>
      </c>
      <c r="E31" s="67">
        <v>5354594</v>
      </c>
      <c r="F31" s="9" t="str">
        <f t="shared" si="4"/>
        <v>N/A</v>
      </c>
      <c r="G31" s="67">
        <v>5654885</v>
      </c>
      <c r="H31" s="9" t="str">
        <f t="shared" ref="H31:H50" si="5">IF($B31="N/A","N/A",IF(G31&lt;0,"No","Yes"))</f>
        <v>N/A</v>
      </c>
      <c r="I31" s="10" t="s">
        <v>217</v>
      </c>
      <c r="J31" s="10">
        <v>5.6079999999999997</v>
      </c>
      <c r="K31" s="9" t="str">
        <f t="shared" si="0"/>
        <v>Yes</v>
      </c>
    </row>
    <row r="32" spans="1:11" x14ac:dyDescent="0.25">
      <c r="A32" s="2" t="s">
        <v>659</v>
      </c>
      <c r="B32" s="84" t="s">
        <v>217</v>
      </c>
      <c r="C32" s="68" t="s">
        <v>217</v>
      </c>
      <c r="D32" s="9" t="str">
        <f t="shared" si="4"/>
        <v>N/A</v>
      </c>
      <c r="E32" s="68">
        <v>98.232246927000006</v>
      </c>
      <c r="F32" s="9" t="str">
        <f t="shared" si="4"/>
        <v>N/A</v>
      </c>
      <c r="G32" s="68">
        <v>99.830429796999994</v>
      </c>
      <c r="H32" s="9" t="str">
        <f t="shared" si="5"/>
        <v>N/A</v>
      </c>
      <c r="I32" s="10" t="s">
        <v>217</v>
      </c>
      <c r="J32" s="10">
        <v>1.627</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1.7677530733</v>
      </c>
      <c r="F35" s="9" t="str">
        <f t="shared" si="4"/>
        <v>N/A</v>
      </c>
      <c r="G35" s="68">
        <v>0.16957020349999999</v>
      </c>
      <c r="H35" s="9" t="str">
        <f t="shared" si="5"/>
        <v>N/A</v>
      </c>
      <c r="I35" s="10" t="s">
        <v>217</v>
      </c>
      <c r="J35" s="10">
        <v>-90.4</v>
      </c>
      <c r="K35" s="9" t="str">
        <f t="shared" si="0"/>
        <v>No</v>
      </c>
    </row>
    <row r="36" spans="1:11" x14ac:dyDescent="0.25">
      <c r="A36" s="2" t="s">
        <v>353</v>
      </c>
      <c r="B36" s="84" t="s">
        <v>217</v>
      </c>
      <c r="C36" s="67" t="s">
        <v>217</v>
      </c>
      <c r="D36" s="9" t="str">
        <f t="shared" si="4"/>
        <v>N/A</v>
      </c>
      <c r="E36" s="67">
        <v>2806800</v>
      </c>
      <c r="F36" s="9" t="str">
        <f t="shared" si="4"/>
        <v>N/A</v>
      </c>
      <c r="G36" s="67">
        <v>3260965</v>
      </c>
      <c r="H36" s="9" t="str">
        <f t="shared" si="5"/>
        <v>N/A</v>
      </c>
      <c r="I36" s="10" t="s">
        <v>217</v>
      </c>
      <c r="J36" s="10">
        <v>16.18</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0</v>
      </c>
      <c r="F38" s="9" t="str">
        <f t="shared" si="4"/>
        <v>N/A</v>
      </c>
      <c r="G38" s="68">
        <v>0</v>
      </c>
      <c r="H38" s="9" t="str">
        <f t="shared" si="5"/>
        <v>N/A</v>
      </c>
      <c r="I38" s="10" t="s">
        <v>217</v>
      </c>
      <c r="J38" s="10" t="s">
        <v>1742</v>
      </c>
      <c r="K38" s="9" t="str">
        <f t="shared" si="0"/>
        <v>N/A</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0</v>
      </c>
      <c r="F41" s="9" t="str">
        <f t="shared" si="4"/>
        <v>N/A</v>
      </c>
      <c r="G41" s="68">
        <v>0</v>
      </c>
      <c r="H41" s="9" t="str">
        <f t="shared" si="5"/>
        <v>N/A</v>
      </c>
      <c r="I41" s="10" t="s">
        <v>217</v>
      </c>
      <c r="J41" s="10" t="s">
        <v>1742</v>
      </c>
      <c r="K41" s="9" t="str">
        <f t="shared" si="0"/>
        <v>N/A</v>
      </c>
    </row>
    <row r="42" spans="1:11" x14ac:dyDescent="0.25">
      <c r="A42" s="2" t="s">
        <v>668</v>
      </c>
      <c r="B42" s="84" t="s">
        <v>217</v>
      </c>
      <c r="C42" s="68" t="s">
        <v>217</v>
      </c>
      <c r="D42" s="9" t="str">
        <f t="shared" si="4"/>
        <v>N/A</v>
      </c>
      <c r="E42" s="68">
        <v>0</v>
      </c>
      <c r="F42" s="9" t="str">
        <f t="shared" si="4"/>
        <v>N/A</v>
      </c>
      <c r="G42" s="68">
        <v>0</v>
      </c>
      <c r="H42" s="9" t="str">
        <f t="shared" si="5"/>
        <v>N/A</v>
      </c>
      <c r="I42" s="10" t="s">
        <v>217</v>
      </c>
      <c r="J42" s="10" t="s">
        <v>1742</v>
      </c>
      <c r="K42" s="9" t="str">
        <f t="shared" si="0"/>
        <v>N/A</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100</v>
      </c>
      <c r="F45" s="9" t="str">
        <f t="shared" si="4"/>
        <v>N/A</v>
      </c>
      <c r="G45" s="68">
        <v>100</v>
      </c>
      <c r="H45" s="9" t="str">
        <f t="shared" si="5"/>
        <v>N/A</v>
      </c>
      <c r="I45" s="10" t="s">
        <v>217</v>
      </c>
      <c r="J45" s="10">
        <v>0</v>
      </c>
      <c r="K45" s="9" t="str">
        <f t="shared" si="0"/>
        <v>Yes</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6672165</v>
      </c>
      <c r="D51" s="33" t="s">
        <v>217</v>
      </c>
      <c r="E51" s="34">
        <v>7475789</v>
      </c>
      <c r="F51" s="33" t="s">
        <v>217</v>
      </c>
      <c r="G51" s="34">
        <v>8684665</v>
      </c>
      <c r="H51" s="33" t="s">
        <v>217</v>
      </c>
      <c r="I51" s="10">
        <v>12.04</v>
      </c>
      <c r="J51" s="10">
        <v>16.170000000000002</v>
      </c>
      <c r="K51" s="9" t="str">
        <f t="shared" si="0"/>
        <v>Yes</v>
      </c>
    </row>
    <row r="52" spans="1:11" x14ac:dyDescent="0.25">
      <c r="A52" s="2" t="s">
        <v>356</v>
      </c>
      <c r="B52" s="33" t="s">
        <v>217</v>
      </c>
      <c r="C52" s="68">
        <v>5.3710002675000004</v>
      </c>
      <c r="D52" s="9" t="str">
        <f t="shared" ref="D52:D54" si="6">IF($B52="N/A","N/A",IF(C52&gt;15,"No",IF(C52&lt;-15,"No","Yes")))</f>
        <v>N/A</v>
      </c>
      <c r="E52" s="8">
        <v>2.9110639693000002</v>
      </c>
      <c r="F52" s="9" t="str">
        <f t="shared" ref="F52:F54" si="7">IF($B52="N/A","N/A",IF(E52&gt;15,"No",IF(E52&lt;-15,"No","Yes")))</f>
        <v>N/A</v>
      </c>
      <c r="G52" s="8">
        <v>2.2539959803</v>
      </c>
      <c r="H52" s="9" t="str">
        <f t="shared" ref="H52:H54" si="8">IF($B52="N/A","N/A",IF(G52&gt;15,"No",IF(G52&lt;-15,"No","Yes")))</f>
        <v>N/A</v>
      </c>
      <c r="I52" s="10">
        <v>-45.8</v>
      </c>
      <c r="J52" s="10">
        <v>-22.6</v>
      </c>
      <c r="K52" s="9" t="str">
        <f t="shared" si="0"/>
        <v>Yes</v>
      </c>
    </row>
    <row r="53" spans="1:11" x14ac:dyDescent="0.25">
      <c r="A53" s="2" t="s">
        <v>357</v>
      </c>
      <c r="B53" s="33" t="s">
        <v>217</v>
      </c>
      <c r="C53" s="68">
        <v>0</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46.405301758999997</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25245844</v>
      </c>
      <c r="D6" s="9" t="str">
        <f>IF($B6="N/A","N/A",IF(C6&gt;15,"No",IF(C6&lt;-15,"No","Yes")))</f>
        <v>N/A</v>
      </c>
      <c r="E6" s="34">
        <v>28141163</v>
      </c>
      <c r="F6" s="9" t="str">
        <f>IF($B6="N/A","N/A",IF(E6&gt;15,"No",IF(E6&lt;-15,"No","Yes")))</f>
        <v>N/A</v>
      </c>
      <c r="G6" s="34">
        <v>29804416</v>
      </c>
      <c r="H6" s="9" t="str">
        <f>IF($B6="N/A","N/A",IF(G6&gt;15,"No",IF(G6&lt;-15,"No","Yes")))</f>
        <v>N/A</v>
      </c>
      <c r="I6" s="10">
        <v>11.47</v>
      </c>
      <c r="J6" s="10">
        <v>5.91</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2.0690494640999999</v>
      </c>
      <c r="D9" s="9" t="str">
        <f t="shared" ref="D9:D15" si="1">IF($B9="N/A","N/A",IF(C9&gt;15,"No",IF(C9&lt;-15,"No","Yes")))</f>
        <v>N/A</v>
      </c>
      <c r="E9" s="8">
        <v>2.1271260181999998</v>
      </c>
      <c r="F9" s="9" t="str">
        <f t="shared" ref="F9:F15" si="2">IF($B9="N/A","N/A",IF(E9&gt;15,"No",IF(E9&lt;-15,"No","Yes")))</f>
        <v>N/A</v>
      </c>
      <c r="G9" s="8">
        <v>2.2398526447</v>
      </c>
      <c r="H9" s="9" t="str">
        <f t="shared" ref="H9:H15" si="3">IF($B9="N/A","N/A",IF(G9&gt;15,"No",IF(G9&lt;-15,"No","Yes")))</f>
        <v>N/A</v>
      </c>
      <c r="I9" s="10">
        <v>2.8069999999999999</v>
      </c>
      <c r="J9" s="10">
        <v>5.2990000000000004</v>
      </c>
      <c r="K9" s="9" t="str">
        <f t="shared" si="0"/>
        <v>Yes</v>
      </c>
    </row>
    <row r="10" spans="1:11" x14ac:dyDescent="0.25">
      <c r="A10" s="69" t="s">
        <v>36</v>
      </c>
      <c r="B10" s="33" t="s">
        <v>217</v>
      </c>
      <c r="C10" s="68">
        <v>2.17678675E-2</v>
      </c>
      <c r="D10" s="9" t="str">
        <f t="shared" si="1"/>
        <v>N/A</v>
      </c>
      <c r="E10" s="8">
        <v>3.3027327999999999E-3</v>
      </c>
      <c r="F10" s="9" t="str">
        <f t="shared" si="2"/>
        <v>N/A</v>
      </c>
      <c r="G10" s="8">
        <v>1.8314891E-3</v>
      </c>
      <c r="H10" s="9" t="str">
        <f t="shared" si="3"/>
        <v>N/A</v>
      </c>
      <c r="I10" s="10">
        <v>-84.8</v>
      </c>
      <c r="J10" s="10">
        <v>-44.5</v>
      </c>
      <c r="K10" s="9" t="str">
        <f t="shared" si="0"/>
        <v>No</v>
      </c>
    </row>
    <row r="11" spans="1:11" x14ac:dyDescent="0.25">
      <c r="A11" s="69" t="s">
        <v>37</v>
      </c>
      <c r="B11" s="33" t="s">
        <v>217</v>
      </c>
      <c r="C11" s="68">
        <v>1.3671848000000001E-3</v>
      </c>
      <c r="D11" s="9" t="str">
        <f t="shared" si="1"/>
        <v>N/A</v>
      </c>
      <c r="E11" s="8">
        <v>1.3341872E-3</v>
      </c>
      <c r="F11" s="9" t="str">
        <f t="shared" si="2"/>
        <v>N/A</v>
      </c>
      <c r="G11" s="8">
        <v>0</v>
      </c>
      <c r="H11" s="9" t="str">
        <f t="shared" si="3"/>
        <v>N/A</v>
      </c>
      <c r="I11" s="10">
        <v>-2.41</v>
      </c>
      <c r="J11" s="10">
        <v>-100</v>
      </c>
      <c r="K11" s="9" t="str">
        <f t="shared" si="0"/>
        <v>No</v>
      </c>
    </row>
    <row r="12" spans="1:11" x14ac:dyDescent="0.25">
      <c r="A12" s="69" t="s">
        <v>38</v>
      </c>
      <c r="B12" s="33" t="s">
        <v>217</v>
      </c>
      <c r="C12" s="68">
        <v>2.1609436324</v>
      </c>
      <c r="D12" s="9" t="str">
        <f t="shared" si="1"/>
        <v>N/A</v>
      </c>
      <c r="E12" s="8">
        <v>2.2439975368999998</v>
      </c>
      <c r="F12" s="9" t="str">
        <f t="shared" si="2"/>
        <v>N/A</v>
      </c>
      <c r="G12" s="8">
        <v>2.3721253997999998</v>
      </c>
      <c r="H12" s="9" t="str">
        <f t="shared" si="3"/>
        <v>N/A</v>
      </c>
      <c r="I12" s="10">
        <v>3.843</v>
      </c>
      <c r="J12" s="10">
        <v>5.71</v>
      </c>
      <c r="K12" s="9" t="str">
        <f t="shared" si="0"/>
        <v>Yes</v>
      </c>
    </row>
    <row r="13" spans="1:11" x14ac:dyDescent="0.25">
      <c r="A13" s="69" t="s">
        <v>860</v>
      </c>
      <c r="B13" s="33" t="s">
        <v>217</v>
      </c>
      <c r="C13" s="68">
        <v>2.0320971E-2</v>
      </c>
      <c r="D13" s="9" t="str">
        <f t="shared" si="1"/>
        <v>N/A</v>
      </c>
      <c r="E13" s="8">
        <v>2.9307130300000001E-2</v>
      </c>
      <c r="F13" s="9" t="str">
        <f t="shared" si="2"/>
        <v>N/A</v>
      </c>
      <c r="G13" s="8">
        <v>0.1157540797</v>
      </c>
      <c r="H13" s="9" t="str">
        <f t="shared" si="3"/>
        <v>N/A</v>
      </c>
      <c r="I13" s="10">
        <v>44.22</v>
      </c>
      <c r="J13" s="10">
        <v>295</v>
      </c>
      <c r="K13" s="9" t="str">
        <f t="shared" si="0"/>
        <v>No</v>
      </c>
    </row>
    <row r="14" spans="1:11" x14ac:dyDescent="0.25">
      <c r="A14" s="69" t="s">
        <v>861</v>
      </c>
      <c r="B14" s="33" t="s">
        <v>217</v>
      </c>
      <c r="C14" s="68">
        <v>3.1424871706999999</v>
      </c>
      <c r="D14" s="9" t="str">
        <f t="shared" si="1"/>
        <v>N/A</v>
      </c>
      <c r="E14" s="8">
        <v>3.2308928105999999</v>
      </c>
      <c r="F14" s="9" t="str">
        <f t="shared" si="2"/>
        <v>N/A</v>
      </c>
      <c r="G14" s="8">
        <v>3.3172630840999999</v>
      </c>
      <c r="H14" s="9" t="str">
        <f t="shared" si="3"/>
        <v>N/A</v>
      </c>
      <c r="I14" s="10">
        <v>2.8130000000000002</v>
      </c>
      <c r="J14" s="10">
        <v>2.673</v>
      </c>
      <c r="K14" s="9" t="str">
        <f t="shared" si="0"/>
        <v>Yes</v>
      </c>
    </row>
    <row r="15" spans="1:11" x14ac:dyDescent="0.25">
      <c r="A15" s="69" t="s">
        <v>165</v>
      </c>
      <c r="B15" s="33" t="s">
        <v>217</v>
      </c>
      <c r="C15" s="68">
        <v>6.4093440489000004</v>
      </c>
      <c r="D15" s="9" t="str">
        <f t="shared" si="1"/>
        <v>N/A</v>
      </c>
      <c r="E15" s="8">
        <v>5.9765440398000003</v>
      </c>
      <c r="F15" s="9" t="str">
        <f t="shared" si="2"/>
        <v>N/A</v>
      </c>
      <c r="G15" s="8">
        <v>5.0423333240000003</v>
      </c>
      <c r="H15" s="9" t="str">
        <f t="shared" si="3"/>
        <v>N/A</v>
      </c>
      <c r="I15" s="10">
        <v>-6.75</v>
      </c>
      <c r="J15" s="10">
        <v>-15.6</v>
      </c>
      <c r="K15" s="9" t="str">
        <f t="shared" si="0"/>
        <v>Yes</v>
      </c>
    </row>
    <row r="16" spans="1:11" x14ac:dyDescent="0.25">
      <c r="A16" s="69" t="s">
        <v>166</v>
      </c>
      <c r="B16" s="33" t="s">
        <v>250</v>
      </c>
      <c r="C16" s="68">
        <v>82.690897559000007</v>
      </c>
      <c r="D16" s="9" t="str">
        <f>IF($B16="N/A","N/A",IF(C16&gt;95,"Yes","No"))</f>
        <v>No</v>
      </c>
      <c r="E16" s="8">
        <v>86.617393887000006</v>
      </c>
      <c r="F16" s="9" t="str">
        <f>IF($B16="N/A","N/A",IF(E16&gt;95,"Yes","No"))</f>
        <v>No</v>
      </c>
      <c r="G16" s="8">
        <v>91.535516079000004</v>
      </c>
      <c r="H16" s="9" t="str">
        <f>IF($B16="N/A","N/A",IF(G16&gt;95,"Yes","No"))</f>
        <v>No</v>
      </c>
      <c r="I16" s="10">
        <v>4.7480000000000002</v>
      </c>
      <c r="J16" s="10">
        <v>5.6779999999999999</v>
      </c>
      <c r="K16" s="9" t="str">
        <f t="shared" ref="K16:K26" si="4">IF(J16="Div by 0", "N/A", IF(J16="N/A","N/A", IF(J16&gt;30, "No", IF(J16&lt;-30, "No", "Yes"))))</f>
        <v>Yes</v>
      </c>
    </row>
    <row r="17" spans="1:11" x14ac:dyDescent="0.25">
      <c r="A17" s="69" t="s">
        <v>862</v>
      </c>
      <c r="B17" s="49" t="s">
        <v>251</v>
      </c>
      <c r="C17" s="68">
        <v>16.382522208000001</v>
      </c>
      <c r="D17" s="9" t="str">
        <f>IF($B17="N/A","N/A",IF(C17&gt;90,"No",IF(C17&lt;50,"No","Yes")))</f>
        <v>No</v>
      </c>
      <c r="E17" s="8">
        <v>18.896891362000002</v>
      </c>
      <c r="F17" s="9" t="str">
        <f>IF($B17="N/A","N/A",IF(E17&gt;90,"No",IF(E17&lt;50,"No","Yes")))</f>
        <v>No</v>
      </c>
      <c r="G17" s="8">
        <v>20.556410163999999</v>
      </c>
      <c r="H17" s="9" t="str">
        <f>IF($B17="N/A","N/A",IF(G17&gt;90,"No",IF(G17&lt;50,"No","Yes")))</f>
        <v>No</v>
      </c>
      <c r="I17" s="10">
        <v>15.35</v>
      </c>
      <c r="J17" s="10">
        <v>8.782</v>
      </c>
      <c r="K17" s="9" t="str">
        <f t="shared" si="4"/>
        <v>Yes</v>
      </c>
    </row>
    <row r="18" spans="1:11" x14ac:dyDescent="0.25">
      <c r="A18" s="69" t="s">
        <v>863</v>
      </c>
      <c r="B18" s="49" t="s">
        <v>228</v>
      </c>
      <c r="C18" s="68">
        <v>35.458957126000001</v>
      </c>
      <c r="D18" s="9" t="str">
        <f t="shared" ref="D18:D23" si="5">IF($B18="N/A","N/A",IF(C18&gt;5,"No",IF(C18&lt;=0,"No","Yes")))</f>
        <v>No</v>
      </c>
      <c r="E18" s="8">
        <v>35.901039341999997</v>
      </c>
      <c r="F18" s="9" t="str">
        <f t="shared" ref="F18:F23" si="6">IF($B18="N/A","N/A",IF(E18&gt;5,"No",IF(E18&lt;=0,"No","Yes")))</f>
        <v>No</v>
      </c>
      <c r="G18" s="8">
        <v>39.174446498000002</v>
      </c>
      <c r="H18" s="9" t="str">
        <f t="shared" ref="H18:H23" si="7">IF($B18="N/A","N/A",IF(G18&gt;5,"No",IF(G18&lt;=0,"No","Yes")))</f>
        <v>No</v>
      </c>
      <c r="I18" s="10">
        <v>1.2470000000000001</v>
      </c>
      <c r="J18" s="10">
        <v>9.1180000000000003</v>
      </c>
      <c r="K18" s="9" t="str">
        <f t="shared" si="4"/>
        <v>Yes</v>
      </c>
    </row>
    <row r="19" spans="1:11" x14ac:dyDescent="0.25">
      <c r="A19" s="69" t="s">
        <v>864</v>
      </c>
      <c r="B19" s="49" t="s">
        <v>228</v>
      </c>
      <c r="C19" s="68">
        <v>4.1610096298999997</v>
      </c>
      <c r="D19" s="9" t="str">
        <f t="shared" si="5"/>
        <v>Yes</v>
      </c>
      <c r="E19" s="8">
        <v>3.7668166024</v>
      </c>
      <c r="F19" s="9" t="str">
        <f t="shared" si="6"/>
        <v>Yes</v>
      </c>
      <c r="G19" s="8">
        <v>3.6898256956000002</v>
      </c>
      <c r="H19" s="9" t="str">
        <f t="shared" si="7"/>
        <v>Yes</v>
      </c>
      <c r="I19" s="10">
        <v>-9.4700000000000006</v>
      </c>
      <c r="J19" s="10">
        <v>-2.04</v>
      </c>
      <c r="K19" s="9" t="str">
        <f t="shared" si="4"/>
        <v>Yes</v>
      </c>
    </row>
    <row r="20" spans="1:11" x14ac:dyDescent="0.25">
      <c r="A20" s="69" t="s">
        <v>865</v>
      </c>
      <c r="B20" s="49" t="s">
        <v>228</v>
      </c>
      <c r="C20" s="68">
        <v>0.13611745359999999</v>
      </c>
      <c r="D20" s="9" t="str">
        <f t="shared" si="5"/>
        <v>Yes</v>
      </c>
      <c r="E20" s="8">
        <v>0.16211128159999999</v>
      </c>
      <c r="F20" s="9" t="str">
        <f t="shared" si="6"/>
        <v>Yes</v>
      </c>
      <c r="G20" s="8">
        <v>0.1641367507</v>
      </c>
      <c r="H20" s="9" t="str">
        <f t="shared" si="7"/>
        <v>Yes</v>
      </c>
      <c r="I20" s="10">
        <v>19.100000000000001</v>
      </c>
      <c r="J20" s="10">
        <v>1.2490000000000001</v>
      </c>
      <c r="K20" s="9" t="str">
        <f t="shared" si="4"/>
        <v>Yes</v>
      </c>
    </row>
    <row r="21" spans="1:11" x14ac:dyDescent="0.25">
      <c r="A21" s="69" t="s">
        <v>866</v>
      </c>
      <c r="B21" s="33" t="s">
        <v>217</v>
      </c>
      <c r="C21" s="68">
        <v>0.36158822810000002</v>
      </c>
      <c r="D21" s="9" t="str">
        <f t="shared" si="5"/>
        <v>N/A</v>
      </c>
      <c r="E21" s="8">
        <v>0.39377548109999999</v>
      </c>
      <c r="F21" s="9" t="str">
        <f t="shared" si="6"/>
        <v>N/A</v>
      </c>
      <c r="G21" s="8">
        <v>0.42114564500000001</v>
      </c>
      <c r="H21" s="9" t="str">
        <f t="shared" si="7"/>
        <v>N/A</v>
      </c>
      <c r="I21" s="10">
        <v>8.9019999999999992</v>
      </c>
      <c r="J21" s="10">
        <v>6.9509999999999996</v>
      </c>
      <c r="K21" s="9" t="str">
        <f t="shared" si="4"/>
        <v>Yes</v>
      </c>
    </row>
    <row r="22" spans="1:11" x14ac:dyDescent="0.25">
      <c r="A22" s="66" t="s">
        <v>1728</v>
      </c>
      <c r="B22" s="33" t="s">
        <v>217</v>
      </c>
      <c r="C22" s="68">
        <v>5.0820246000000003E-3</v>
      </c>
      <c r="D22" s="9" t="str">
        <f t="shared" si="5"/>
        <v>N/A</v>
      </c>
      <c r="E22" s="8">
        <v>4.3352864E-3</v>
      </c>
      <c r="F22" s="9" t="str">
        <f t="shared" si="6"/>
        <v>N/A</v>
      </c>
      <c r="G22" s="8">
        <v>4.1403261000000002E-3</v>
      </c>
      <c r="H22" s="9" t="str">
        <f t="shared" si="7"/>
        <v>N/A</v>
      </c>
      <c r="I22" s="10">
        <v>-14.7</v>
      </c>
      <c r="J22" s="10">
        <v>-4.5</v>
      </c>
      <c r="K22" s="9" t="str">
        <f t="shared" si="4"/>
        <v>Yes</v>
      </c>
    </row>
    <row r="23" spans="1:11" x14ac:dyDescent="0.25">
      <c r="A23" s="69" t="s">
        <v>867</v>
      </c>
      <c r="B23" s="33" t="s">
        <v>217</v>
      </c>
      <c r="C23" s="68">
        <v>1.7551403699999999E-2</v>
      </c>
      <c r="D23" s="9" t="str">
        <f t="shared" si="5"/>
        <v>N/A</v>
      </c>
      <c r="E23" s="8">
        <v>6.8014247000000002E-3</v>
      </c>
      <c r="F23" s="9" t="str">
        <f t="shared" si="6"/>
        <v>N/A</v>
      </c>
      <c r="G23" s="8">
        <v>1.3065178E-2</v>
      </c>
      <c r="H23" s="9" t="str">
        <f t="shared" si="7"/>
        <v>N/A</v>
      </c>
      <c r="I23" s="10">
        <v>-61.2</v>
      </c>
      <c r="J23" s="10">
        <v>92.09</v>
      </c>
      <c r="K23" s="9" t="str">
        <f t="shared" si="4"/>
        <v>No</v>
      </c>
    </row>
    <row r="24" spans="1:11" x14ac:dyDescent="0.25">
      <c r="A24" s="69" t="s">
        <v>868</v>
      </c>
      <c r="B24" s="33" t="s">
        <v>236</v>
      </c>
      <c r="C24" s="68">
        <v>3.6959548669000002</v>
      </c>
      <c r="D24" s="9" t="str">
        <f>IF($B24="N/A","N/A",IF(C24&gt;10,"No",IF(C24&lt;1,"No","Yes")))</f>
        <v>Yes</v>
      </c>
      <c r="E24" s="8">
        <v>3.7700502995999998</v>
      </c>
      <c r="F24" s="9" t="str">
        <f>IF($B24="N/A","N/A",IF(E24&gt;10,"No",IF(E24&lt;1,"No","Yes")))</f>
        <v>Yes</v>
      </c>
      <c r="G24" s="8">
        <v>3.6799915825</v>
      </c>
      <c r="H24" s="9" t="str">
        <f>IF($B24="N/A","N/A",IF(G24&gt;10,"No",IF(G24&lt;1,"No","Yes")))</f>
        <v>Yes</v>
      </c>
      <c r="I24" s="10">
        <v>2.0049999999999999</v>
      </c>
      <c r="J24" s="10">
        <v>-2.39</v>
      </c>
      <c r="K24" s="9" t="str">
        <f t="shared" si="4"/>
        <v>Yes</v>
      </c>
    </row>
    <row r="25" spans="1:11" x14ac:dyDescent="0.25">
      <c r="A25" s="69" t="s">
        <v>869</v>
      </c>
      <c r="B25" s="72" t="s">
        <v>243</v>
      </c>
      <c r="C25" s="68">
        <v>13.277547781999999</v>
      </c>
      <c r="D25" s="9" t="str">
        <f>IF($B25="N/A","N/A",IF(C25&gt;10,"No",IF(C25&lt;=0,"No","Yes")))</f>
        <v>No</v>
      </c>
      <c r="E25" s="8">
        <v>14.737066837</v>
      </c>
      <c r="F25" s="9" t="str">
        <f>IF($B25="N/A","N/A",IF(E25&gt;10,"No",IF(E25&lt;=0,"No","Yes")))</f>
        <v>No</v>
      </c>
      <c r="G25" s="8">
        <v>14.672550536999999</v>
      </c>
      <c r="H25" s="9" t="str">
        <f>IF($B25="N/A","N/A",IF(G25&gt;10,"No",IF(G25&lt;=0,"No","Yes")))</f>
        <v>No</v>
      </c>
      <c r="I25" s="10">
        <v>10.99</v>
      </c>
      <c r="J25" s="10">
        <v>-0.438</v>
      </c>
      <c r="K25" s="9" t="str">
        <f t="shared" si="4"/>
        <v>Yes</v>
      </c>
    </row>
    <row r="26" spans="1:11" x14ac:dyDescent="0.25">
      <c r="A26" s="69" t="s">
        <v>870</v>
      </c>
      <c r="B26" s="49" t="s">
        <v>252</v>
      </c>
      <c r="C26" s="68">
        <v>17.309102441</v>
      </c>
      <c r="D26" s="9" t="str">
        <f>IF($B26="N/A","N/A",IF(C26&gt;=5,"No",IF(C26&lt;0,"No","Yes")))</f>
        <v>No</v>
      </c>
      <c r="E26" s="8">
        <v>13.382606113</v>
      </c>
      <c r="F26" s="9" t="str">
        <f>IF($B26="N/A","N/A",IF(E26&gt;=5,"No",IF(E26&lt;0,"No","Yes")))</f>
        <v>No</v>
      </c>
      <c r="G26" s="8">
        <v>8.4644839207999993</v>
      </c>
      <c r="H26" s="9" t="str">
        <f>IF($B26="N/A","N/A",IF(G26&gt;=5,"No",IF(G26&lt;0,"No","Yes")))</f>
        <v>No</v>
      </c>
      <c r="I26" s="10">
        <v>-22.7</v>
      </c>
      <c r="J26" s="10">
        <v>-36.799999999999997</v>
      </c>
      <c r="K26" s="9" t="str">
        <f t="shared" si="4"/>
        <v>No</v>
      </c>
    </row>
    <row r="27" spans="1:11" x14ac:dyDescent="0.25">
      <c r="A27" s="69" t="s">
        <v>14</v>
      </c>
      <c r="B27" s="49" t="s">
        <v>253</v>
      </c>
      <c r="C27" s="68">
        <v>0.12732392710000001</v>
      </c>
      <c r="D27" s="9" t="str">
        <f>IF($B27="N/A","N/A",IF(C27&gt;15,"No",IF(C27&lt;=0,"No","Yes")))</f>
        <v>Yes</v>
      </c>
      <c r="E27" s="8">
        <v>0.1489348539</v>
      </c>
      <c r="F27" s="9" t="str">
        <f>IF($B27="N/A","N/A",IF(E27&gt;15,"No",IF(E27&lt;=0,"No","Yes")))</f>
        <v>Yes</v>
      </c>
      <c r="G27" s="8">
        <v>0.16041918080000001</v>
      </c>
      <c r="H27" s="9" t="str">
        <f>IF($B27="N/A","N/A",IF(G27&gt;15,"No",IF(G27&lt;=0,"No","Yes")))</f>
        <v>Yes</v>
      </c>
      <c r="I27" s="10">
        <v>16.97</v>
      </c>
      <c r="J27" s="10">
        <v>7.7110000000000003</v>
      </c>
      <c r="K27" s="9" t="str">
        <f>IF(J27="Div by 0", "N/A", IF(J27="N/A","N/A", IF(J27&gt;30, "No", IF(J27&lt;-30, "No", "Yes"))))</f>
        <v>Yes</v>
      </c>
    </row>
    <row r="28" spans="1:11" x14ac:dyDescent="0.25">
      <c r="A28" s="69" t="s">
        <v>871</v>
      </c>
      <c r="B28" s="33" t="s">
        <v>217</v>
      </c>
      <c r="C28" s="71">
        <v>67.280954455</v>
      </c>
      <c r="D28" s="9" t="str">
        <f>IF($B28="N/A","N/A",IF(C28&gt;15,"No",IF(C28&lt;-15,"No","Yes")))</f>
        <v>N/A</v>
      </c>
      <c r="E28" s="35">
        <v>67.692522428000004</v>
      </c>
      <c r="F28" s="9" t="str">
        <f>IF($B28="N/A","N/A",IF(E28&gt;15,"No",IF(E28&lt;-15,"No","Yes")))</f>
        <v>N/A</v>
      </c>
      <c r="G28" s="35">
        <v>71.248075796999998</v>
      </c>
      <c r="H28" s="9" t="str">
        <f>IF($B28="N/A","N/A",IF(G28&gt;15,"No",IF(G28&lt;-15,"No","Yes")))</f>
        <v>N/A</v>
      </c>
      <c r="I28" s="10">
        <v>0.61170000000000002</v>
      </c>
      <c r="J28" s="10">
        <v>5.2530000000000001</v>
      </c>
      <c r="K28" s="9" t="str">
        <f>IF(J28="Div by 0", "N/A", IF(J28="N/A","N/A", IF(J28&gt;30, "No", IF(J28&lt;-30, "No", "Yes"))))</f>
        <v>Yes</v>
      </c>
    </row>
    <row r="29" spans="1:11" x14ac:dyDescent="0.25">
      <c r="A29" s="69" t="s">
        <v>377</v>
      </c>
      <c r="B29" s="33" t="s">
        <v>254</v>
      </c>
      <c r="C29" s="68">
        <v>0.86863406109999997</v>
      </c>
      <c r="D29" s="9" t="str">
        <f>IF($B29="N/A","N/A",IF(C29&gt;35,"No",IF(C29&lt;10,"No","Yes")))</f>
        <v>No</v>
      </c>
      <c r="E29" s="8">
        <v>0.83042410150000001</v>
      </c>
      <c r="F29" s="9" t="str">
        <f>IF($B29="N/A","N/A",IF(E29&gt;35,"No",IF(E29&lt;10,"No","Yes")))</f>
        <v>No</v>
      </c>
      <c r="G29" s="8">
        <v>0.74532914849999998</v>
      </c>
      <c r="H29" s="9" t="str">
        <f>IF($B29="N/A","N/A",IF(G29&gt;35,"No",IF(G29&lt;10,"No","Yes")))</f>
        <v>No</v>
      </c>
      <c r="I29" s="10">
        <v>-4.4000000000000004</v>
      </c>
      <c r="J29" s="10">
        <v>-10.199999999999999</v>
      </c>
      <c r="K29" s="9" t="str">
        <f t="shared" ref="K29:K54" si="8">IF(J29="Div by 0", "N/A", IF(J29="N/A","N/A", IF(J29&gt;30, "No", IF(J29&lt;-30, "No", "Yes"))))</f>
        <v>Yes</v>
      </c>
    </row>
    <row r="30" spans="1:11" x14ac:dyDescent="0.25">
      <c r="A30" s="69" t="s">
        <v>378</v>
      </c>
      <c r="B30" s="33" t="s">
        <v>255</v>
      </c>
      <c r="C30" s="68">
        <v>1.3094947429999999</v>
      </c>
      <c r="D30" s="9" t="str">
        <f>IF($B30="N/A","N/A",IF(C30&gt;20,"No",IF(C30&lt;2,"No","Yes")))</f>
        <v>No</v>
      </c>
      <c r="E30" s="8">
        <v>1.1336169724</v>
      </c>
      <c r="F30" s="9" t="str">
        <f>IF($B30="N/A","N/A",IF(E30&gt;20,"No",IF(E30&lt;2,"No","Yes")))</f>
        <v>No</v>
      </c>
      <c r="G30" s="8">
        <v>0.99032304469999999</v>
      </c>
      <c r="H30" s="9" t="str">
        <f>IF($B30="N/A","N/A",IF(G30&gt;20,"No",IF(G30&lt;2,"No","Yes")))</f>
        <v>No</v>
      </c>
      <c r="I30" s="10">
        <v>-13.4</v>
      </c>
      <c r="J30" s="10">
        <v>-12.6</v>
      </c>
      <c r="K30" s="9" t="str">
        <f t="shared" si="8"/>
        <v>Yes</v>
      </c>
    </row>
    <row r="31" spans="1:11" x14ac:dyDescent="0.25">
      <c r="A31" s="69" t="s">
        <v>379</v>
      </c>
      <c r="B31" s="33" t="s">
        <v>256</v>
      </c>
      <c r="C31" s="68">
        <v>0.2434816598</v>
      </c>
      <c r="D31" s="9" t="str">
        <f>IF($B31="N/A","N/A",IF(C31&gt;8,"No",IF(C31&lt;0.5,"No","Yes")))</f>
        <v>No</v>
      </c>
      <c r="E31" s="8">
        <v>0.27182600800000001</v>
      </c>
      <c r="F31" s="9" t="str">
        <f>IF($B31="N/A","N/A",IF(E31&gt;8,"No",IF(E31&lt;0.5,"No","Yes")))</f>
        <v>No</v>
      </c>
      <c r="G31" s="8">
        <v>0.28715878880000001</v>
      </c>
      <c r="H31" s="9" t="str">
        <f>IF($B31="N/A","N/A",IF(G31&gt;8,"No",IF(G31&lt;0.5,"No","Yes")))</f>
        <v>No</v>
      </c>
      <c r="I31" s="10">
        <v>11.64</v>
      </c>
      <c r="J31" s="10">
        <v>5.641</v>
      </c>
      <c r="K31" s="9" t="str">
        <f t="shared" si="8"/>
        <v>Yes</v>
      </c>
    </row>
    <row r="32" spans="1:11" x14ac:dyDescent="0.25">
      <c r="A32" s="69" t="s">
        <v>380</v>
      </c>
      <c r="B32" s="33" t="s">
        <v>257</v>
      </c>
      <c r="C32" s="68">
        <v>4.0032886205000002</v>
      </c>
      <c r="D32" s="9" t="str">
        <f>IF($B32="N/A","N/A",IF(C32&gt;25,"No",IF(C32&lt;3,"No","Yes")))</f>
        <v>Yes</v>
      </c>
      <c r="E32" s="8">
        <v>4.9492837235999998</v>
      </c>
      <c r="F32" s="9" t="str">
        <f>IF($B32="N/A","N/A",IF(E32&gt;25,"No",IF(E32&lt;3,"No","Yes")))</f>
        <v>Yes</v>
      </c>
      <c r="G32" s="8">
        <v>5.3126724576999997</v>
      </c>
      <c r="H32" s="9" t="str">
        <f>IF($B32="N/A","N/A",IF(G32&gt;25,"No",IF(G32&lt;3,"No","Yes")))</f>
        <v>Yes</v>
      </c>
      <c r="I32" s="10">
        <v>23.63</v>
      </c>
      <c r="J32" s="10">
        <v>7.3419999999999996</v>
      </c>
      <c r="K32" s="9" t="str">
        <f t="shared" si="8"/>
        <v>Yes</v>
      </c>
    </row>
    <row r="33" spans="1:11" x14ac:dyDescent="0.25">
      <c r="A33" s="69" t="s">
        <v>381</v>
      </c>
      <c r="B33" s="33" t="s">
        <v>258</v>
      </c>
      <c r="C33" s="68">
        <v>15.425263659000001</v>
      </c>
      <c r="D33" s="9" t="str">
        <f>IF($B33="N/A","N/A",IF(C33&gt;25,"No",IF(C33&lt;2,"No","Yes")))</f>
        <v>Yes</v>
      </c>
      <c r="E33" s="8">
        <v>17.089848063000002</v>
      </c>
      <c r="F33" s="9" t="str">
        <f>IF($B33="N/A","N/A",IF(E33&gt;25,"No",IF(E33&lt;2,"No","Yes")))</f>
        <v>Yes</v>
      </c>
      <c r="G33" s="8">
        <v>16.405870862</v>
      </c>
      <c r="H33" s="9" t="str">
        <f>IF($B33="N/A","N/A",IF(G33&gt;25,"No",IF(G33&lt;2,"No","Yes")))</f>
        <v>Yes</v>
      </c>
      <c r="I33" s="10">
        <v>10.79</v>
      </c>
      <c r="J33" s="10">
        <v>-4</v>
      </c>
      <c r="K33" s="9" t="str">
        <f t="shared" si="8"/>
        <v>Yes</v>
      </c>
    </row>
    <row r="34" spans="1:11" x14ac:dyDescent="0.25">
      <c r="A34" s="69" t="s">
        <v>382</v>
      </c>
      <c r="B34" s="33" t="s">
        <v>259</v>
      </c>
      <c r="C34" s="68">
        <v>0.2897229342</v>
      </c>
      <c r="D34" s="9" t="str">
        <f>IF($B34="N/A","N/A",IF(C34&gt;25,"No",IF(C34&lt;=0,"No","Yes")))</f>
        <v>Yes</v>
      </c>
      <c r="E34" s="8">
        <v>0.26634293689999999</v>
      </c>
      <c r="F34" s="9" t="str">
        <f>IF($B34="N/A","N/A",IF(E34&gt;25,"No",IF(E34&lt;=0,"No","Yes")))</f>
        <v>Yes</v>
      </c>
      <c r="G34" s="8">
        <v>0.26755766660000002</v>
      </c>
      <c r="H34" s="9" t="str">
        <f>IF($B34="N/A","N/A",IF(G34&gt;25,"No",IF(G34&lt;=0,"No","Yes")))</f>
        <v>Yes</v>
      </c>
      <c r="I34" s="10">
        <v>-8.07</v>
      </c>
      <c r="J34" s="10">
        <v>0.45610000000000001</v>
      </c>
      <c r="K34" s="9" t="str">
        <f t="shared" si="8"/>
        <v>Yes</v>
      </c>
    </row>
    <row r="35" spans="1:11" x14ac:dyDescent="0.25">
      <c r="A35" s="69" t="s">
        <v>383</v>
      </c>
      <c r="B35" s="33" t="s">
        <v>260</v>
      </c>
      <c r="C35" s="68">
        <v>14.205819382</v>
      </c>
      <c r="D35" s="9" t="str">
        <f>IF($B35="N/A","N/A",IF(C35&gt;20,"No",IF(C35&lt;4,"No","Yes")))</f>
        <v>Yes</v>
      </c>
      <c r="E35" s="8">
        <v>14.622824934</v>
      </c>
      <c r="F35" s="9" t="str">
        <f>IF($B35="N/A","N/A",IF(E35&gt;20,"No",IF(E35&lt;4,"No","Yes")))</f>
        <v>Yes</v>
      </c>
      <c r="G35" s="8">
        <v>13.687434775</v>
      </c>
      <c r="H35" s="9" t="str">
        <f>IF($B35="N/A","N/A",IF(G35&gt;20,"No",IF(G35&lt;4,"No","Yes")))</f>
        <v>Yes</v>
      </c>
      <c r="I35" s="10">
        <v>2.9350000000000001</v>
      </c>
      <c r="J35" s="10">
        <v>-6.4</v>
      </c>
      <c r="K35" s="9" t="str">
        <f t="shared" si="8"/>
        <v>Yes</v>
      </c>
    </row>
    <row r="36" spans="1:11" x14ac:dyDescent="0.25">
      <c r="A36" s="69" t="s">
        <v>384</v>
      </c>
      <c r="B36" s="33" t="s">
        <v>261</v>
      </c>
      <c r="C36" s="68">
        <v>0.78914771080000001</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14.879672868</v>
      </c>
      <c r="D37" s="9" t="str">
        <f>IF($B37="N/A","N/A",IF(C37&gt;=25,"No",IF(C37&lt;0,"No","Yes")))</f>
        <v>Yes</v>
      </c>
      <c r="E37" s="8">
        <v>13.745281244999999</v>
      </c>
      <c r="F37" s="9" t="str">
        <f>IF($B37="N/A","N/A",IF(E37&gt;=25,"No",IF(E37&lt;0,"No","Yes")))</f>
        <v>Yes</v>
      </c>
      <c r="G37" s="8">
        <v>13.858422858999999</v>
      </c>
      <c r="H37" s="9" t="str">
        <f>IF($B37="N/A","N/A",IF(G37&gt;=25,"No",IF(G37&lt;0,"No","Yes")))</f>
        <v>Yes</v>
      </c>
      <c r="I37" s="10">
        <v>-7.62</v>
      </c>
      <c r="J37" s="10">
        <v>0.82310000000000005</v>
      </c>
      <c r="K37" s="9" t="str">
        <f t="shared" si="8"/>
        <v>Yes</v>
      </c>
    </row>
    <row r="38" spans="1:11" x14ac:dyDescent="0.25">
      <c r="A38" s="69" t="s">
        <v>386</v>
      </c>
      <c r="B38" s="33" t="s">
        <v>225</v>
      </c>
      <c r="C38" s="68">
        <v>2.5795493309999999</v>
      </c>
      <c r="D38" s="9" t="str">
        <f>IF($B38="N/A","N/A",IF(C38&gt;3,"Yes","No"))</f>
        <v>No</v>
      </c>
      <c r="E38" s="8">
        <v>2.769572814</v>
      </c>
      <c r="F38" s="9" t="str">
        <f>IF($B38="N/A","N/A",IF(E38&gt;3,"Yes","No"))</f>
        <v>No</v>
      </c>
      <c r="G38" s="8">
        <v>2.7697640511000001</v>
      </c>
      <c r="H38" s="9" t="str">
        <f>IF($B38="N/A","N/A",IF(G38&gt;3,"Yes","No"))</f>
        <v>No</v>
      </c>
      <c r="I38" s="10">
        <v>7.367</v>
      </c>
      <c r="J38" s="10">
        <v>6.8999999999999999E-3</v>
      </c>
      <c r="K38" s="9" t="str">
        <f t="shared" si="8"/>
        <v>Yes</v>
      </c>
    </row>
    <row r="39" spans="1:11" x14ac:dyDescent="0.25">
      <c r="A39" s="69" t="s">
        <v>387</v>
      </c>
      <c r="B39" s="33" t="s">
        <v>224</v>
      </c>
      <c r="C39" s="68">
        <v>0.33900233239999999</v>
      </c>
      <c r="D39" s="9" t="str">
        <f>IF($B39="N/A","N/A",IF(C39&gt;1,"Yes","No"))</f>
        <v>No</v>
      </c>
      <c r="E39" s="8">
        <v>0.31705157319999999</v>
      </c>
      <c r="F39" s="9" t="str">
        <f>IF($B39="N/A","N/A",IF(E39&gt;1,"Yes","No"))</f>
        <v>No</v>
      </c>
      <c r="G39" s="8">
        <v>0.33180317980000001</v>
      </c>
      <c r="H39" s="9" t="str">
        <f>IF($B39="N/A","N/A",IF(G39&gt;1,"Yes","No"))</f>
        <v>No</v>
      </c>
      <c r="I39" s="10">
        <v>-6.48</v>
      </c>
      <c r="J39" s="10">
        <v>4.6529999999999996</v>
      </c>
      <c r="K39" s="9" t="str">
        <f t="shared" si="8"/>
        <v>Yes</v>
      </c>
    </row>
    <row r="40" spans="1:11" x14ac:dyDescent="0.25">
      <c r="A40" s="69" t="s">
        <v>388</v>
      </c>
      <c r="B40" s="33" t="s">
        <v>217</v>
      </c>
      <c r="C40" s="68">
        <v>0</v>
      </c>
      <c r="D40" s="9" t="str">
        <f>IF($B40="N/A","N/A",IF(C40&gt;15,"No",IF(C40&lt;-15,"No","Yes")))</f>
        <v>N/A</v>
      </c>
      <c r="E40" s="8">
        <v>0</v>
      </c>
      <c r="F40" s="9" t="str">
        <f>IF($B40="N/A","N/A",IF(E40&gt;15,"No",IF(E40&lt;-15,"No","Yes")))</f>
        <v>N/A</v>
      </c>
      <c r="G40" s="8">
        <v>0</v>
      </c>
      <c r="H40" s="9" t="str">
        <f>IF($B40="N/A","N/A",IF(G40&gt;15,"No",IF(G40&lt;-15,"No","Yes")))</f>
        <v>N/A</v>
      </c>
      <c r="I40" s="10" t="s">
        <v>1742</v>
      </c>
      <c r="J40" s="10" t="s">
        <v>1742</v>
      </c>
      <c r="K40" s="9" t="str">
        <f t="shared" si="8"/>
        <v>N/A</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22.100203899</v>
      </c>
      <c r="D42" s="9" t="str">
        <f>IF($B42="N/A","N/A",IF(C42&gt;0,"Yes","No"))</f>
        <v>Yes</v>
      </c>
      <c r="E42" s="8">
        <v>22.443837875</v>
      </c>
      <c r="F42" s="9" t="str">
        <f>IF($B42="N/A","N/A",IF(E42&gt;0,"Yes","No"))</f>
        <v>Yes</v>
      </c>
      <c r="G42" s="8">
        <v>23.538240105</v>
      </c>
      <c r="H42" s="9" t="str">
        <f>IF($B42="N/A","N/A",IF(G42&gt;0,"Yes","No"))</f>
        <v>Yes</v>
      </c>
      <c r="I42" s="10">
        <v>1.5549999999999999</v>
      </c>
      <c r="J42" s="10">
        <v>4.8760000000000003</v>
      </c>
      <c r="K42" s="9" t="str">
        <f t="shared" si="8"/>
        <v>Yes</v>
      </c>
    </row>
    <row r="43" spans="1:11" x14ac:dyDescent="0.25">
      <c r="A43" s="69" t="s">
        <v>391</v>
      </c>
      <c r="B43" s="33" t="s">
        <v>263</v>
      </c>
      <c r="C43" s="68">
        <v>4.6386961750999998</v>
      </c>
      <c r="D43" s="9" t="str">
        <f>IF($B43="N/A","N/A",IF(C43&gt;0,"Yes","No"))</f>
        <v>Yes</v>
      </c>
      <c r="E43" s="8">
        <v>4.0252707394999998</v>
      </c>
      <c r="F43" s="9" t="str">
        <f>IF($B43="N/A","N/A",IF(E43&gt;0,"Yes","No"))</f>
        <v>Yes</v>
      </c>
      <c r="G43" s="8">
        <v>3.3810258184999999</v>
      </c>
      <c r="H43" s="9" t="str">
        <f>IF($B43="N/A","N/A",IF(G43&gt;0,"Yes","No"))</f>
        <v>Yes</v>
      </c>
      <c r="I43" s="10">
        <v>-13.2</v>
      </c>
      <c r="J43" s="10">
        <v>-16</v>
      </c>
      <c r="K43" s="9" t="str">
        <f t="shared" si="8"/>
        <v>Yes</v>
      </c>
    </row>
    <row r="44" spans="1:11" x14ac:dyDescent="0.25">
      <c r="A44" s="69" t="s">
        <v>392</v>
      </c>
      <c r="B44" s="33" t="s">
        <v>263</v>
      </c>
      <c r="C44" s="68">
        <v>0.60061766999999999</v>
      </c>
      <c r="D44" s="9" t="str">
        <f>IF($B44="N/A","N/A",IF(C44&gt;0,"Yes","No"))</f>
        <v>Yes</v>
      </c>
      <c r="E44" s="8">
        <v>0.61025196439999996</v>
      </c>
      <c r="F44" s="9" t="str">
        <f>IF($B44="N/A","N/A",IF(E44&gt;0,"Yes","No"))</f>
        <v>Yes</v>
      </c>
      <c r="G44" s="8">
        <v>0.62814852669999999</v>
      </c>
      <c r="H44" s="9" t="str">
        <f>IF($B44="N/A","N/A",IF(G44&gt;0,"Yes","No"))</f>
        <v>Yes</v>
      </c>
      <c r="I44" s="10">
        <v>1.6040000000000001</v>
      </c>
      <c r="J44" s="10">
        <v>2.9329999999999998</v>
      </c>
      <c r="K44" s="9" t="str">
        <f t="shared" si="8"/>
        <v>Yes</v>
      </c>
    </row>
    <row r="45" spans="1:11" x14ac:dyDescent="0.25">
      <c r="A45" s="69" t="s">
        <v>393</v>
      </c>
      <c r="B45" s="33" t="s">
        <v>224</v>
      </c>
      <c r="C45" s="68">
        <v>8.2706681999999993E-3</v>
      </c>
      <c r="D45" s="9" t="str">
        <f>IF($B45="N/A","N/A",IF(C45&gt;1,"Yes","No"))</f>
        <v>No</v>
      </c>
      <c r="E45" s="8">
        <v>6.7943175999999996E-3</v>
      </c>
      <c r="F45" s="9" t="str">
        <f>IF($B45="N/A","N/A",IF(E45&gt;1,"Yes","No"))</f>
        <v>No</v>
      </c>
      <c r="G45" s="8">
        <v>5.2609654000000004E-3</v>
      </c>
      <c r="H45" s="9" t="str">
        <f>IF($B45="N/A","N/A",IF(G45&gt;1,"Yes","No"))</f>
        <v>No</v>
      </c>
      <c r="I45" s="10">
        <v>-17.899999999999999</v>
      </c>
      <c r="J45" s="10">
        <v>-22.6</v>
      </c>
      <c r="K45" s="9" t="str">
        <f t="shared" si="8"/>
        <v>Yes</v>
      </c>
    </row>
    <row r="46" spans="1:11" x14ac:dyDescent="0.25">
      <c r="A46" s="69" t="s">
        <v>394</v>
      </c>
      <c r="B46" s="33" t="s">
        <v>263</v>
      </c>
      <c r="C46" s="68">
        <v>2.1052970099999999E-2</v>
      </c>
      <c r="D46" s="9" t="str">
        <f>IF($B46="N/A","N/A",IF(C46&gt;0,"Yes","No"))</f>
        <v>Yes</v>
      </c>
      <c r="E46" s="8">
        <v>2.0944408000000001E-2</v>
      </c>
      <c r="F46" s="9" t="str">
        <f>IF($B46="N/A","N/A",IF(E46&gt;0,"Yes","No"))</f>
        <v>Yes</v>
      </c>
      <c r="G46" s="8">
        <v>2.34025723E-2</v>
      </c>
      <c r="H46" s="9" t="str">
        <f>IF($B46="N/A","N/A",IF(G46&gt;0,"Yes","No"))</f>
        <v>Yes</v>
      </c>
      <c r="I46" s="10">
        <v>-0.51600000000000001</v>
      </c>
      <c r="J46" s="10">
        <v>11.74</v>
      </c>
      <c r="K46" s="9" t="str">
        <f t="shared" si="8"/>
        <v>Yes</v>
      </c>
    </row>
    <row r="47" spans="1:11" x14ac:dyDescent="0.25">
      <c r="A47" s="69" t="s">
        <v>395</v>
      </c>
      <c r="B47" s="33" t="s">
        <v>217</v>
      </c>
      <c r="C47" s="68">
        <v>9.1104099999999994E-5</v>
      </c>
      <c r="D47" s="9" t="str">
        <f>IF($B47="N/A","N/A",IF(C47&gt;15,"No",IF(C47&lt;-15,"No","Yes")))</f>
        <v>N/A</v>
      </c>
      <c r="E47" s="8">
        <v>3.5535133999999998E-6</v>
      </c>
      <c r="F47" s="9" t="str">
        <f>IF($B47="N/A","N/A",IF(E47&gt;15,"No",IF(E47&lt;-15,"No","Yes")))</f>
        <v>N/A</v>
      </c>
      <c r="G47" s="8">
        <v>0</v>
      </c>
      <c r="H47" s="9" t="str">
        <f>IF($B47="N/A","N/A",IF(G47&gt;15,"No",IF(G47&lt;-15,"No","Yes")))</f>
        <v>N/A</v>
      </c>
      <c r="I47" s="10">
        <v>-96.1</v>
      </c>
      <c r="J47" s="10">
        <v>-100</v>
      </c>
      <c r="K47" s="9" t="str">
        <f t="shared" si="8"/>
        <v>No</v>
      </c>
    </row>
    <row r="48" spans="1:11" x14ac:dyDescent="0.25">
      <c r="A48" s="69" t="s">
        <v>396</v>
      </c>
      <c r="B48" s="33" t="s">
        <v>217</v>
      </c>
      <c r="C48" s="68">
        <v>6.3099495000000002E-3</v>
      </c>
      <c r="D48" s="9" t="str">
        <f>IF($B48="N/A","N/A",IF(C48&gt;15,"No",IF(C48&lt;-15,"No","Yes")))</f>
        <v>N/A</v>
      </c>
      <c r="E48" s="8">
        <v>1.36810266E-2</v>
      </c>
      <c r="F48" s="9" t="str">
        <f>IF($B48="N/A","N/A",IF(E48&gt;15,"No",IF(E48&lt;-15,"No","Yes")))</f>
        <v>N/A</v>
      </c>
      <c r="G48" s="8">
        <v>1.1260076399999999E-2</v>
      </c>
      <c r="H48" s="9" t="str">
        <f>IF($B48="N/A","N/A",IF(G48&gt;15,"No",IF(G48&lt;-15,"No","Yes")))</f>
        <v>N/A</v>
      </c>
      <c r="I48" s="10">
        <v>116.8</v>
      </c>
      <c r="J48" s="10">
        <v>-17.7</v>
      </c>
      <c r="K48" s="9" t="str">
        <f t="shared" si="8"/>
        <v>Yes</v>
      </c>
    </row>
    <row r="49" spans="1:11" x14ac:dyDescent="0.25">
      <c r="A49" s="69" t="s">
        <v>397</v>
      </c>
      <c r="B49" s="33" t="s">
        <v>217</v>
      </c>
      <c r="C49" s="68">
        <v>3.9452037999999998E-3</v>
      </c>
      <c r="D49" s="9" t="str">
        <f>IF($B49="N/A","N/A",IF(C49&gt;15,"No",IF(C49&lt;-15,"No","Yes")))</f>
        <v>N/A</v>
      </c>
      <c r="E49" s="8">
        <v>3.2017156000000001E-3</v>
      </c>
      <c r="F49" s="9" t="str">
        <f>IF($B49="N/A","N/A",IF(E49&gt;15,"No",IF(E49&lt;-15,"No","Yes")))</f>
        <v>N/A</v>
      </c>
      <c r="G49" s="8">
        <v>0.1230086172</v>
      </c>
      <c r="H49" s="9" t="str">
        <f>IF($B49="N/A","N/A",IF(G49&gt;15,"No",IF(G49&lt;-15,"No","Yes")))</f>
        <v>N/A</v>
      </c>
      <c r="I49" s="10">
        <v>-18.8</v>
      </c>
      <c r="J49" s="10">
        <v>3742</v>
      </c>
      <c r="K49" s="9" t="str">
        <f t="shared" si="8"/>
        <v>No</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7.7213421742000001</v>
      </c>
      <c r="D51" s="9" t="str">
        <f>IF($B51="N/A","N/A",IF(C51&gt;15,"No",IF(C51&lt;-15,"No","Yes")))</f>
        <v>N/A</v>
      </c>
      <c r="E51" s="8">
        <v>7.1392109843</v>
      </c>
      <c r="F51" s="9" t="str">
        <f>IF($B51="N/A","N/A",IF(E51&gt;15,"No",IF(E51&lt;-15,"No","Yes")))</f>
        <v>N/A</v>
      </c>
      <c r="G51" s="8">
        <v>6.9924503805000002</v>
      </c>
      <c r="H51" s="9" t="str">
        <f>IF($B51="N/A","N/A",IF(G51&gt;15,"No",IF(G51&lt;-15,"No","Yes")))</f>
        <v>N/A</v>
      </c>
      <c r="I51" s="10">
        <v>-7.54</v>
      </c>
      <c r="J51" s="10">
        <v>-2.06</v>
      </c>
      <c r="K51" s="9" t="str">
        <f t="shared" si="8"/>
        <v>Yes</v>
      </c>
    </row>
    <row r="52" spans="1:11" x14ac:dyDescent="0.25">
      <c r="A52" s="69" t="s">
        <v>400</v>
      </c>
      <c r="B52" s="33" t="s">
        <v>224</v>
      </c>
      <c r="C52" s="68">
        <v>9.1152389280000001</v>
      </c>
      <c r="D52" s="9" t="str">
        <f>IF($B52="N/A","N/A",IF(C52&gt;1,"Yes","No"))</f>
        <v>Yes</v>
      </c>
      <c r="E52" s="8">
        <v>8.8879695554999998</v>
      </c>
      <c r="F52" s="9" t="str">
        <f>IF($B52="N/A","N/A",IF(E52&gt;1,"Yes","No"))</f>
        <v>Yes</v>
      </c>
      <c r="G52" s="8">
        <v>9.7456766138000006</v>
      </c>
      <c r="H52" s="9" t="str">
        <f>IF($B52="N/A","N/A",IF(G52&gt;1,"Yes","No"))</f>
        <v>Yes</v>
      </c>
      <c r="I52" s="10">
        <v>-2.4900000000000002</v>
      </c>
      <c r="J52" s="10">
        <v>9.65</v>
      </c>
      <c r="K52" s="9" t="str">
        <f t="shared" si="8"/>
        <v>Yes</v>
      </c>
    </row>
    <row r="53" spans="1:11" x14ac:dyDescent="0.25">
      <c r="A53" s="69" t="s">
        <v>401</v>
      </c>
      <c r="B53" s="33" t="s">
        <v>263</v>
      </c>
      <c r="C53" s="68">
        <v>0.85115395630000001</v>
      </c>
      <c r="D53" s="9" t="str">
        <f>IF($B53="N/A","N/A",IF(C53&gt;0,"Yes","No"))</f>
        <v>Yes</v>
      </c>
      <c r="E53" s="8">
        <v>0.85276148679999997</v>
      </c>
      <c r="F53" s="9" t="str">
        <f>IF($B53="N/A","N/A",IF(E53&gt;0,"Yes","No"))</f>
        <v>Yes</v>
      </c>
      <c r="G53" s="8">
        <v>0.89518949140000004</v>
      </c>
      <c r="H53" s="9" t="str">
        <f>IF($B53="N/A","N/A",IF(G53&gt;0,"Yes","No"))</f>
        <v>Yes</v>
      </c>
      <c r="I53" s="10">
        <v>0.18890000000000001</v>
      </c>
      <c r="J53" s="10">
        <v>4.9749999999999996</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76.521680519</v>
      </c>
      <c r="D55" s="9" t="str">
        <f>IF($B55="N/A","N/A",IF(C55&gt;15,"No",IF(C55&lt;-15,"No","Yes")))</f>
        <v>N/A</v>
      </c>
      <c r="E55" s="35">
        <v>80.110683308000006</v>
      </c>
      <c r="F55" s="9" t="str">
        <f>IF($B55="N/A","N/A",IF(E55&gt;15,"No",IF(E55&lt;-15,"No","Yes")))</f>
        <v>N/A</v>
      </c>
      <c r="G55" s="35">
        <v>80.761495209000003</v>
      </c>
      <c r="H55" s="9" t="str">
        <f>IF($B55="N/A","N/A",IF(G55&gt;15,"No",IF(G55&lt;-15,"No","Yes")))</f>
        <v>N/A</v>
      </c>
      <c r="I55" s="10">
        <v>4.6900000000000004</v>
      </c>
      <c r="J55" s="10">
        <v>0.81240000000000001</v>
      </c>
      <c r="K55" s="9" t="str">
        <f t="shared" ref="K55:K74" si="9">IF(J55="Div by 0", "N/A", IF(J55="N/A","N/A", IF(J55&gt;30, "No", IF(J55&lt;-30, "No", "Yes"))))</f>
        <v>Yes</v>
      </c>
    </row>
    <row r="56" spans="1:11" x14ac:dyDescent="0.25">
      <c r="A56" s="69" t="s">
        <v>873</v>
      </c>
      <c r="B56" s="33" t="s">
        <v>265</v>
      </c>
      <c r="C56" s="71">
        <v>64.315020019000002</v>
      </c>
      <c r="D56" s="9" t="str">
        <f>IF($B56="N/A","N/A",IF(C56&gt;90,"No",IF(C56&lt;20,"No","Yes")))</f>
        <v>Yes</v>
      </c>
      <c r="E56" s="35">
        <v>59.992494362000002</v>
      </c>
      <c r="F56" s="9" t="str">
        <f>IF($B56="N/A","N/A",IF(E56&gt;90,"No",IF(E56&lt;20,"No","Yes")))</f>
        <v>Yes</v>
      </c>
      <c r="G56" s="35">
        <v>59.762398656999999</v>
      </c>
      <c r="H56" s="9" t="str">
        <f>IF($B56="N/A","N/A",IF(G56&gt;90,"No",IF(G56&lt;20,"No","Yes")))</f>
        <v>Yes</v>
      </c>
      <c r="I56" s="10">
        <v>-6.72</v>
      </c>
      <c r="J56" s="10">
        <v>-0.38400000000000001</v>
      </c>
      <c r="K56" s="9" t="str">
        <f t="shared" si="9"/>
        <v>Yes</v>
      </c>
    </row>
    <row r="57" spans="1:11" x14ac:dyDescent="0.25">
      <c r="A57" s="69" t="s">
        <v>874</v>
      </c>
      <c r="B57" s="33" t="s">
        <v>266</v>
      </c>
      <c r="C57" s="71">
        <v>34.520234850999998</v>
      </c>
      <c r="D57" s="9" t="str">
        <f>IF($B57="N/A","N/A",IF(C57&gt;60,"No",IF(C57&lt;10,"No","Yes")))</f>
        <v>Yes</v>
      </c>
      <c r="E57" s="35">
        <v>39.273440266999998</v>
      </c>
      <c r="F57" s="9" t="str">
        <f>IF($B57="N/A","N/A",IF(E57&gt;60,"No",IF(E57&lt;10,"No","Yes")))</f>
        <v>Yes</v>
      </c>
      <c r="G57" s="35">
        <v>41.729482314999998</v>
      </c>
      <c r="H57" s="9" t="str">
        <f>IF($B57="N/A","N/A",IF(G57&gt;60,"No",IF(G57&lt;10,"No","Yes")))</f>
        <v>Yes</v>
      </c>
      <c r="I57" s="10">
        <v>13.77</v>
      </c>
      <c r="J57" s="10">
        <v>6.2539999999999996</v>
      </c>
      <c r="K57" s="9" t="str">
        <f t="shared" si="9"/>
        <v>Yes</v>
      </c>
    </row>
    <row r="58" spans="1:11" ht="25" x14ac:dyDescent="0.25">
      <c r="A58" s="69" t="s">
        <v>875</v>
      </c>
      <c r="B58" s="33" t="s">
        <v>267</v>
      </c>
      <c r="C58" s="71">
        <v>51.086921863000001</v>
      </c>
      <c r="D58" s="9" t="str">
        <f>IF($B58="N/A","N/A",IF(C58&gt;100,"No",IF(C58&lt;10,"No","Yes")))</f>
        <v>Yes</v>
      </c>
      <c r="E58" s="35">
        <v>43.735067651000001</v>
      </c>
      <c r="F58" s="9" t="str">
        <f>IF($B58="N/A","N/A",IF(E58&gt;100,"No",IF(E58&lt;10,"No","Yes")))</f>
        <v>Yes</v>
      </c>
      <c r="G58" s="35">
        <v>39.259820531000003</v>
      </c>
      <c r="H58" s="9" t="str">
        <f>IF($B58="N/A","N/A",IF(G58&gt;100,"No",IF(G58&lt;10,"No","Yes")))</f>
        <v>Yes</v>
      </c>
      <c r="I58" s="10">
        <v>-14.4</v>
      </c>
      <c r="J58" s="10">
        <v>-10.199999999999999</v>
      </c>
      <c r="K58" s="9" t="str">
        <f t="shared" si="9"/>
        <v>Yes</v>
      </c>
    </row>
    <row r="59" spans="1:11" x14ac:dyDescent="0.25">
      <c r="A59" s="69" t="s">
        <v>876</v>
      </c>
      <c r="B59" s="33" t="s">
        <v>268</v>
      </c>
      <c r="C59" s="71">
        <v>158.16641733</v>
      </c>
      <c r="D59" s="9" t="str">
        <f>IF($B59="N/A","N/A",IF(C59&gt;100,"No",IF(C59&lt;20,"No","Yes")))</f>
        <v>No</v>
      </c>
      <c r="E59" s="35">
        <v>154.33396443999999</v>
      </c>
      <c r="F59" s="9" t="str">
        <f>IF($B59="N/A","N/A",IF(E59&gt;100,"No",IF(E59&lt;20,"No","Yes")))</f>
        <v>No</v>
      </c>
      <c r="G59" s="35">
        <v>149.72227298999999</v>
      </c>
      <c r="H59" s="9" t="str">
        <f>IF($B59="N/A","N/A",IF(G59&gt;100,"No",IF(G59&lt;20,"No","Yes")))</f>
        <v>No</v>
      </c>
      <c r="I59" s="10">
        <v>-2.42</v>
      </c>
      <c r="J59" s="10">
        <v>-2.99</v>
      </c>
      <c r="K59" s="9" t="str">
        <f t="shared" si="9"/>
        <v>Yes</v>
      </c>
    </row>
    <row r="60" spans="1:11" x14ac:dyDescent="0.25">
      <c r="A60" s="69" t="s">
        <v>877</v>
      </c>
      <c r="B60" s="33" t="s">
        <v>268</v>
      </c>
      <c r="C60" s="71">
        <v>59.374905179999999</v>
      </c>
      <c r="D60" s="9" t="str">
        <f>IF($B60="N/A","N/A",IF(C60&gt;100,"No",IF(C60&lt;20,"No","Yes")))</f>
        <v>Yes</v>
      </c>
      <c r="E60" s="35">
        <v>70.531751309000001</v>
      </c>
      <c r="F60" s="9" t="str">
        <f>IF($B60="N/A","N/A",IF(E60&gt;100,"No",IF(E60&lt;20,"No","Yes")))</f>
        <v>Yes</v>
      </c>
      <c r="G60" s="35">
        <v>68.819431316000006</v>
      </c>
      <c r="H60" s="9" t="str">
        <f>IF($B60="N/A","N/A",IF(G60&gt;100,"No",IF(G60&lt;20,"No","Yes")))</f>
        <v>Yes</v>
      </c>
      <c r="I60" s="10">
        <v>18.79</v>
      </c>
      <c r="J60" s="10">
        <v>-2.4300000000000002</v>
      </c>
      <c r="K60" s="9" t="str">
        <f t="shared" si="9"/>
        <v>Yes</v>
      </c>
    </row>
    <row r="61" spans="1:11" x14ac:dyDescent="0.25">
      <c r="A61" s="69" t="s">
        <v>878</v>
      </c>
      <c r="B61" s="33" t="s">
        <v>217</v>
      </c>
      <c r="C61" s="71">
        <v>63.191870719000001</v>
      </c>
      <c r="D61" s="9" t="str">
        <f>IF($B61="N/A","N/A",IF(C61&gt;15,"No",IF(C61&lt;-15,"No","Yes")))</f>
        <v>N/A</v>
      </c>
      <c r="E61" s="35">
        <v>63.649042053999999</v>
      </c>
      <c r="F61" s="9" t="str">
        <f>IF($B61="N/A","N/A",IF(E61&gt;15,"No",IF(E61&lt;-15,"No","Yes")))</f>
        <v>N/A</v>
      </c>
      <c r="G61" s="35">
        <v>63.831435593999998</v>
      </c>
      <c r="H61" s="9" t="str">
        <f>IF($B61="N/A","N/A",IF(G61&gt;15,"No",IF(G61&lt;-15,"No","Yes")))</f>
        <v>N/A</v>
      </c>
      <c r="I61" s="10">
        <v>0.72350000000000003</v>
      </c>
      <c r="J61" s="10">
        <v>0.28660000000000002</v>
      </c>
      <c r="K61" s="9" t="str">
        <f t="shared" si="9"/>
        <v>Yes</v>
      </c>
    </row>
    <row r="62" spans="1:11" x14ac:dyDescent="0.25">
      <c r="A62" s="69" t="s">
        <v>879</v>
      </c>
      <c r="B62" s="33" t="s">
        <v>269</v>
      </c>
      <c r="C62" s="71">
        <v>44.138338976</v>
      </c>
      <c r="D62" s="9" t="str">
        <f>IF($B62="N/A","N/A",IF(C62&gt;60,"No",IF(C62&lt;10,"No","Yes")))</f>
        <v>Yes</v>
      </c>
      <c r="E62" s="35">
        <v>47.918196524999999</v>
      </c>
      <c r="F62" s="9" t="str">
        <f>IF($B62="N/A","N/A",IF(E62&gt;60,"No",IF(E62&lt;10,"No","Yes")))</f>
        <v>Yes</v>
      </c>
      <c r="G62" s="35">
        <v>47.624436568</v>
      </c>
      <c r="H62" s="9" t="str">
        <f>IF($B62="N/A","N/A",IF(G62&gt;60,"No",IF(G62&lt;10,"No","Yes")))</f>
        <v>Yes</v>
      </c>
      <c r="I62" s="10">
        <v>8.5640000000000001</v>
      </c>
      <c r="J62" s="10">
        <v>-0.61299999999999999</v>
      </c>
      <c r="K62" s="9" t="str">
        <f t="shared" si="9"/>
        <v>Yes</v>
      </c>
    </row>
    <row r="63" spans="1:11" x14ac:dyDescent="0.25">
      <c r="A63" s="69" t="s">
        <v>880</v>
      </c>
      <c r="B63" s="33" t="s">
        <v>269</v>
      </c>
      <c r="C63" s="71">
        <v>10.192052282000001</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60.839924355000001</v>
      </c>
      <c r="D64" s="9" t="str">
        <f t="shared" ref="D64:D74" si="10">IF($B64="N/A","N/A",IF(C64&gt;15,"No",IF(C64&lt;-15,"No","Yes")))</f>
        <v>N/A</v>
      </c>
      <c r="E64" s="35">
        <v>63.566825626000004</v>
      </c>
      <c r="F64" s="9" t="str">
        <f>IF($B64="N/A","N/A",IF(E64&gt;15,"No",IF(E64&lt;-15,"No","Yes")))</f>
        <v>N/A</v>
      </c>
      <c r="G64" s="35">
        <v>59.324502436000003</v>
      </c>
      <c r="H64" s="9" t="str">
        <f>IF($B64="N/A","N/A",IF(G64&gt;15,"No",IF(G64&lt;-15,"No","Yes")))</f>
        <v>N/A</v>
      </c>
      <c r="I64" s="10">
        <v>4.4820000000000002</v>
      </c>
      <c r="J64" s="10">
        <v>-6.67</v>
      </c>
      <c r="K64" s="9" t="str">
        <f t="shared" si="9"/>
        <v>Yes</v>
      </c>
    </row>
    <row r="65" spans="1:11" ht="15.75" customHeight="1" x14ac:dyDescent="0.25">
      <c r="A65" s="69" t="s">
        <v>882</v>
      </c>
      <c r="B65" s="33" t="s">
        <v>217</v>
      </c>
      <c r="C65" s="71">
        <v>129.07739212999999</v>
      </c>
      <c r="D65" s="9" t="str">
        <f t="shared" si="10"/>
        <v>N/A</v>
      </c>
      <c r="E65" s="35">
        <v>126.76488793</v>
      </c>
      <c r="F65" s="9" t="str">
        <f t="shared" ref="F65:F73" si="11">IF($B65="N/A","N/A",IF(E65&gt;15,"No",IF(E65&lt;-15,"No","Yes")))</f>
        <v>N/A</v>
      </c>
      <c r="G65" s="35">
        <v>119.70691764999999</v>
      </c>
      <c r="H65" s="9" t="str">
        <f t="shared" ref="H65:H86" si="12">IF($B65="N/A","N/A",IF(G65&gt;15,"No",IF(G65&lt;-15,"No","Yes")))</f>
        <v>N/A</v>
      </c>
      <c r="I65" s="10">
        <v>-1.79</v>
      </c>
      <c r="J65" s="10">
        <v>-5.57</v>
      </c>
      <c r="K65" s="9" t="str">
        <f t="shared" si="9"/>
        <v>Yes</v>
      </c>
    </row>
    <row r="66" spans="1:11" x14ac:dyDescent="0.25">
      <c r="A66" s="69" t="s">
        <v>883</v>
      </c>
      <c r="B66" s="33" t="s">
        <v>217</v>
      </c>
      <c r="C66" s="71">
        <v>145.91515938000001</v>
      </c>
      <c r="D66" s="9" t="str">
        <f t="shared" si="10"/>
        <v>N/A</v>
      </c>
      <c r="E66" s="35">
        <v>162.44899240000001</v>
      </c>
      <c r="F66" s="9" t="str">
        <f t="shared" si="11"/>
        <v>N/A</v>
      </c>
      <c r="G66" s="35">
        <v>161.2036464</v>
      </c>
      <c r="H66" s="9" t="str">
        <f t="shared" si="12"/>
        <v>N/A</v>
      </c>
      <c r="I66" s="10">
        <v>11.33</v>
      </c>
      <c r="J66" s="10">
        <v>-0.76700000000000002</v>
      </c>
      <c r="K66" s="9" t="str">
        <f t="shared" si="9"/>
        <v>Yes</v>
      </c>
    </row>
    <row r="67" spans="1:11" x14ac:dyDescent="0.25">
      <c r="A67" s="69" t="s">
        <v>884</v>
      </c>
      <c r="B67" s="33" t="s">
        <v>217</v>
      </c>
      <c r="C67" s="71">
        <v>50.049366569999997</v>
      </c>
      <c r="D67" s="9" t="str">
        <f t="shared" si="10"/>
        <v>N/A</v>
      </c>
      <c r="E67" s="35">
        <v>50.804650348000003</v>
      </c>
      <c r="F67" s="9" t="str">
        <f t="shared" si="11"/>
        <v>N/A</v>
      </c>
      <c r="G67" s="35">
        <v>51.573899408999999</v>
      </c>
      <c r="H67" s="9" t="str">
        <f t="shared" si="12"/>
        <v>N/A</v>
      </c>
      <c r="I67" s="10">
        <v>1.5089999999999999</v>
      </c>
      <c r="J67" s="10">
        <v>1.514</v>
      </c>
      <c r="K67" s="9" t="str">
        <f t="shared" si="9"/>
        <v>Yes</v>
      </c>
    </row>
    <row r="68" spans="1:11" ht="25" x14ac:dyDescent="0.25">
      <c r="A68" s="69" t="s">
        <v>885</v>
      </c>
      <c r="B68" s="33" t="s">
        <v>217</v>
      </c>
      <c r="C68" s="71">
        <v>58.259923763000003</v>
      </c>
      <c r="D68" s="9" t="str">
        <f t="shared" si="10"/>
        <v>N/A</v>
      </c>
      <c r="E68" s="35">
        <v>56.884240941000002</v>
      </c>
      <c r="F68" s="9" t="str">
        <f t="shared" si="11"/>
        <v>N/A</v>
      </c>
      <c r="G68" s="35">
        <v>58.000980454999997</v>
      </c>
      <c r="H68" s="9" t="str">
        <f t="shared" si="12"/>
        <v>N/A</v>
      </c>
      <c r="I68" s="10">
        <v>-2.36</v>
      </c>
      <c r="J68" s="10">
        <v>1.9630000000000001</v>
      </c>
      <c r="K68" s="9" t="str">
        <f t="shared" si="9"/>
        <v>Yes</v>
      </c>
    </row>
    <row r="69" spans="1:11" x14ac:dyDescent="0.25">
      <c r="A69" s="69" t="s">
        <v>886</v>
      </c>
      <c r="B69" s="33" t="s">
        <v>217</v>
      </c>
      <c r="C69" s="71">
        <v>35.816350219</v>
      </c>
      <c r="D69" s="9" t="str">
        <f t="shared" si="10"/>
        <v>N/A</v>
      </c>
      <c r="E69" s="35">
        <v>36.416247409</v>
      </c>
      <c r="F69" s="9" t="str">
        <f t="shared" si="11"/>
        <v>N/A</v>
      </c>
      <c r="G69" s="35">
        <v>38.27239659</v>
      </c>
      <c r="H69" s="9" t="str">
        <f t="shared" si="12"/>
        <v>N/A</v>
      </c>
      <c r="I69" s="10">
        <v>1.675</v>
      </c>
      <c r="J69" s="10">
        <v>5.0970000000000004</v>
      </c>
      <c r="K69" s="9" t="str">
        <f t="shared" si="9"/>
        <v>Yes</v>
      </c>
    </row>
    <row r="70" spans="1:11" ht="25" x14ac:dyDescent="0.25">
      <c r="A70" s="69" t="s">
        <v>887</v>
      </c>
      <c r="B70" s="33" t="s">
        <v>217</v>
      </c>
      <c r="C70" s="71">
        <v>10.76197318</v>
      </c>
      <c r="D70" s="9" t="str">
        <f t="shared" si="10"/>
        <v>N/A</v>
      </c>
      <c r="E70" s="35">
        <v>10.818514644</v>
      </c>
      <c r="F70" s="9" t="str">
        <f t="shared" si="11"/>
        <v>N/A</v>
      </c>
      <c r="G70" s="35">
        <v>14.088647958999999</v>
      </c>
      <c r="H70" s="9" t="str">
        <f t="shared" si="12"/>
        <v>N/A</v>
      </c>
      <c r="I70" s="10">
        <v>0.52539999999999998</v>
      </c>
      <c r="J70" s="10">
        <v>30.23</v>
      </c>
      <c r="K70" s="9" t="str">
        <f t="shared" si="9"/>
        <v>No</v>
      </c>
    </row>
    <row r="71" spans="1:11" x14ac:dyDescent="0.25">
      <c r="A71" s="69" t="s">
        <v>888</v>
      </c>
      <c r="B71" s="33" t="s">
        <v>217</v>
      </c>
      <c r="C71" s="71">
        <v>1792.047413</v>
      </c>
      <c r="D71" s="9" t="str">
        <f t="shared" si="10"/>
        <v>N/A</v>
      </c>
      <c r="E71" s="35">
        <v>1800.4977944</v>
      </c>
      <c r="F71" s="9" t="str">
        <f t="shared" si="11"/>
        <v>N/A</v>
      </c>
      <c r="G71" s="35">
        <v>1683.883871</v>
      </c>
      <c r="H71" s="9" t="str">
        <f t="shared" si="12"/>
        <v>N/A</v>
      </c>
      <c r="I71" s="10">
        <v>0.47149999999999997</v>
      </c>
      <c r="J71" s="10">
        <v>-6.48</v>
      </c>
      <c r="K71" s="9" t="str">
        <f t="shared" si="9"/>
        <v>Yes</v>
      </c>
    </row>
    <row r="72" spans="1:11" ht="25" x14ac:dyDescent="0.25">
      <c r="A72" s="69" t="s">
        <v>889</v>
      </c>
      <c r="B72" s="33" t="s">
        <v>217</v>
      </c>
      <c r="C72" s="71">
        <v>204.17148048999999</v>
      </c>
      <c r="D72" s="9" t="str">
        <f t="shared" si="10"/>
        <v>N/A</v>
      </c>
      <c r="E72" s="35">
        <v>218.02350853999999</v>
      </c>
      <c r="F72" s="9" t="str">
        <f t="shared" si="11"/>
        <v>N/A</v>
      </c>
      <c r="G72" s="35">
        <v>226.69025205</v>
      </c>
      <c r="H72" s="9" t="str">
        <f t="shared" si="12"/>
        <v>N/A</v>
      </c>
      <c r="I72" s="10">
        <v>6.7850000000000001</v>
      </c>
      <c r="J72" s="10">
        <v>3.9750000000000001</v>
      </c>
      <c r="K72" s="9" t="str">
        <f t="shared" si="9"/>
        <v>Yes</v>
      </c>
    </row>
    <row r="73" spans="1:11" x14ac:dyDescent="0.25">
      <c r="A73" s="69" t="s">
        <v>890</v>
      </c>
      <c r="B73" s="33" t="s">
        <v>217</v>
      </c>
      <c r="C73" s="71">
        <v>106.78890491999999</v>
      </c>
      <c r="D73" s="9" t="str">
        <f t="shared" si="10"/>
        <v>N/A</v>
      </c>
      <c r="E73" s="35">
        <v>100.15989986</v>
      </c>
      <c r="F73" s="9" t="str">
        <f t="shared" si="11"/>
        <v>N/A</v>
      </c>
      <c r="G73" s="35">
        <v>104.0467135</v>
      </c>
      <c r="H73" s="9" t="str">
        <f t="shared" si="12"/>
        <v>N/A</v>
      </c>
      <c r="I73" s="10">
        <v>-6.21</v>
      </c>
      <c r="J73" s="10">
        <v>3.8809999999999998</v>
      </c>
      <c r="K73" s="9" t="str">
        <f t="shared" si="9"/>
        <v>Yes</v>
      </c>
    </row>
    <row r="74" spans="1:11" x14ac:dyDescent="0.25">
      <c r="A74" s="69" t="s">
        <v>891</v>
      </c>
      <c r="B74" s="33" t="s">
        <v>217</v>
      </c>
      <c r="C74" s="71">
        <v>71.669663674000006</v>
      </c>
      <c r="D74" s="9" t="str">
        <f t="shared" si="10"/>
        <v>N/A</v>
      </c>
      <c r="E74" s="35">
        <v>74.899157002999999</v>
      </c>
      <c r="F74" s="9" t="str">
        <f>IF($B74="N/A","N/A",IF(E74&gt;15,"No",IF(E74&lt;-15,"No","Yes")))</f>
        <v>N/A</v>
      </c>
      <c r="G74" s="35">
        <v>73.250046850999993</v>
      </c>
      <c r="H74" s="9" t="str">
        <f t="shared" si="12"/>
        <v>N/A</v>
      </c>
      <c r="I74" s="10">
        <v>4.5060000000000002</v>
      </c>
      <c r="J74" s="10">
        <v>-2.2000000000000002</v>
      </c>
      <c r="K74" s="9" t="str">
        <f t="shared" si="9"/>
        <v>Yes</v>
      </c>
    </row>
    <row r="75" spans="1:11" x14ac:dyDescent="0.25">
      <c r="A75" s="69" t="s">
        <v>892</v>
      </c>
      <c r="B75" s="33" t="s">
        <v>217</v>
      </c>
      <c r="C75" s="68">
        <v>0.1932912205</v>
      </c>
      <c r="D75" s="9" t="str">
        <f t="shared" ref="D75:D80" si="13">IF($B75="N/A","N/A",IF(C75&gt;15,"No",IF(C75&lt;-15,"No","Yes")))</f>
        <v>N/A</v>
      </c>
      <c r="E75" s="8">
        <v>0.21449717630000001</v>
      </c>
      <c r="F75" s="9" t="str">
        <f>IF($B75="N/A","N/A",IF(E75&gt;15,"No",IF(E75&lt;-15,"No","Yes")))</f>
        <v>N/A</v>
      </c>
      <c r="G75" s="8">
        <v>0.25079840520000002</v>
      </c>
      <c r="H75" s="9" t="str">
        <f t="shared" si="12"/>
        <v>N/A</v>
      </c>
      <c r="I75" s="10">
        <v>10.97</v>
      </c>
      <c r="J75" s="10">
        <v>16.920000000000002</v>
      </c>
      <c r="K75" s="9" t="str">
        <f t="shared" ref="K75:K80" si="14">IF(J75="Div by 0", "N/A", IF(J75="N/A","N/A", IF(J75&gt;30, "No", IF(J75&lt;-30, "No", "Yes"))))</f>
        <v>Yes</v>
      </c>
    </row>
    <row r="76" spans="1:11" x14ac:dyDescent="0.25">
      <c r="A76" s="69" t="s">
        <v>893</v>
      </c>
      <c r="B76" s="33" t="s">
        <v>217</v>
      </c>
      <c r="C76" s="68">
        <v>2.3972024860999999</v>
      </c>
      <c r="D76" s="9" t="str">
        <f t="shared" si="13"/>
        <v>N/A</v>
      </c>
      <c r="E76" s="8">
        <v>2.3089379780999999</v>
      </c>
      <c r="F76" s="9" t="str">
        <f t="shared" ref="F76:F86" si="15">IF($B76="N/A","N/A",IF(E76&gt;15,"No",IF(E76&lt;-15,"No","Yes")))</f>
        <v>N/A</v>
      </c>
      <c r="G76" s="8">
        <v>2.1997847567000002</v>
      </c>
      <c r="H76" s="9" t="str">
        <f t="shared" si="12"/>
        <v>N/A</v>
      </c>
      <c r="I76" s="10">
        <v>-3.68</v>
      </c>
      <c r="J76" s="10">
        <v>-4.7300000000000004</v>
      </c>
      <c r="K76" s="9" t="str">
        <f t="shared" si="14"/>
        <v>Yes</v>
      </c>
    </row>
    <row r="77" spans="1:11" x14ac:dyDescent="0.25">
      <c r="A77" s="69" t="s">
        <v>894</v>
      </c>
      <c r="B77" s="33" t="s">
        <v>217</v>
      </c>
      <c r="C77" s="68">
        <v>1.6310922305</v>
      </c>
      <c r="D77" s="9" t="str">
        <f t="shared" si="13"/>
        <v>N/A</v>
      </c>
      <c r="E77" s="8">
        <v>2.0105032616999998</v>
      </c>
      <c r="F77" s="9" t="str">
        <f t="shared" si="15"/>
        <v>N/A</v>
      </c>
      <c r="G77" s="8">
        <v>2.0381744772000001</v>
      </c>
      <c r="H77" s="9" t="str">
        <f t="shared" si="12"/>
        <v>N/A</v>
      </c>
      <c r="I77" s="10">
        <v>23.26</v>
      </c>
      <c r="J77" s="10">
        <v>1.3759999999999999</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11.052199324</v>
      </c>
      <c r="D79" s="9" t="str">
        <f t="shared" si="13"/>
        <v>N/A</v>
      </c>
      <c r="E79" s="8">
        <v>10.124442973000001</v>
      </c>
      <c r="F79" s="9" t="str">
        <f t="shared" si="15"/>
        <v>N/A</v>
      </c>
      <c r="G79" s="8">
        <v>9.9565715362000002</v>
      </c>
      <c r="H79" s="9" t="str">
        <f t="shared" si="12"/>
        <v>N/A</v>
      </c>
      <c r="I79" s="10">
        <v>-8.39</v>
      </c>
      <c r="J79" s="10">
        <v>-1.66</v>
      </c>
      <c r="K79" s="9" t="str">
        <f t="shared" si="14"/>
        <v>Yes</v>
      </c>
    </row>
    <row r="80" spans="1:11" ht="25" x14ac:dyDescent="0.25">
      <c r="A80" s="69" t="s">
        <v>897</v>
      </c>
      <c r="B80" s="33" t="s">
        <v>217</v>
      </c>
      <c r="C80" s="73" t="s">
        <v>217</v>
      </c>
      <c r="D80" s="9" t="str">
        <f t="shared" si="13"/>
        <v>N/A</v>
      </c>
      <c r="E80" s="73" t="s">
        <v>217</v>
      </c>
      <c r="F80" s="9" t="str">
        <f t="shared" si="15"/>
        <v>N/A</v>
      </c>
      <c r="G80" s="73">
        <v>9.9565715362000002</v>
      </c>
      <c r="H80" s="9" t="str">
        <f t="shared" si="12"/>
        <v>N/A</v>
      </c>
      <c r="I80" s="10" t="s">
        <v>217</v>
      </c>
      <c r="J80" s="74" t="s">
        <v>217</v>
      </c>
      <c r="K80" s="9" t="str">
        <f t="shared" si="14"/>
        <v>N/A</v>
      </c>
    </row>
    <row r="81" spans="1:11" x14ac:dyDescent="0.25">
      <c r="A81" s="69" t="s">
        <v>898</v>
      </c>
      <c r="B81" s="33" t="s">
        <v>217</v>
      </c>
      <c r="C81" s="75">
        <v>101.61840649</v>
      </c>
      <c r="D81" s="9" t="str">
        <f t="shared" ref="D81:D86" si="16">IF($B81="N/A","N/A",IF(C81&gt;15,"No",IF(C81&lt;-15,"No","Yes")))</f>
        <v>N/A</v>
      </c>
      <c r="E81" s="76">
        <v>98.270385341999997</v>
      </c>
      <c r="F81" s="9" t="str">
        <f t="shared" si="15"/>
        <v>N/A</v>
      </c>
      <c r="G81" s="76">
        <v>87.617667126000001</v>
      </c>
      <c r="H81" s="9" t="str">
        <f>IF($B81="N/A","N/A",IF(G81&gt;15,"No",IF(G81&lt;-15,"No","Yes")))</f>
        <v>N/A</v>
      </c>
      <c r="I81" s="10">
        <v>-3.29</v>
      </c>
      <c r="J81" s="10">
        <v>-10.8</v>
      </c>
      <c r="K81" s="9" t="str">
        <f t="shared" ref="K81:K86" si="17">IF(J81="Div by 0", "N/A", IF(J81="N/A","N/A", IF(J81&gt;30, "No", IF(J81&lt;-30, "No", "Yes"))))</f>
        <v>Yes</v>
      </c>
    </row>
    <row r="82" spans="1:11" x14ac:dyDescent="0.25">
      <c r="A82" s="69" t="s">
        <v>899</v>
      </c>
      <c r="B82" s="33" t="s">
        <v>217</v>
      </c>
      <c r="C82" s="75">
        <v>79.393591146000006</v>
      </c>
      <c r="D82" s="9" t="str">
        <f t="shared" si="16"/>
        <v>N/A</v>
      </c>
      <c r="E82" s="76">
        <v>179.28073201999999</v>
      </c>
      <c r="F82" s="9" t="str">
        <f t="shared" si="15"/>
        <v>N/A</v>
      </c>
      <c r="G82" s="76">
        <v>136.53390082999999</v>
      </c>
      <c r="H82" s="9" t="str">
        <f t="shared" si="12"/>
        <v>N/A</v>
      </c>
      <c r="I82" s="10">
        <v>125.8</v>
      </c>
      <c r="J82" s="10">
        <v>-23.8</v>
      </c>
      <c r="K82" s="9" t="str">
        <f t="shared" si="17"/>
        <v>Yes</v>
      </c>
    </row>
    <row r="83" spans="1:11" x14ac:dyDescent="0.25">
      <c r="A83" s="69" t="s">
        <v>900</v>
      </c>
      <c r="B83" s="33" t="s">
        <v>217</v>
      </c>
      <c r="C83" s="75">
        <v>84.300959485999996</v>
      </c>
      <c r="D83" s="9" t="str">
        <f t="shared" si="16"/>
        <v>N/A</v>
      </c>
      <c r="E83" s="76">
        <v>78.741430840999996</v>
      </c>
      <c r="F83" s="9" t="str">
        <f t="shared" si="15"/>
        <v>N/A</v>
      </c>
      <c r="G83" s="76">
        <v>81.905069584000003</v>
      </c>
      <c r="H83" s="9" t="str">
        <f t="shared" si="12"/>
        <v>N/A</v>
      </c>
      <c r="I83" s="10">
        <v>-6.59</v>
      </c>
      <c r="J83" s="10">
        <v>4.0179999999999998</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145.22758555999999</v>
      </c>
      <c r="D85" s="9" t="str">
        <f t="shared" si="16"/>
        <v>N/A</v>
      </c>
      <c r="E85" s="76">
        <v>156.07272029000001</v>
      </c>
      <c r="F85" s="9" t="str">
        <f t="shared" si="15"/>
        <v>N/A</v>
      </c>
      <c r="G85" s="76">
        <v>161.76865056</v>
      </c>
      <c r="H85" s="9" t="str">
        <f t="shared" si="12"/>
        <v>N/A</v>
      </c>
      <c r="I85" s="10">
        <v>7.468</v>
      </c>
      <c r="J85" s="10">
        <v>3.65</v>
      </c>
      <c r="K85" s="9" t="str">
        <f t="shared" si="17"/>
        <v>Yes</v>
      </c>
    </row>
    <row r="86" spans="1:11" ht="25" x14ac:dyDescent="0.25">
      <c r="A86" s="69" t="s">
        <v>903</v>
      </c>
      <c r="B86" s="33" t="s">
        <v>217</v>
      </c>
      <c r="C86" s="77" t="s">
        <v>217</v>
      </c>
      <c r="D86" s="9" t="str">
        <f t="shared" si="16"/>
        <v>N/A</v>
      </c>
      <c r="E86" s="77" t="s">
        <v>217</v>
      </c>
      <c r="F86" s="9" t="str">
        <f t="shared" si="15"/>
        <v>N/A</v>
      </c>
      <c r="G86" s="77">
        <v>161.76865056</v>
      </c>
      <c r="H86" s="9" t="str">
        <f t="shared" si="12"/>
        <v>N/A</v>
      </c>
      <c r="I86" s="10" t="s">
        <v>217</v>
      </c>
      <c r="J86" s="10" t="s">
        <v>217</v>
      </c>
      <c r="K86" s="9" t="str">
        <f t="shared" si="17"/>
        <v>N/A</v>
      </c>
    </row>
    <row r="87" spans="1:11" x14ac:dyDescent="0.25">
      <c r="A87" s="69" t="s">
        <v>32</v>
      </c>
      <c r="B87" s="33" t="s">
        <v>270</v>
      </c>
      <c r="C87" s="68">
        <v>97.473120723999997</v>
      </c>
      <c r="D87" s="9" t="str">
        <f>IF($B87="N/A","N/A",IF(C87&gt;60,"Yes","No"))</f>
        <v>Yes</v>
      </c>
      <c r="E87" s="8">
        <v>97.422423515000006</v>
      </c>
      <c r="F87" s="9" t="str">
        <f>IF($B87="N/A","N/A",IF(E87&gt;60,"Yes","No"))</f>
        <v>Yes</v>
      </c>
      <c r="G87" s="8">
        <v>97.422173948999998</v>
      </c>
      <c r="H87" s="9" t="str">
        <f>IF($B87="N/A","N/A",IF(G87&gt;60,"Yes","No"))</f>
        <v>Yes</v>
      </c>
      <c r="I87" s="10">
        <v>-5.1999999999999998E-2</v>
      </c>
      <c r="J87" s="10">
        <v>0</v>
      </c>
      <c r="K87" s="9" t="str">
        <f t="shared" ref="K87:K105" si="18">IF(J87="Div by 0", "N/A", IF(J87="N/A","N/A", IF(J87&gt;30, "No", IF(J87&lt;-30, "No", "Yes"))))</f>
        <v>Yes</v>
      </c>
    </row>
    <row r="88" spans="1:11" x14ac:dyDescent="0.25">
      <c r="A88" s="69" t="s">
        <v>39</v>
      </c>
      <c r="B88" s="33" t="s">
        <v>271</v>
      </c>
      <c r="C88" s="68">
        <v>94.019178814</v>
      </c>
      <c r="D88" s="9" t="str">
        <f>IF($B88="N/A","N/A",IF(C88&gt;100,"No",IF(C88&lt;85,"No","Yes")))</f>
        <v>Yes</v>
      </c>
      <c r="E88" s="8">
        <v>93.685841871999997</v>
      </c>
      <c r="F88" s="9" t="str">
        <f>IF($B88="N/A","N/A",IF(E88&gt;100,"No",IF(E88&lt;85,"No","Yes")))</f>
        <v>Yes</v>
      </c>
      <c r="G88" s="8">
        <v>92.932635880999996</v>
      </c>
      <c r="H88" s="9" t="str">
        <f>IF($B88="N/A","N/A",IF(G88&gt;100,"No",IF(G88&lt;85,"No","Yes")))</f>
        <v>Yes</v>
      </c>
      <c r="I88" s="10">
        <v>-0.35499999999999998</v>
      </c>
      <c r="J88" s="10">
        <v>-0.80400000000000005</v>
      </c>
      <c r="K88" s="9" t="str">
        <f t="shared" si="18"/>
        <v>Yes</v>
      </c>
    </row>
    <row r="89" spans="1:11" x14ac:dyDescent="0.25">
      <c r="A89" s="69" t="s">
        <v>904</v>
      </c>
      <c r="B89" s="33" t="s">
        <v>217</v>
      </c>
      <c r="C89" s="68">
        <v>9.6562235756000003</v>
      </c>
      <c r="D89" s="9" t="str">
        <f>IF($B89="N/A","N/A",IF(C89&gt;15,"No",IF(C89&lt;-15,"No","Yes")))</f>
        <v>N/A</v>
      </c>
      <c r="E89" s="8">
        <v>11.090979170000001</v>
      </c>
      <c r="F89" s="9" t="str">
        <f>IF($B89="N/A","N/A",IF(E89&gt;15,"No",IF(E89&lt;-15,"No","Yes")))</f>
        <v>N/A</v>
      </c>
      <c r="G89" s="8">
        <v>11.400941792999999</v>
      </c>
      <c r="H89" s="9" t="str">
        <f>IF($B89="N/A","N/A",IF(G89&gt;15,"No",IF(G89&lt;-15,"No","Yes")))</f>
        <v>N/A</v>
      </c>
      <c r="I89" s="10">
        <v>14.86</v>
      </c>
      <c r="J89" s="10">
        <v>2.7949999999999999</v>
      </c>
      <c r="K89" s="9" t="str">
        <f t="shared" si="18"/>
        <v>Yes</v>
      </c>
    </row>
    <row r="90" spans="1:11" x14ac:dyDescent="0.25">
      <c r="A90" s="69" t="s">
        <v>845</v>
      </c>
      <c r="B90" s="33" t="s">
        <v>272</v>
      </c>
      <c r="C90" s="68">
        <v>10.617520088999999</v>
      </c>
      <c r="D90" s="9" t="str">
        <f>IF($B90="N/A","N/A",IF(C90&gt;25,"No",IF(C90&lt;5,"No","Yes")))</f>
        <v>Yes</v>
      </c>
      <c r="E90" s="8">
        <v>10.253265243</v>
      </c>
      <c r="F90" s="9" t="str">
        <f>IF($B90="N/A","N/A",IF(E90&gt;25,"No",IF(E90&lt;5,"No","Yes")))</f>
        <v>Yes</v>
      </c>
      <c r="G90" s="8">
        <v>10.611827824000001</v>
      </c>
      <c r="H90" s="9" t="str">
        <f>IF($B90="N/A","N/A",IF(G90&gt;25,"No",IF(G90&lt;5,"No","Yes")))</f>
        <v>Yes</v>
      </c>
      <c r="I90" s="10">
        <v>-3.43</v>
      </c>
      <c r="J90" s="10">
        <v>3.4969999999999999</v>
      </c>
      <c r="K90" s="9" t="str">
        <f t="shared" si="18"/>
        <v>Yes</v>
      </c>
    </row>
    <row r="91" spans="1:11" x14ac:dyDescent="0.25">
      <c r="A91" s="69" t="s">
        <v>846</v>
      </c>
      <c r="B91" s="33" t="s">
        <v>273</v>
      </c>
      <c r="C91" s="68">
        <v>42.582219084999998</v>
      </c>
      <c r="D91" s="9" t="str">
        <f>IF($B91="N/A","N/A",IF(C91&gt;70,"No",IF(C91&lt;40,"No","Yes")))</f>
        <v>Yes</v>
      </c>
      <c r="E91" s="8">
        <v>42.343789821000001</v>
      </c>
      <c r="F91" s="9" t="str">
        <f>IF($B91="N/A","N/A",IF(E91&gt;70,"No",IF(E91&lt;40,"No","Yes")))</f>
        <v>Yes</v>
      </c>
      <c r="G91" s="8">
        <v>41.726057656999998</v>
      </c>
      <c r="H91" s="9" t="str">
        <f>IF($B91="N/A","N/A",IF(G91&gt;70,"No",IF(G91&lt;40,"No","Yes")))</f>
        <v>Yes</v>
      </c>
      <c r="I91" s="10">
        <v>-0.56000000000000005</v>
      </c>
      <c r="J91" s="10">
        <v>-1.46</v>
      </c>
      <c r="K91" s="9" t="str">
        <f t="shared" si="18"/>
        <v>Yes</v>
      </c>
    </row>
    <row r="92" spans="1:11" x14ac:dyDescent="0.25">
      <c r="A92" s="69" t="s">
        <v>847</v>
      </c>
      <c r="B92" s="33" t="s">
        <v>274</v>
      </c>
      <c r="C92" s="68">
        <v>46.800260827000002</v>
      </c>
      <c r="D92" s="9" t="str">
        <f>IF($B92="N/A","N/A",IF(C92&gt;55,"No",IF(C92&lt;20,"No","Yes")))</f>
        <v>Yes</v>
      </c>
      <c r="E92" s="8">
        <v>47.402944937000001</v>
      </c>
      <c r="F92" s="9" t="str">
        <f>IF($B92="N/A","N/A",IF(E92&gt;55,"No",IF(E92&lt;20,"No","Yes")))</f>
        <v>Yes</v>
      </c>
      <c r="G92" s="8">
        <v>47.662114518999999</v>
      </c>
      <c r="H92" s="9" t="str">
        <f>IF($B92="N/A","N/A",IF(G92&gt;55,"No",IF(G92&lt;20,"No","Yes")))</f>
        <v>Yes</v>
      </c>
      <c r="I92" s="10">
        <v>1.288</v>
      </c>
      <c r="J92" s="10">
        <v>0.54669999999999996</v>
      </c>
      <c r="K92" s="9" t="str">
        <f t="shared" si="18"/>
        <v>Yes</v>
      </c>
    </row>
    <row r="93" spans="1:11" x14ac:dyDescent="0.25">
      <c r="A93" s="69" t="s">
        <v>167</v>
      </c>
      <c r="B93" s="33" t="s">
        <v>250</v>
      </c>
      <c r="C93" s="68">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69" t="s">
        <v>43</v>
      </c>
      <c r="B98" s="33" t="s">
        <v>227</v>
      </c>
      <c r="C98" s="68">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5">
      <c r="A99" s="69" t="s">
        <v>44</v>
      </c>
      <c r="B99" s="33" t="s">
        <v>217</v>
      </c>
      <c r="C99" s="68">
        <v>32.784849657000002</v>
      </c>
      <c r="D99" s="9" t="str">
        <f>IF($B99="N/A","N/A",IF(C99&gt;15,"No",IF(C99&lt;-15,"No","Yes")))</f>
        <v>N/A</v>
      </c>
      <c r="E99" s="8">
        <v>33.754216198999998</v>
      </c>
      <c r="F99" s="9" t="str">
        <f>IF($B99="N/A","N/A",IF(E99&gt;15,"No",IF(E99&lt;-15,"No","Yes")))</f>
        <v>N/A</v>
      </c>
      <c r="G99" s="8">
        <v>32.508910759999999</v>
      </c>
      <c r="H99" s="9" t="str">
        <f>IF($B99="N/A","N/A",IF(G99&gt;15,"No",IF(G99&lt;-15,"No","Yes")))</f>
        <v>N/A</v>
      </c>
      <c r="I99" s="10">
        <v>2.9569999999999999</v>
      </c>
      <c r="J99" s="10">
        <v>-3.69</v>
      </c>
      <c r="K99" s="9" t="str">
        <f t="shared" si="18"/>
        <v>Yes</v>
      </c>
    </row>
    <row r="100" spans="1:11" x14ac:dyDescent="0.25">
      <c r="A100" s="69" t="s">
        <v>45</v>
      </c>
      <c r="B100" s="33" t="s">
        <v>217</v>
      </c>
      <c r="C100" s="68">
        <v>67.215150343000005</v>
      </c>
      <c r="D100" s="9" t="str">
        <f>IF($B100="N/A","N/A",IF(C100&gt;15,"No",IF(C100&lt;-15,"No","Yes")))</f>
        <v>N/A</v>
      </c>
      <c r="E100" s="8">
        <v>66.245783801000002</v>
      </c>
      <c r="F100" s="9" t="str">
        <f>IF($B100="N/A","N/A",IF(E100&gt;15,"No",IF(E100&lt;-15,"No","Yes")))</f>
        <v>N/A</v>
      </c>
      <c r="G100" s="8">
        <v>67.491089239999994</v>
      </c>
      <c r="H100" s="9" t="str">
        <f>IF($B100="N/A","N/A",IF(G100&gt;15,"No",IF(G100&lt;-15,"No","Yes")))</f>
        <v>N/A</v>
      </c>
      <c r="I100" s="10">
        <v>-1.44</v>
      </c>
      <c r="J100" s="10">
        <v>1.88</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60.185660658000003</v>
      </c>
      <c r="D107" s="9" t="str">
        <f t="shared" ref="D107:D130" si="19">IF($B107="N/A","N/A",IF(C107&gt;15,"No",IF(C107&lt;-15,"No","Yes")))</f>
        <v>N/A</v>
      </c>
      <c r="E107" s="9">
        <v>60.878205352999998</v>
      </c>
      <c r="F107" s="9" t="str">
        <f t="shared" ref="F107:F130" si="20">IF($B107="N/A","N/A",IF(E107&gt;15,"No",IF(E107&lt;-15,"No","Yes")))</f>
        <v>N/A</v>
      </c>
      <c r="G107" s="8">
        <v>60.053986631000001</v>
      </c>
      <c r="H107" s="9" t="str">
        <f t="shared" ref="H107:H130" si="21">IF($B107="N/A","N/A",IF(G107&gt;15,"No",IF(G107&lt;-15,"No","Yes")))</f>
        <v>N/A</v>
      </c>
      <c r="I107" s="10">
        <v>1.151</v>
      </c>
      <c r="J107" s="10">
        <v>-1.35</v>
      </c>
      <c r="K107" s="9" t="str">
        <f t="shared" ref="K107:K130" si="22">IF(J107="Div by 0", "N/A", IF(J107="N/A","N/A", IF(J107&gt;30, "No", IF(J107&lt;-30, "No", "Yes"))))</f>
        <v>Yes</v>
      </c>
    </row>
    <row r="108" spans="1:11" x14ac:dyDescent="0.25">
      <c r="A108" s="69" t="s">
        <v>908</v>
      </c>
      <c r="B108" s="33" t="s">
        <v>217</v>
      </c>
      <c r="C108" s="78">
        <v>28.763617489000001</v>
      </c>
      <c r="D108" s="33" t="s">
        <v>217</v>
      </c>
      <c r="E108" s="9">
        <v>28.999874668</v>
      </c>
      <c r="F108" s="33" t="s">
        <v>217</v>
      </c>
      <c r="G108" s="8">
        <v>29.990223596</v>
      </c>
      <c r="H108" s="33" t="s">
        <v>217</v>
      </c>
      <c r="I108" s="10">
        <v>0.82140000000000002</v>
      </c>
      <c r="J108" s="10">
        <v>3.415</v>
      </c>
      <c r="K108" s="9" t="str">
        <f t="shared" si="22"/>
        <v>Yes</v>
      </c>
    </row>
    <row r="109" spans="1:11" x14ac:dyDescent="0.25">
      <c r="A109" s="69" t="s">
        <v>909</v>
      </c>
      <c r="B109" s="33" t="s">
        <v>217</v>
      </c>
      <c r="C109" s="78">
        <v>22.100021690999998</v>
      </c>
      <c r="D109" s="9" t="str">
        <f t="shared" si="19"/>
        <v>N/A</v>
      </c>
      <c r="E109" s="9">
        <v>22.443166260999998</v>
      </c>
      <c r="F109" s="9" t="str">
        <f t="shared" si="20"/>
        <v>N/A</v>
      </c>
      <c r="G109" s="8">
        <v>23.537572419</v>
      </c>
      <c r="H109" s="9" t="str">
        <f t="shared" si="21"/>
        <v>N/A</v>
      </c>
      <c r="I109" s="10">
        <v>1.5529999999999999</v>
      </c>
      <c r="J109" s="10">
        <v>4.8760000000000003</v>
      </c>
      <c r="K109" s="9" t="str">
        <f t="shared" si="22"/>
        <v>Yes</v>
      </c>
    </row>
    <row r="110" spans="1:11" x14ac:dyDescent="0.25">
      <c r="A110" s="69" t="s">
        <v>910</v>
      </c>
      <c r="B110" s="33" t="s">
        <v>217</v>
      </c>
      <c r="C110" s="78">
        <v>3.9452037999999998E-3</v>
      </c>
      <c r="D110" s="9" t="str">
        <f t="shared" si="19"/>
        <v>N/A</v>
      </c>
      <c r="E110" s="9">
        <v>3.2017156000000001E-3</v>
      </c>
      <c r="F110" s="9" t="str">
        <f t="shared" si="20"/>
        <v>N/A</v>
      </c>
      <c r="G110" s="8">
        <v>0.12296499950000001</v>
      </c>
      <c r="H110" s="9" t="str">
        <f t="shared" si="21"/>
        <v>N/A</v>
      </c>
      <c r="I110" s="10">
        <v>-18.8</v>
      </c>
      <c r="J110" s="10">
        <v>3741</v>
      </c>
      <c r="K110" s="9" t="str">
        <f t="shared" si="22"/>
        <v>No</v>
      </c>
    </row>
    <row r="111" spans="1:11" x14ac:dyDescent="0.25">
      <c r="A111" s="69" t="s">
        <v>911</v>
      </c>
      <c r="B111" s="33" t="s">
        <v>217</v>
      </c>
      <c r="C111" s="78">
        <v>0.85115395630000001</v>
      </c>
      <c r="D111" s="9" t="str">
        <f t="shared" si="19"/>
        <v>N/A</v>
      </c>
      <c r="E111" s="9">
        <v>0.85276148679999997</v>
      </c>
      <c r="F111" s="9" t="str">
        <f t="shared" si="20"/>
        <v>N/A</v>
      </c>
      <c r="G111" s="8">
        <v>0.89518949140000004</v>
      </c>
      <c r="H111" s="9" t="str">
        <f t="shared" si="21"/>
        <v>N/A</v>
      </c>
      <c r="I111" s="10">
        <v>0.18890000000000001</v>
      </c>
      <c r="J111" s="10">
        <v>4.9749999999999996</v>
      </c>
      <c r="K111" s="9" t="str">
        <f t="shared" si="22"/>
        <v>Yes</v>
      </c>
    </row>
    <row r="112" spans="1:11" x14ac:dyDescent="0.25">
      <c r="A112" s="69" t="s">
        <v>912</v>
      </c>
      <c r="B112" s="33" t="s">
        <v>217</v>
      </c>
      <c r="C112" s="78">
        <v>0.2896912458</v>
      </c>
      <c r="D112" s="9" t="str">
        <f t="shared" si="19"/>
        <v>N/A</v>
      </c>
      <c r="E112" s="9">
        <v>0.26611906549999997</v>
      </c>
      <c r="F112" s="9" t="str">
        <f t="shared" si="20"/>
        <v>N/A</v>
      </c>
      <c r="G112" s="8">
        <v>0.26746036560000003</v>
      </c>
      <c r="H112" s="9" t="str">
        <f t="shared" si="21"/>
        <v>N/A</v>
      </c>
      <c r="I112" s="10">
        <v>-8.14</v>
      </c>
      <c r="J112" s="10">
        <v>0.504</v>
      </c>
      <c r="K112" s="9" t="str">
        <f t="shared" si="22"/>
        <v>Yes</v>
      </c>
    </row>
    <row r="113" spans="1:11" x14ac:dyDescent="0.25">
      <c r="A113" s="69" t="s">
        <v>913</v>
      </c>
      <c r="B113" s="33" t="s">
        <v>217</v>
      </c>
      <c r="C113" s="78">
        <v>0.1115866833</v>
      </c>
      <c r="D113" s="9" t="str">
        <f t="shared" si="19"/>
        <v>N/A</v>
      </c>
      <c r="E113" s="9">
        <v>9.7515514900000003E-2</v>
      </c>
      <c r="F113" s="9" t="str">
        <f t="shared" si="20"/>
        <v>N/A</v>
      </c>
      <c r="G113" s="8">
        <v>9.8354552600000006E-2</v>
      </c>
      <c r="H113" s="9" t="str">
        <f t="shared" si="21"/>
        <v>N/A</v>
      </c>
      <c r="I113" s="10">
        <v>-12.6</v>
      </c>
      <c r="J113" s="10">
        <v>0.86040000000000005</v>
      </c>
      <c r="K113" s="9" t="str">
        <f t="shared" si="22"/>
        <v>Yes</v>
      </c>
    </row>
    <row r="114" spans="1:11" x14ac:dyDescent="0.25">
      <c r="A114" s="69" t="s">
        <v>914</v>
      </c>
      <c r="B114" s="33" t="s">
        <v>217</v>
      </c>
      <c r="C114" s="78">
        <v>0.19952591010000001</v>
      </c>
      <c r="D114" s="9" t="str">
        <f t="shared" si="19"/>
        <v>N/A</v>
      </c>
      <c r="E114" s="9">
        <v>0.18801994790000001</v>
      </c>
      <c r="F114" s="9" t="str">
        <f t="shared" si="20"/>
        <v>N/A</v>
      </c>
      <c r="G114" s="8">
        <v>0.2004468063</v>
      </c>
      <c r="H114" s="9" t="str">
        <f t="shared" si="21"/>
        <v>N/A</v>
      </c>
      <c r="I114" s="10">
        <v>-5.77</v>
      </c>
      <c r="J114" s="10">
        <v>6.609</v>
      </c>
      <c r="K114" s="9" t="str">
        <f t="shared" si="22"/>
        <v>Yes</v>
      </c>
    </row>
    <row r="115" spans="1:11" x14ac:dyDescent="0.25">
      <c r="A115" s="69" t="s">
        <v>915</v>
      </c>
      <c r="B115" s="33" t="s">
        <v>217</v>
      </c>
      <c r="C115" s="78">
        <v>3.2396223315000001</v>
      </c>
      <c r="D115" s="9" t="str">
        <f t="shared" si="19"/>
        <v>N/A</v>
      </c>
      <c r="E115" s="9">
        <v>3.0517182250000001</v>
      </c>
      <c r="F115" s="9" t="str">
        <f t="shared" si="20"/>
        <v>N/A</v>
      </c>
      <c r="G115" s="8">
        <v>2.7684991378000001</v>
      </c>
      <c r="H115" s="9" t="str">
        <f t="shared" si="21"/>
        <v>N/A</v>
      </c>
      <c r="I115" s="10">
        <v>-5.8</v>
      </c>
      <c r="J115" s="10">
        <v>-9.2799999999999994</v>
      </c>
      <c r="K115" s="9" t="str">
        <f t="shared" si="22"/>
        <v>Yes</v>
      </c>
    </row>
    <row r="116" spans="1:11" x14ac:dyDescent="0.25">
      <c r="A116" s="69" t="s">
        <v>916</v>
      </c>
      <c r="B116" s="33" t="s">
        <v>217</v>
      </c>
      <c r="C116" s="78">
        <v>0.25993189220000001</v>
      </c>
      <c r="D116" s="9" t="str">
        <f t="shared" si="19"/>
        <v>N/A</v>
      </c>
      <c r="E116" s="9">
        <v>0.2438349829</v>
      </c>
      <c r="F116" s="9" t="str">
        <f t="shared" si="20"/>
        <v>N/A</v>
      </c>
      <c r="G116" s="8">
        <v>0.259672929</v>
      </c>
      <c r="H116" s="9" t="str">
        <f t="shared" si="21"/>
        <v>N/A</v>
      </c>
      <c r="I116" s="10">
        <v>-6.19</v>
      </c>
      <c r="J116" s="10">
        <v>6.4950000000000001</v>
      </c>
      <c r="K116" s="9" t="str">
        <f t="shared" si="22"/>
        <v>Yes</v>
      </c>
    </row>
    <row r="117" spans="1:11" x14ac:dyDescent="0.25">
      <c r="A117" s="69" t="s">
        <v>917</v>
      </c>
      <c r="B117" s="33" t="s">
        <v>217</v>
      </c>
      <c r="C117" s="78">
        <v>2.0609332800000001E-2</v>
      </c>
      <c r="D117" s="9" t="str">
        <f t="shared" si="19"/>
        <v>N/A</v>
      </c>
      <c r="E117" s="9">
        <v>2.0308329100000001E-2</v>
      </c>
      <c r="F117" s="9" t="str">
        <f t="shared" si="20"/>
        <v>N/A</v>
      </c>
      <c r="G117" s="8">
        <v>2.3036854700000001E-2</v>
      </c>
      <c r="H117" s="9" t="str">
        <f t="shared" si="21"/>
        <v>N/A</v>
      </c>
      <c r="I117" s="10">
        <v>-1.46</v>
      </c>
      <c r="J117" s="10">
        <v>13.44</v>
      </c>
      <c r="K117" s="9" t="str">
        <f t="shared" si="22"/>
        <v>Yes</v>
      </c>
    </row>
    <row r="118" spans="1:11" x14ac:dyDescent="0.25">
      <c r="A118" s="69" t="s">
        <v>918</v>
      </c>
      <c r="B118" s="33" t="s">
        <v>217</v>
      </c>
      <c r="C118" s="78">
        <v>1.6875292423999999</v>
      </c>
      <c r="D118" s="9" t="str">
        <f t="shared" si="19"/>
        <v>N/A</v>
      </c>
      <c r="E118" s="9">
        <v>1.8332291383999999</v>
      </c>
      <c r="F118" s="9" t="str">
        <f t="shared" si="20"/>
        <v>N/A</v>
      </c>
      <c r="G118" s="8">
        <v>1.8170260407000001</v>
      </c>
      <c r="H118" s="9" t="str">
        <f t="shared" si="21"/>
        <v>N/A</v>
      </c>
      <c r="I118" s="10">
        <v>8.6340000000000003</v>
      </c>
      <c r="J118" s="10">
        <v>-0.88400000000000001</v>
      </c>
      <c r="K118" s="9" t="str">
        <f t="shared" si="22"/>
        <v>Yes</v>
      </c>
    </row>
    <row r="119" spans="1:11" x14ac:dyDescent="0.25">
      <c r="A119" s="69" t="s">
        <v>919</v>
      </c>
      <c r="B119" s="33" t="s">
        <v>217</v>
      </c>
      <c r="C119" s="78">
        <v>11.050721853000001</v>
      </c>
      <c r="D119" s="9" t="str">
        <f t="shared" si="19"/>
        <v>N/A</v>
      </c>
      <c r="E119" s="9">
        <v>10.121919978999999</v>
      </c>
      <c r="F119" s="9" t="str">
        <f t="shared" si="20"/>
        <v>N/A</v>
      </c>
      <c r="G119" s="8">
        <v>9.9557897728999993</v>
      </c>
      <c r="H119" s="9" t="str">
        <f t="shared" si="21"/>
        <v>N/A</v>
      </c>
      <c r="I119" s="10">
        <v>-8.4</v>
      </c>
      <c r="J119" s="10">
        <v>-1.64</v>
      </c>
      <c r="K119" s="9" t="str">
        <f t="shared" si="22"/>
        <v>Yes</v>
      </c>
    </row>
    <row r="120" spans="1:11" x14ac:dyDescent="0.25">
      <c r="A120" s="69" t="s">
        <v>920</v>
      </c>
      <c r="B120" s="33" t="s">
        <v>217</v>
      </c>
      <c r="C120" s="78">
        <v>3.4038830311999999</v>
      </c>
      <c r="D120" s="9" t="str">
        <f t="shared" si="19"/>
        <v>N/A</v>
      </c>
      <c r="E120" s="9">
        <v>3.0432608631</v>
      </c>
      <c r="F120" s="9" t="str">
        <f t="shared" si="20"/>
        <v>N/A</v>
      </c>
      <c r="G120" s="8">
        <v>3.0200155573999998</v>
      </c>
      <c r="H120" s="9" t="str">
        <f t="shared" si="21"/>
        <v>N/A</v>
      </c>
      <c r="I120" s="10">
        <v>-10.6</v>
      </c>
      <c r="J120" s="10">
        <v>-0.76400000000000001</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v>
      </c>
      <c r="D123" s="9" t="str">
        <f t="shared" si="19"/>
        <v>N/A</v>
      </c>
      <c r="E123" s="9">
        <v>0</v>
      </c>
      <c r="F123" s="9" t="str">
        <f t="shared" si="20"/>
        <v>N/A</v>
      </c>
      <c r="G123" s="8">
        <v>0</v>
      </c>
      <c r="H123" s="9" t="str">
        <f t="shared" si="21"/>
        <v>N/A</v>
      </c>
      <c r="I123" s="10" t="s">
        <v>1742</v>
      </c>
      <c r="J123" s="10" t="s">
        <v>1742</v>
      </c>
      <c r="K123" s="9" t="str">
        <f t="shared" si="22"/>
        <v>N/A</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7.6083453578000002</v>
      </c>
      <c r="D125" s="9" t="str">
        <f t="shared" si="19"/>
        <v>N/A</v>
      </c>
      <c r="E125" s="9">
        <v>7.0391689212999999</v>
      </c>
      <c r="F125" s="9" t="str">
        <f t="shared" si="20"/>
        <v>N/A</v>
      </c>
      <c r="G125" s="8">
        <v>6.8933677479000002</v>
      </c>
      <c r="H125" s="9" t="str">
        <f t="shared" si="21"/>
        <v>N/A</v>
      </c>
      <c r="I125" s="10">
        <v>-7.48</v>
      </c>
      <c r="J125" s="10">
        <v>-2.0699999999999998</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3.8493464499999998E-2</v>
      </c>
      <c r="D130" s="9" t="str">
        <f t="shared" si="19"/>
        <v>N/A</v>
      </c>
      <c r="E130" s="9">
        <v>3.9490194499999999E-2</v>
      </c>
      <c r="F130" s="9" t="str">
        <f t="shared" si="20"/>
        <v>N/A</v>
      </c>
      <c r="G130" s="8">
        <v>4.2406467599999997E-2</v>
      </c>
      <c r="H130" s="9" t="str">
        <f t="shared" si="21"/>
        <v>N/A</v>
      </c>
      <c r="I130" s="10">
        <v>2.589</v>
      </c>
      <c r="J130" s="10">
        <v>7.3849999999999998</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5739773</v>
      </c>
      <c r="D6" s="9" t="str">
        <f>IF($B6="N/A","N/A",IF(C6&gt;15,"No",IF(C6&lt;-15,"No","Yes")))</f>
        <v>N/A</v>
      </c>
      <c r="E6" s="34">
        <v>6269408</v>
      </c>
      <c r="F6" s="9" t="str">
        <f>IF($B6="N/A","N/A",IF(E6&gt;15,"No",IF(E6&lt;-15,"No","Yes")))</f>
        <v>N/A</v>
      </c>
      <c r="G6" s="34">
        <v>6415134</v>
      </c>
      <c r="H6" s="9" t="str">
        <f>IF($B6="N/A","N/A",IF(G6&gt;15,"No",IF(G6&lt;-15,"No","Yes")))</f>
        <v>N/A</v>
      </c>
      <c r="I6" s="10">
        <v>9.2270000000000003</v>
      </c>
      <c r="J6" s="10">
        <v>2.3239999999999998</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26.169450604000001</v>
      </c>
      <c r="D9" s="9" t="str">
        <f t="shared" ref="D9:D17" si="1">IF($B9="N/A","N/A",IF(C9&gt;15,"No",IF(C9&lt;-15,"No","Yes")))</f>
        <v>N/A</v>
      </c>
      <c r="E9" s="35">
        <v>25.856743092999999</v>
      </c>
      <c r="F9" s="9" t="str">
        <f>IF($B9="N/A","N/A",IF(E9&gt;15,"No",IF(E9&lt;-15,"No","Yes")))</f>
        <v>N/A</v>
      </c>
      <c r="G9" s="35">
        <v>26.621269797</v>
      </c>
      <c r="H9" s="9" t="str">
        <f>IF($B9="N/A","N/A",IF(G9&gt;15,"No",IF(G9&lt;-15,"No","Yes")))</f>
        <v>N/A</v>
      </c>
      <c r="I9" s="10">
        <v>-1.19</v>
      </c>
      <c r="J9" s="10">
        <v>2.9569999999999999</v>
      </c>
      <c r="K9" s="9" t="str">
        <f t="shared" si="0"/>
        <v>Yes</v>
      </c>
    </row>
    <row r="10" spans="1:11" x14ac:dyDescent="0.25">
      <c r="A10" s="69" t="s">
        <v>16</v>
      </c>
      <c r="B10" s="33" t="s">
        <v>217</v>
      </c>
      <c r="C10" s="68">
        <v>3.1151580385000002</v>
      </c>
      <c r="D10" s="9" t="str">
        <f t="shared" si="1"/>
        <v>N/A</v>
      </c>
      <c r="E10" s="8">
        <v>2.5935303620000001</v>
      </c>
      <c r="F10" s="9" t="str">
        <f>IF($B10="N/A","N/A",IF(E10&gt;15,"No",IF(E10&lt;-15,"No","Yes")))</f>
        <v>N/A</v>
      </c>
      <c r="G10" s="8">
        <v>2.6028139084999999</v>
      </c>
      <c r="H10" s="9" t="str">
        <f>IF($B10="N/A","N/A",IF(G10&gt;15,"No",IF(G10&lt;-15,"No","Yes")))</f>
        <v>N/A</v>
      </c>
      <c r="I10" s="10">
        <v>-16.7</v>
      </c>
      <c r="J10" s="10">
        <v>0.35799999999999998</v>
      </c>
      <c r="K10" s="9" t="str">
        <f t="shared" si="0"/>
        <v>Yes</v>
      </c>
    </row>
    <row r="11" spans="1:11" x14ac:dyDescent="0.25">
      <c r="A11" s="69" t="s">
        <v>36</v>
      </c>
      <c r="B11" s="33" t="s">
        <v>217</v>
      </c>
      <c r="C11" s="68">
        <v>2.8467927115</v>
      </c>
      <c r="D11" s="9" t="str">
        <f t="shared" si="1"/>
        <v>N/A</v>
      </c>
      <c r="E11" s="8">
        <v>2.4542890930999999</v>
      </c>
      <c r="F11" s="9" t="str">
        <f>IF($B11="N/A","N/A",IF(E11&gt;15,"No",IF(E11&lt;-15,"No","Yes")))</f>
        <v>N/A</v>
      </c>
      <c r="G11" s="8">
        <v>2.3613401564999998</v>
      </c>
      <c r="H11" s="9" t="str">
        <f>IF($B11="N/A","N/A",IF(G11&gt;15,"No",IF(G11&lt;-15,"No","Yes")))</f>
        <v>N/A</v>
      </c>
      <c r="I11" s="10">
        <v>-13.8</v>
      </c>
      <c r="J11" s="10">
        <v>-3.79</v>
      </c>
      <c r="K11" s="9" t="str">
        <f t="shared" si="0"/>
        <v>Yes</v>
      </c>
    </row>
    <row r="12" spans="1:11" x14ac:dyDescent="0.25">
      <c r="A12" s="69" t="s">
        <v>37</v>
      </c>
      <c r="B12" s="33" t="s">
        <v>217</v>
      </c>
      <c r="C12" s="68">
        <v>0</v>
      </c>
      <c r="D12" s="9" t="str">
        <f t="shared" si="1"/>
        <v>N/A</v>
      </c>
      <c r="E12" s="8">
        <v>1.8348623852999999</v>
      </c>
      <c r="F12" s="9" t="str">
        <f>IF($B12="N/A","N/A",IF(E12&gt;15,"No",IF(E12&lt;-15,"No","Yes")))</f>
        <v>N/A</v>
      </c>
      <c r="G12" s="8">
        <v>0</v>
      </c>
      <c r="H12" s="9" t="str">
        <f>IF($B12="N/A","N/A",IF(G12&gt;15,"No",IF(G12&lt;-15,"No","Yes")))</f>
        <v>N/A</v>
      </c>
      <c r="I12" s="10" t="s">
        <v>1742</v>
      </c>
      <c r="J12" s="10">
        <v>-100</v>
      </c>
      <c r="K12" s="9" t="str">
        <f t="shared" si="0"/>
        <v>No</v>
      </c>
    </row>
    <row r="13" spans="1:11" x14ac:dyDescent="0.25">
      <c r="A13" s="69" t="s">
        <v>38</v>
      </c>
      <c r="B13" s="33" t="s">
        <v>217</v>
      </c>
      <c r="C13" s="68">
        <v>3.1497700995</v>
      </c>
      <c r="D13" s="9" t="str">
        <f t="shared" si="1"/>
        <v>N/A</v>
      </c>
      <c r="E13" s="8">
        <v>2.6099168247</v>
      </c>
      <c r="F13" s="9" t="str">
        <f>IF($B13="N/A","N/A",IF(E13&gt;15,"No",IF(E13&lt;-15,"No","Yes")))</f>
        <v>N/A</v>
      </c>
      <c r="G13" s="8">
        <v>2.632722534</v>
      </c>
      <c r="H13" s="9" t="str">
        <f>IF($B13="N/A","N/A",IF(G13&gt;15,"No",IF(G13&lt;-15,"No","Yes")))</f>
        <v>N/A</v>
      </c>
      <c r="I13" s="10">
        <v>-17.100000000000001</v>
      </c>
      <c r="J13" s="10">
        <v>0.87380000000000002</v>
      </c>
      <c r="K13" s="9" t="str">
        <f t="shared" si="0"/>
        <v>Yes</v>
      </c>
    </row>
    <row r="14" spans="1:11" x14ac:dyDescent="0.25">
      <c r="A14" s="69" t="s">
        <v>676</v>
      </c>
      <c r="B14" s="33" t="s">
        <v>217</v>
      </c>
      <c r="C14" s="68">
        <v>4.9478960231000002</v>
      </c>
      <c r="D14" s="9" t="str">
        <f t="shared" si="1"/>
        <v>N/A</v>
      </c>
      <c r="E14" s="8">
        <v>3.8927758410000002</v>
      </c>
      <c r="F14" s="9" t="str">
        <f t="shared" ref="F14:F33" si="2">IF($B14="N/A","N/A",IF(E14&gt;15,"No",IF(E14&lt;-15,"No","Yes")))</f>
        <v>N/A</v>
      </c>
      <c r="G14" s="8">
        <v>3.0468264575999999</v>
      </c>
      <c r="H14" s="9" t="str">
        <f t="shared" ref="H14:H33" si="3">IF($B14="N/A","N/A",IF(G14&gt;15,"No",IF(G14&lt;-15,"No","Yes")))</f>
        <v>N/A</v>
      </c>
      <c r="I14" s="10">
        <v>-21.3</v>
      </c>
      <c r="J14" s="10">
        <v>-21.7</v>
      </c>
      <c r="K14" s="9" t="str">
        <f t="shared" ref="K14:K30" si="4">IF(J14="Div by 0", "N/A", IF(J14="N/A","N/A", IF(J14&gt;30, "No", IF(J14&lt;-30, "No", "Yes"))))</f>
        <v>Yes</v>
      </c>
    </row>
    <row r="15" spans="1:11" x14ac:dyDescent="0.25">
      <c r="A15" s="69" t="s">
        <v>677</v>
      </c>
      <c r="B15" s="33" t="s">
        <v>217</v>
      </c>
      <c r="C15" s="68">
        <v>1.5981119811</v>
      </c>
      <c r="D15" s="9" t="str">
        <f t="shared" si="1"/>
        <v>N/A</v>
      </c>
      <c r="E15" s="8">
        <v>1.5821270525</v>
      </c>
      <c r="F15" s="9" t="str">
        <f t="shared" si="2"/>
        <v>N/A</v>
      </c>
      <c r="G15" s="8">
        <v>1.5148241642</v>
      </c>
      <c r="H15" s="9" t="str">
        <f t="shared" si="3"/>
        <v>N/A</v>
      </c>
      <c r="I15" s="10">
        <v>-1</v>
      </c>
      <c r="J15" s="10">
        <v>-4.25</v>
      </c>
      <c r="K15" s="9" t="str">
        <f t="shared" si="4"/>
        <v>Yes</v>
      </c>
    </row>
    <row r="16" spans="1:11" x14ac:dyDescent="0.25">
      <c r="A16" s="69" t="s">
        <v>380</v>
      </c>
      <c r="B16" s="33" t="s">
        <v>217</v>
      </c>
      <c r="C16" s="68">
        <v>11.388655963</v>
      </c>
      <c r="D16" s="9" t="str">
        <f t="shared" si="1"/>
        <v>N/A</v>
      </c>
      <c r="E16" s="8">
        <v>10.520610558</v>
      </c>
      <c r="F16" s="9" t="str">
        <f t="shared" si="2"/>
        <v>N/A</v>
      </c>
      <c r="G16" s="8">
        <v>11.00254492</v>
      </c>
      <c r="H16" s="9" t="str">
        <f t="shared" si="3"/>
        <v>N/A</v>
      </c>
      <c r="I16" s="10">
        <v>-7.62</v>
      </c>
      <c r="J16" s="10">
        <v>4.5810000000000004</v>
      </c>
      <c r="K16" s="9" t="str">
        <f t="shared" si="4"/>
        <v>Yes</v>
      </c>
    </row>
    <row r="17" spans="1:11" x14ac:dyDescent="0.25">
      <c r="A17" s="69" t="s">
        <v>381</v>
      </c>
      <c r="B17" s="33" t="s">
        <v>217</v>
      </c>
      <c r="C17" s="68">
        <v>62.109808174999998</v>
      </c>
      <c r="D17" s="9" t="str">
        <f t="shared" si="1"/>
        <v>N/A</v>
      </c>
      <c r="E17" s="8">
        <v>65.162978705</v>
      </c>
      <c r="F17" s="9" t="str">
        <f t="shared" si="2"/>
        <v>N/A</v>
      </c>
      <c r="G17" s="8">
        <v>64.984909122999994</v>
      </c>
      <c r="H17" s="9" t="str">
        <f t="shared" si="3"/>
        <v>N/A</v>
      </c>
      <c r="I17" s="10">
        <v>4.9160000000000004</v>
      </c>
      <c r="J17" s="10">
        <v>-0.27300000000000002</v>
      </c>
      <c r="K17" s="9" t="str">
        <f t="shared" si="4"/>
        <v>Yes</v>
      </c>
    </row>
    <row r="18" spans="1:11" x14ac:dyDescent="0.25">
      <c r="A18" s="69" t="s">
        <v>382</v>
      </c>
      <c r="B18" s="33" t="s">
        <v>217</v>
      </c>
      <c r="C18" s="68">
        <v>3.3973469000000002E-3</v>
      </c>
      <c r="D18" s="9" t="str">
        <f t="shared" ref="D18:D33" si="5">IF($B18="N/A","N/A",IF(C18&gt;15,"No",IF(C18&lt;-15,"No","Yes")))</f>
        <v>N/A</v>
      </c>
      <c r="E18" s="8">
        <v>1.7386012000000001E-3</v>
      </c>
      <c r="F18" s="9" t="str">
        <f t="shared" si="2"/>
        <v>N/A</v>
      </c>
      <c r="G18" s="8">
        <v>1.8861647999999999E-3</v>
      </c>
      <c r="H18" s="9" t="str">
        <f t="shared" si="3"/>
        <v>N/A</v>
      </c>
      <c r="I18" s="10">
        <v>-48.8</v>
      </c>
      <c r="J18" s="10">
        <v>8.4870000000000001</v>
      </c>
      <c r="K18" s="9" t="str">
        <f t="shared" si="4"/>
        <v>Yes</v>
      </c>
    </row>
    <row r="19" spans="1:11" x14ac:dyDescent="0.25">
      <c r="A19" s="69" t="s">
        <v>383</v>
      </c>
      <c r="B19" s="33" t="s">
        <v>217</v>
      </c>
      <c r="C19" s="68">
        <v>4.6199039579000001</v>
      </c>
      <c r="D19" s="9" t="str">
        <f t="shared" si="5"/>
        <v>N/A</v>
      </c>
      <c r="E19" s="8">
        <v>4.4422216579000002</v>
      </c>
      <c r="F19" s="9" t="str">
        <f t="shared" si="2"/>
        <v>N/A</v>
      </c>
      <c r="G19" s="8">
        <v>4.8352224598999998</v>
      </c>
      <c r="H19" s="9" t="str">
        <f t="shared" si="3"/>
        <v>N/A</v>
      </c>
      <c r="I19" s="10">
        <v>-3.85</v>
      </c>
      <c r="J19" s="10">
        <v>8.8469999999999995</v>
      </c>
      <c r="K19" s="9" t="str">
        <f t="shared" si="4"/>
        <v>Yes</v>
      </c>
    </row>
    <row r="20" spans="1:11" x14ac:dyDescent="0.25">
      <c r="A20" s="69" t="s">
        <v>385</v>
      </c>
      <c r="B20" s="33" t="s">
        <v>217</v>
      </c>
      <c r="C20" s="68">
        <v>11.638596161000001</v>
      </c>
      <c r="D20" s="9" t="str">
        <f t="shared" si="5"/>
        <v>N/A</v>
      </c>
      <c r="E20" s="8">
        <v>10.9927285</v>
      </c>
      <c r="F20" s="9" t="str">
        <f t="shared" si="2"/>
        <v>N/A</v>
      </c>
      <c r="G20" s="8">
        <v>11.221293273000001</v>
      </c>
      <c r="H20" s="9" t="str">
        <f t="shared" si="3"/>
        <v>N/A</v>
      </c>
      <c r="I20" s="10">
        <v>-5.55</v>
      </c>
      <c r="J20" s="10">
        <v>2.0790000000000002</v>
      </c>
      <c r="K20" s="9" t="str">
        <f t="shared" si="4"/>
        <v>Yes</v>
      </c>
    </row>
    <row r="21" spans="1:11" x14ac:dyDescent="0.25">
      <c r="A21" s="69" t="s">
        <v>386</v>
      </c>
      <c r="B21" s="33" t="s">
        <v>217</v>
      </c>
      <c r="C21" s="68">
        <v>0</v>
      </c>
      <c r="D21" s="9" t="str">
        <f t="shared" si="5"/>
        <v>N/A</v>
      </c>
      <c r="E21" s="8">
        <v>0</v>
      </c>
      <c r="F21" s="9" t="str">
        <f t="shared" si="2"/>
        <v>N/A</v>
      </c>
      <c r="G21" s="8">
        <v>0</v>
      </c>
      <c r="H21" s="9" t="str">
        <f t="shared" si="3"/>
        <v>N/A</v>
      </c>
      <c r="I21" s="10" t="s">
        <v>1742</v>
      </c>
      <c r="J21" s="10" t="s">
        <v>1742</v>
      </c>
      <c r="K21" s="9" t="str">
        <f t="shared" si="4"/>
        <v>N/A</v>
      </c>
    </row>
    <row r="22" spans="1:11" x14ac:dyDescent="0.25">
      <c r="A22" s="69" t="s">
        <v>387</v>
      </c>
      <c r="B22" s="33" t="s">
        <v>217</v>
      </c>
      <c r="C22" s="68">
        <v>2.9443498897999998</v>
      </c>
      <c r="D22" s="9" t="str">
        <f t="shared" si="5"/>
        <v>N/A</v>
      </c>
      <c r="E22" s="8">
        <v>2.7296676177000001</v>
      </c>
      <c r="F22" s="9" t="str">
        <f t="shared" si="2"/>
        <v>N/A</v>
      </c>
      <c r="G22" s="8">
        <v>2.8199410954999999</v>
      </c>
      <c r="H22" s="9" t="str">
        <f t="shared" si="3"/>
        <v>N/A</v>
      </c>
      <c r="I22" s="10">
        <v>-7.29</v>
      </c>
      <c r="J22" s="10">
        <v>3.3069999999999999</v>
      </c>
      <c r="K22" s="9" t="str">
        <f t="shared" si="4"/>
        <v>Yes</v>
      </c>
    </row>
    <row r="23" spans="1:11" x14ac:dyDescent="0.25">
      <c r="A23" s="69" t="s">
        <v>390</v>
      </c>
      <c r="B23" s="33" t="s">
        <v>217</v>
      </c>
      <c r="C23" s="68">
        <v>5.5751330000000003E-4</v>
      </c>
      <c r="D23" s="9" t="str">
        <f t="shared" si="5"/>
        <v>N/A</v>
      </c>
      <c r="E23" s="8">
        <v>0</v>
      </c>
      <c r="F23" s="9" t="str">
        <f t="shared" si="2"/>
        <v>N/A</v>
      </c>
      <c r="G23" s="8">
        <v>0</v>
      </c>
      <c r="H23" s="9" t="str">
        <f t="shared" si="3"/>
        <v>N/A</v>
      </c>
      <c r="I23" s="10">
        <v>-100</v>
      </c>
      <c r="J23" s="10" t="s">
        <v>1742</v>
      </c>
      <c r="K23" s="9" t="str">
        <f t="shared" si="4"/>
        <v>N/A</v>
      </c>
    </row>
    <row r="24" spans="1:11" x14ac:dyDescent="0.25">
      <c r="A24" s="69" t="s">
        <v>391</v>
      </c>
      <c r="B24" s="33" t="s">
        <v>217</v>
      </c>
      <c r="C24" s="68">
        <v>2.0906749999999999E-4</v>
      </c>
      <c r="D24" s="9" t="str">
        <f t="shared" si="5"/>
        <v>N/A</v>
      </c>
      <c r="E24" s="8">
        <v>0</v>
      </c>
      <c r="F24" s="9" t="str">
        <f t="shared" si="2"/>
        <v>N/A</v>
      </c>
      <c r="G24" s="8">
        <v>0</v>
      </c>
      <c r="H24" s="9" t="str">
        <f t="shared" si="3"/>
        <v>N/A</v>
      </c>
      <c r="I24" s="10">
        <v>-100</v>
      </c>
      <c r="J24" s="10" t="s">
        <v>1742</v>
      </c>
      <c r="K24" s="9" t="str">
        <f t="shared" si="4"/>
        <v>N/A</v>
      </c>
    </row>
    <row r="25" spans="1:11" x14ac:dyDescent="0.25">
      <c r="A25" s="69" t="s">
        <v>392</v>
      </c>
      <c r="B25" s="33" t="s">
        <v>217</v>
      </c>
      <c r="C25" s="68">
        <v>0.60758500380000002</v>
      </c>
      <c r="D25" s="9" t="str">
        <f t="shared" si="5"/>
        <v>N/A</v>
      </c>
      <c r="E25" s="8">
        <v>0.5525242575</v>
      </c>
      <c r="F25" s="9" t="str">
        <f t="shared" si="2"/>
        <v>N/A</v>
      </c>
      <c r="G25" s="8">
        <v>0.47023179869999998</v>
      </c>
      <c r="H25" s="9" t="str">
        <f t="shared" si="3"/>
        <v>N/A</v>
      </c>
      <c r="I25" s="10">
        <v>-9.06</v>
      </c>
      <c r="J25" s="10">
        <v>-14.9</v>
      </c>
      <c r="K25" s="9" t="str">
        <f t="shared" si="4"/>
        <v>Yes</v>
      </c>
    </row>
    <row r="26" spans="1:11" x14ac:dyDescent="0.25">
      <c r="A26" s="69" t="s">
        <v>393</v>
      </c>
      <c r="B26" s="33" t="s">
        <v>217</v>
      </c>
      <c r="C26" s="68">
        <v>4.7893880100000001E-2</v>
      </c>
      <c r="D26" s="9" t="str">
        <f t="shared" si="5"/>
        <v>N/A</v>
      </c>
      <c r="E26" s="8">
        <v>5.4805812600000003E-2</v>
      </c>
      <c r="F26" s="9" t="str">
        <f t="shared" si="2"/>
        <v>N/A</v>
      </c>
      <c r="G26" s="8">
        <v>5.2157912799999998E-2</v>
      </c>
      <c r="H26" s="9" t="str">
        <f t="shared" si="3"/>
        <v>N/A</v>
      </c>
      <c r="I26" s="10">
        <v>14.43</v>
      </c>
      <c r="J26" s="10">
        <v>-4.83</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0</v>
      </c>
      <c r="D29" s="9" t="str">
        <f t="shared" si="5"/>
        <v>N/A</v>
      </c>
      <c r="E29" s="8">
        <v>0</v>
      </c>
      <c r="F29" s="9" t="str">
        <f t="shared" si="2"/>
        <v>N/A</v>
      </c>
      <c r="G29" s="8">
        <v>0</v>
      </c>
      <c r="H29" s="9" t="str">
        <f t="shared" si="3"/>
        <v>N/A</v>
      </c>
      <c r="I29" s="10" t="s">
        <v>1742</v>
      </c>
      <c r="J29" s="10" t="s">
        <v>1742</v>
      </c>
      <c r="K29" s="9" t="str">
        <f t="shared" si="4"/>
        <v>N/A</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99.997874479999993</v>
      </c>
      <c r="D31" s="9" t="str">
        <f t="shared" si="5"/>
        <v>N/A</v>
      </c>
      <c r="E31" s="8">
        <v>99.997431973999994</v>
      </c>
      <c r="F31" s="9" t="str">
        <f t="shared" si="2"/>
        <v>N/A</v>
      </c>
      <c r="G31" s="8">
        <v>99.999579120000007</v>
      </c>
      <c r="H31" s="9" t="str">
        <f t="shared" si="3"/>
        <v>N/A</v>
      </c>
      <c r="I31" s="10">
        <v>0</v>
      </c>
      <c r="J31" s="10">
        <v>2.0999999999999999E-3</v>
      </c>
      <c r="K31" s="9" t="str">
        <f t="shared" ref="K31:K43" si="6">IF(J31="Div by 0", "N/A", IF(J31="N/A","N/A", IF(J31&gt;30, "No", IF(J31&lt;-30, "No", "Yes"))))</f>
        <v>Yes</v>
      </c>
    </row>
    <row r="32" spans="1:11" x14ac:dyDescent="0.25">
      <c r="A32" s="69" t="s">
        <v>39</v>
      </c>
      <c r="B32" s="33" t="s">
        <v>271</v>
      </c>
      <c r="C32" s="68">
        <v>99.999977791000006</v>
      </c>
      <c r="D32" s="9" t="str">
        <f>IF($B32="N/A","N/A",IF(C32&gt;100,"No",IF(C32&lt;85,"No","Yes")))</f>
        <v>Yes</v>
      </c>
      <c r="E32" s="8">
        <v>99.999659248</v>
      </c>
      <c r="F32" s="9" t="str">
        <f>IF($B32="N/A","N/A",IF(E32&gt;100,"No",IF(E32&lt;85,"No","Yes")))</f>
        <v>Yes</v>
      </c>
      <c r="G32" s="8">
        <v>100</v>
      </c>
      <c r="H32" s="9" t="str">
        <f>IF($B32="N/A","N/A",IF(G32&gt;100,"No",IF(G32&lt;85,"No","Yes")))</f>
        <v>Yes</v>
      </c>
      <c r="I32" s="10">
        <v>0</v>
      </c>
      <c r="J32" s="10">
        <v>2.9999999999999997E-4</v>
      </c>
      <c r="K32" s="9" t="str">
        <f t="shared" si="6"/>
        <v>Yes</v>
      </c>
    </row>
    <row r="33" spans="1:11" x14ac:dyDescent="0.25">
      <c r="A33" s="69" t="s">
        <v>904</v>
      </c>
      <c r="B33" s="33" t="s">
        <v>217</v>
      </c>
      <c r="C33" s="68">
        <v>61.522695368999997</v>
      </c>
      <c r="D33" s="9" t="str">
        <f t="shared" si="5"/>
        <v>N/A</v>
      </c>
      <c r="E33" s="8">
        <v>63.587700405</v>
      </c>
      <c r="F33" s="9" t="str">
        <f t="shared" si="2"/>
        <v>N/A</v>
      </c>
      <c r="G33" s="8">
        <v>63.612048872000003</v>
      </c>
      <c r="H33" s="9" t="str">
        <f t="shared" si="3"/>
        <v>N/A</v>
      </c>
      <c r="I33" s="10">
        <v>3.3559999999999999</v>
      </c>
      <c r="J33" s="10">
        <v>3.8300000000000001E-2</v>
      </c>
      <c r="K33" s="9" t="str">
        <f t="shared" si="6"/>
        <v>Yes</v>
      </c>
    </row>
    <row r="34" spans="1:11" x14ac:dyDescent="0.25">
      <c r="A34" s="69" t="s">
        <v>845</v>
      </c>
      <c r="B34" s="33" t="s">
        <v>272</v>
      </c>
      <c r="C34" s="68">
        <v>7.9558495803999998</v>
      </c>
      <c r="D34" s="9" t="str">
        <f>IF($B34="N/A","N/A",IF(C34&gt;25,"No",IF(C34&lt;5,"No","Yes")))</f>
        <v>Yes</v>
      </c>
      <c r="E34" s="8">
        <v>7.3030461233999997</v>
      </c>
      <c r="F34" s="9" t="str">
        <f>IF($B34="N/A","N/A",IF(E34&gt;25,"No",IF(E34&lt;5,"No","Yes")))</f>
        <v>Yes</v>
      </c>
      <c r="G34" s="8">
        <v>7.2873609122999996</v>
      </c>
      <c r="H34" s="9" t="str">
        <f>IF($B34="N/A","N/A",IF(G34&gt;25,"No",IF(G34&lt;5,"No","Yes")))</f>
        <v>Yes</v>
      </c>
      <c r="I34" s="10">
        <v>-8.2100000000000009</v>
      </c>
      <c r="J34" s="10">
        <v>-0.215</v>
      </c>
      <c r="K34" s="9" t="str">
        <f t="shared" si="6"/>
        <v>Yes</v>
      </c>
    </row>
    <row r="35" spans="1:11" x14ac:dyDescent="0.25">
      <c r="A35" s="69" t="s">
        <v>846</v>
      </c>
      <c r="B35" s="33" t="s">
        <v>273</v>
      </c>
      <c r="C35" s="68">
        <v>44.835287024000003</v>
      </c>
      <c r="D35" s="9" t="str">
        <f>IF($B35="N/A","N/A",IF(C35&gt;70,"No",IF(C35&lt;40,"No","Yes")))</f>
        <v>Yes</v>
      </c>
      <c r="E35" s="8">
        <v>47.338555970000002</v>
      </c>
      <c r="F35" s="9" t="str">
        <f>IF($B35="N/A","N/A",IF(E35&gt;70,"No",IF(E35&lt;40,"No","Yes")))</f>
        <v>Yes</v>
      </c>
      <c r="G35" s="8">
        <v>46.811097617000001</v>
      </c>
      <c r="H35" s="9" t="str">
        <f>IF($B35="N/A","N/A",IF(G35&gt;70,"No",IF(G35&lt;40,"No","Yes")))</f>
        <v>Yes</v>
      </c>
      <c r="I35" s="10">
        <v>5.5830000000000002</v>
      </c>
      <c r="J35" s="10">
        <v>-1.1100000000000001</v>
      </c>
      <c r="K35" s="9" t="str">
        <f t="shared" si="6"/>
        <v>Yes</v>
      </c>
    </row>
    <row r="36" spans="1:11" x14ac:dyDescent="0.25">
      <c r="A36" s="69" t="s">
        <v>847</v>
      </c>
      <c r="B36" s="33" t="s">
        <v>274</v>
      </c>
      <c r="C36" s="68">
        <v>47.208863395999998</v>
      </c>
      <c r="D36" s="9" t="str">
        <f>IF($B36="N/A","N/A",IF(C36&gt;55,"No",IF(C36&lt;20,"No","Yes")))</f>
        <v>Yes</v>
      </c>
      <c r="E36" s="8">
        <v>45.358397906</v>
      </c>
      <c r="F36" s="9" t="str">
        <f>IF($B36="N/A","N/A",IF(E36&gt;55,"No",IF(E36&lt;20,"No","Yes")))</f>
        <v>Yes</v>
      </c>
      <c r="G36" s="8">
        <v>45.901541471000002</v>
      </c>
      <c r="H36" s="9" t="str">
        <f>IF($B36="N/A","N/A",IF(G36&gt;55,"No",IF(G36&lt;20,"No","Yes")))</f>
        <v>Yes</v>
      </c>
      <c r="I36" s="10">
        <v>-3.92</v>
      </c>
      <c r="J36" s="10">
        <v>1.1970000000000001</v>
      </c>
      <c r="K36" s="9" t="str">
        <f t="shared" si="6"/>
        <v>Yes</v>
      </c>
    </row>
    <row r="37" spans="1:11" x14ac:dyDescent="0.25">
      <c r="A37" s="69" t="s">
        <v>167</v>
      </c>
      <c r="B37" s="33" t="s">
        <v>250</v>
      </c>
      <c r="C37" s="68">
        <v>0</v>
      </c>
      <c r="D37" s="9" t="str">
        <f>IF($B37="N/A","N/A",IF(C37&gt;95,"Yes","No"))</f>
        <v>No</v>
      </c>
      <c r="E37" s="8">
        <v>0</v>
      </c>
      <c r="F37" s="9" t="str">
        <f>IF($B37="N/A","N/A",IF(E37&gt;95,"Yes","No"))</f>
        <v>No</v>
      </c>
      <c r="G37" s="8">
        <v>0</v>
      </c>
      <c r="H37" s="9" t="str">
        <f>IF($B37="N/A","N/A",IF(G37&gt;95,"Yes","No"))</f>
        <v>No</v>
      </c>
      <c r="I37" s="10" t="s">
        <v>1742</v>
      </c>
      <c r="J37" s="10" t="s">
        <v>1742</v>
      </c>
      <c r="K37" s="9" t="str">
        <f t="shared" si="6"/>
        <v>N/A</v>
      </c>
    </row>
    <row r="38" spans="1:11" x14ac:dyDescent="0.25">
      <c r="A38" s="69" t="s">
        <v>41</v>
      </c>
      <c r="B38" s="33" t="s">
        <v>217</v>
      </c>
      <c r="C38" s="68">
        <v>0</v>
      </c>
      <c r="D38" s="9" t="str">
        <f t="shared" ref="D38:D47" si="7">IF($B38="N/A","N/A",IF(C38&gt;15,"No",IF(C38&lt;-15,"No","Yes")))</f>
        <v>N/A</v>
      </c>
      <c r="E38" s="8">
        <v>0</v>
      </c>
      <c r="F38" s="9" t="str">
        <f>IF($B38="N/A","N/A",IF(E38&gt;15,"No",IF(E38&lt;-15,"No","Yes")))</f>
        <v>N/A</v>
      </c>
      <c r="G38" s="8">
        <v>0</v>
      </c>
      <c r="H38" s="9" t="str">
        <f>IF($B38="N/A","N/A",IF(G38&gt;15,"No",IF(G38&lt;-15,"No","Yes")))</f>
        <v>N/A</v>
      </c>
      <c r="I38" s="10" t="s">
        <v>1742</v>
      </c>
      <c r="J38" s="10" t="s">
        <v>1742</v>
      </c>
      <c r="K38" s="9" t="str">
        <f t="shared" si="6"/>
        <v>N/A</v>
      </c>
    </row>
    <row r="39" spans="1:11" x14ac:dyDescent="0.25">
      <c r="A39" s="69" t="s">
        <v>42</v>
      </c>
      <c r="B39" s="33" t="s">
        <v>217</v>
      </c>
      <c r="C39" s="6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69" t="s">
        <v>43</v>
      </c>
      <c r="B40" s="33" t="s">
        <v>227</v>
      </c>
      <c r="C40" s="68">
        <v>0</v>
      </c>
      <c r="D40" s="9" t="str">
        <f>IF($B40="N/A","N/A",IF(C40&gt;100,"No",IF(C40&lt;98,"No","Yes")))</f>
        <v>No</v>
      </c>
      <c r="E40" s="8">
        <v>0</v>
      </c>
      <c r="F40" s="9" t="str">
        <f>IF($B40="N/A","N/A",IF(E40&gt;100,"No",IF(E40&lt;98,"No","Yes")))</f>
        <v>No</v>
      </c>
      <c r="G40" s="8">
        <v>0</v>
      </c>
      <c r="H40" s="9" t="str">
        <f>IF($B40="N/A","N/A",IF(G40&gt;100,"No",IF(G40&lt;98,"No","Yes")))</f>
        <v>No</v>
      </c>
      <c r="I40" s="10" t="s">
        <v>1742</v>
      </c>
      <c r="J40" s="10" t="s">
        <v>1742</v>
      </c>
      <c r="K40" s="9" t="str">
        <f t="shared" si="6"/>
        <v>N/A</v>
      </c>
    </row>
    <row r="41" spans="1:11" x14ac:dyDescent="0.25">
      <c r="A41" s="69" t="s">
        <v>44</v>
      </c>
      <c r="B41" s="33" t="s">
        <v>217</v>
      </c>
      <c r="C41" s="68" t="s">
        <v>1742</v>
      </c>
      <c r="D41" s="9" t="str">
        <f t="shared" si="7"/>
        <v>N/A</v>
      </c>
      <c r="E41" s="8" t="s">
        <v>1742</v>
      </c>
      <c r="F41" s="9" t="str">
        <f t="shared" ref="F41:F47" si="8">IF($B41="N/A","N/A",IF(E41&gt;15,"No",IF(E41&lt;-15,"No","Yes")))</f>
        <v>N/A</v>
      </c>
      <c r="G41" s="8" t="s">
        <v>1742</v>
      </c>
      <c r="H41" s="9" t="str">
        <f t="shared" ref="H41:H47" si="9">IF($B41="N/A","N/A",IF(G41&gt;15,"No",IF(G41&lt;-15,"No","Yes")))</f>
        <v>N/A</v>
      </c>
      <c r="I41" s="10" t="s">
        <v>1742</v>
      </c>
      <c r="J41" s="10" t="s">
        <v>1742</v>
      </c>
      <c r="K41" s="9" t="str">
        <f t="shared" si="6"/>
        <v>N/A</v>
      </c>
    </row>
    <row r="42" spans="1:11" x14ac:dyDescent="0.25">
      <c r="A42" s="69" t="s">
        <v>45</v>
      </c>
      <c r="B42" s="33" t="s">
        <v>217</v>
      </c>
      <c r="C42" s="68" t="s">
        <v>1742</v>
      </c>
      <c r="D42" s="9" t="str">
        <f t="shared" si="7"/>
        <v>N/A</v>
      </c>
      <c r="E42" s="8" t="s">
        <v>1742</v>
      </c>
      <c r="F42" s="9" t="str">
        <f t="shared" si="8"/>
        <v>N/A</v>
      </c>
      <c r="G42" s="8" t="s">
        <v>1742</v>
      </c>
      <c r="H42" s="9" t="str">
        <f t="shared" si="9"/>
        <v>N/A</v>
      </c>
      <c r="I42" s="10" t="s">
        <v>1742</v>
      </c>
      <c r="J42" s="10" t="s">
        <v>1742</v>
      </c>
      <c r="K42" s="9" t="str">
        <f t="shared" si="6"/>
        <v>N/A</v>
      </c>
    </row>
    <row r="43" spans="1:11" x14ac:dyDescent="0.25">
      <c r="A43" s="69" t="s">
        <v>50</v>
      </c>
      <c r="B43" s="33" t="s">
        <v>217</v>
      </c>
      <c r="C43" s="68" t="s">
        <v>1742</v>
      </c>
      <c r="D43" s="9" t="str">
        <f t="shared" si="7"/>
        <v>N/A</v>
      </c>
      <c r="E43" s="8" t="s">
        <v>1742</v>
      </c>
      <c r="F43" s="9" t="str">
        <f t="shared" si="8"/>
        <v>N/A</v>
      </c>
      <c r="G43" s="8" t="s">
        <v>1742</v>
      </c>
      <c r="H43" s="9" t="str">
        <f t="shared" si="9"/>
        <v>N/A</v>
      </c>
      <c r="I43" s="10" t="s">
        <v>1742</v>
      </c>
      <c r="J43" s="10" t="s">
        <v>1742</v>
      </c>
      <c r="K43" s="9" t="str">
        <f t="shared" si="6"/>
        <v>N/A</v>
      </c>
    </row>
    <row r="44" spans="1:11" x14ac:dyDescent="0.25">
      <c r="A44" s="69" t="s">
        <v>907</v>
      </c>
      <c r="B44" s="33" t="s">
        <v>217</v>
      </c>
      <c r="C44" s="68">
        <v>96.448099951000003</v>
      </c>
      <c r="D44" s="9" t="str">
        <f t="shared" si="7"/>
        <v>N/A</v>
      </c>
      <c r="E44" s="8">
        <v>96.722481611999996</v>
      </c>
      <c r="F44" s="9" t="str">
        <f t="shared" si="8"/>
        <v>N/A</v>
      </c>
      <c r="G44" s="8">
        <v>96.712243267000005</v>
      </c>
      <c r="H44" s="9" t="str">
        <f t="shared" si="9"/>
        <v>N/A</v>
      </c>
      <c r="I44" s="10">
        <v>0.28449999999999998</v>
      </c>
      <c r="J44" s="10">
        <v>-1.0999999999999999E-2</v>
      </c>
      <c r="K44" s="9" t="str">
        <f>IF(J44="Div by 0", "N/A", IF(J44="N/A","N/A", IF(J44&gt;30, "No", IF(J44&lt;-30, "No", "Yes"))))</f>
        <v>Yes</v>
      </c>
    </row>
    <row r="45" spans="1:11" x14ac:dyDescent="0.25">
      <c r="A45" s="69" t="s">
        <v>908</v>
      </c>
      <c r="B45" s="33" t="s">
        <v>217</v>
      </c>
      <c r="C45" s="68">
        <v>3.5514122248</v>
      </c>
      <c r="D45" s="9" t="str">
        <f t="shared" si="7"/>
        <v>N/A</v>
      </c>
      <c r="E45" s="8">
        <v>3.2775183876999998</v>
      </c>
      <c r="F45" s="9" t="str">
        <f t="shared" si="8"/>
        <v>N/A</v>
      </c>
      <c r="G45" s="8">
        <v>3.2877567328000001</v>
      </c>
      <c r="H45" s="9" t="str">
        <f t="shared" si="9"/>
        <v>N/A</v>
      </c>
      <c r="I45" s="10">
        <v>-7.71</v>
      </c>
      <c r="J45" s="10">
        <v>0.31240000000000001</v>
      </c>
      <c r="K45" s="9" t="str">
        <f>IF(J45="Div by 0", "N/A", IF(J45="N/A","N/A", IF(J45&gt;30, "No", IF(J45&lt;-30, "No", "Yes"))))</f>
        <v>Yes</v>
      </c>
    </row>
    <row r="46" spans="1:11" x14ac:dyDescent="0.25">
      <c r="A46" s="69" t="s">
        <v>931</v>
      </c>
      <c r="B46" s="33" t="s">
        <v>217</v>
      </c>
      <c r="C46" s="68">
        <v>3.9548602000000002E-3</v>
      </c>
      <c r="D46" s="9" t="str">
        <f t="shared" si="7"/>
        <v>N/A</v>
      </c>
      <c r="E46" s="8">
        <v>1.7386012000000001E-3</v>
      </c>
      <c r="F46" s="9" t="str">
        <f t="shared" si="8"/>
        <v>N/A</v>
      </c>
      <c r="G46" s="8">
        <v>1.8861647999999999E-3</v>
      </c>
      <c r="H46" s="9" t="str">
        <f t="shared" si="9"/>
        <v>N/A</v>
      </c>
      <c r="I46" s="10">
        <v>-56</v>
      </c>
      <c r="J46" s="10">
        <v>8.4870000000000001</v>
      </c>
      <c r="K46" s="9" t="str">
        <f>IF(J46="Div by 0", "N/A", IF(J46="N/A","N/A", IF(J46&gt;30, "No", IF(J46&lt;-30, "No", "Yes"))))</f>
        <v>Yes</v>
      </c>
    </row>
    <row r="47" spans="1:11" x14ac:dyDescent="0.25">
      <c r="A47" s="69" t="s">
        <v>919</v>
      </c>
      <c r="B47" s="33" t="s">
        <v>217</v>
      </c>
      <c r="C47" s="68">
        <v>4.878242E-4</v>
      </c>
      <c r="D47" s="9" t="str">
        <f t="shared" si="7"/>
        <v>N/A</v>
      </c>
      <c r="E47" s="8">
        <v>0</v>
      </c>
      <c r="F47" s="9" t="str">
        <f t="shared" si="8"/>
        <v>N/A</v>
      </c>
      <c r="G47" s="8">
        <v>0</v>
      </c>
      <c r="H47" s="9" t="str">
        <f t="shared" si="9"/>
        <v>N/A</v>
      </c>
      <c r="I47" s="10">
        <v>-100</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7475789</v>
      </c>
      <c r="F6" s="9" t="str">
        <f t="shared" ref="F6:F15" si="1">IF($B6="N/A","N/A",IF(E6&lt;0,"No","Yes"))</f>
        <v>N/A</v>
      </c>
      <c r="G6" s="67">
        <v>8684665</v>
      </c>
      <c r="H6" s="9" t="str">
        <f t="shared" ref="H6:H15" si="2">IF($B6="N/A","N/A",IF(G6&lt;0,"No","Yes"))</f>
        <v>N/A</v>
      </c>
      <c r="I6" s="10" t="s">
        <v>217</v>
      </c>
      <c r="J6" s="10">
        <v>16.170000000000002</v>
      </c>
      <c r="K6" s="9" t="str">
        <f t="shared" ref="K6:K15" si="3">IF(J6="Div by 0", "N/A", IF(J6="N/A","N/A", IF(J6&gt;30, "No", IF(J6&lt;-30, "No", "Yes"))))</f>
        <v>Yes</v>
      </c>
    </row>
    <row r="7" spans="1:11" x14ac:dyDescent="0.25">
      <c r="A7" s="66" t="s">
        <v>445</v>
      </c>
      <c r="B7" s="5" t="s">
        <v>217</v>
      </c>
      <c r="C7" s="68" t="s">
        <v>217</v>
      </c>
      <c r="D7" s="9" t="str">
        <f t="shared" si="0"/>
        <v>N/A</v>
      </c>
      <c r="E7" s="68">
        <v>6.8220219999999999E-4</v>
      </c>
      <c r="F7" s="9" t="str">
        <f t="shared" si="1"/>
        <v>N/A</v>
      </c>
      <c r="G7" s="68">
        <v>9.2116399999999998E-5</v>
      </c>
      <c r="H7" s="9" t="str">
        <f t="shared" si="2"/>
        <v>N/A</v>
      </c>
      <c r="I7" s="10" t="s">
        <v>217</v>
      </c>
      <c r="J7" s="10">
        <v>-86.5</v>
      </c>
      <c r="K7" s="9" t="str">
        <f t="shared" si="3"/>
        <v>No</v>
      </c>
    </row>
    <row r="8" spans="1:11" x14ac:dyDescent="0.25">
      <c r="A8" s="66" t="s">
        <v>446</v>
      </c>
      <c r="B8" s="5" t="s">
        <v>217</v>
      </c>
      <c r="C8" s="68" t="s">
        <v>217</v>
      </c>
      <c r="D8" s="9" t="str">
        <f t="shared" si="0"/>
        <v>N/A</v>
      </c>
      <c r="E8" s="68">
        <v>0.37095750030000002</v>
      </c>
      <c r="F8" s="9" t="str">
        <f t="shared" si="1"/>
        <v>N/A</v>
      </c>
      <c r="G8" s="68">
        <v>0.3744416163</v>
      </c>
      <c r="H8" s="9" t="str">
        <f t="shared" si="2"/>
        <v>N/A</v>
      </c>
      <c r="I8" s="10" t="s">
        <v>217</v>
      </c>
      <c r="J8" s="10">
        <v>0.93920000000000003</v>
      </c>
      <c r="K8" s="9" t="str">
        <f t="shared" si="3"/>
        <v>Yes</v>
      </c>
    </row>
    <row r="9" spans="1:11" x14ac:dyDescent="0.25">
      <c r="A9" s="66" t="s">
        <v>447</v>
      </c>
      <c r="B9" s="5" t="s">
        <v>217</v>
      </c>
      <c r="C9" s="68" t="s">
        <v>217</v>
      </c>
      <c r="D9" s="9" t="str">
        <f t="shared" si="0"/>
        <v>N/A</v>
      </c>
      <c r="E9" s="68">
        <v>68.041206084999999</v>
      </c>
      <c r="F9" s="9" t="str">
        <f t="shared" si="1"/>
        <v>N/A</v>
      </c>
      <c r="G9" s="68">
        <v>67.774485256000006</v>
      </c>
      <c r="H9" s="9" t="str">
        <f t="shared" si="2"/>
        <v>N/A</v>
      </c>
      <c r="I9" s="10" t="s">
        <v>217</v>
      </c>
      <c r="J9" s="10">
        <v>-0.39200000000000002</v>
      </c>
      <c r="K9" s="9" t="str">
        <f t="shared" si="3"/>
        <v>Yes</v>
      </c>
    </row>
    <row r="10" spans="1:11" x14ac:dyDescent="0.25">
      <c r="A10" s="66" t="s">
        <v>448</v>
      </c>
      <c r="B10" s="5" t="s">
        <v>217</v>
      </c>
      <c r="C10" s="68" t="s">
        <v>217</v>
      </c>
      <c r="D10" s="9" t="str">
        <f t="shared" si="0"/>
        <v>N/A</v>
      </c>
      <c r="E10" s="68">
        <v>30.021513448</v>
      </c>
      <c r="F10" s="9" t="str">
        <f t="shared" si="1"/>
        <v>N/A</v>
      </c>
      <c r="G10" s="68">
        <v>30.560718231999999</v>
      </c>
      <c r="H10" s="9" t="str">
        <f t="shared" si="2"/>
        <v>N/A</v>
      </c>
      <c r="I10" s="10" t="s">
        <v>217</v>
      </c>
      <c r="J10" s="10">
        <v>1.796</v>
      </c>
      <c r="K10" s="9" t="str">
        <f t="shared" si="3"/>
        <v>Yes</v>
      </c>
    </row>
    <row r="11" spans="1:11" ht="13" x14ac:dyDescent="0.3">
      <c r="A11" s="66" t="s">
        <v>1643</v>
      </c>
      <c r="B11" s="5" t="s">
        <v>217</v>
      </c>
      <c r="C11" s="68" t="s">
        <v>217</v>
      </c>
      <c r="D11" s="9" t="str">
        <f t="shared" si="0"/>
        <v>N/A</v>
      </c>
      <c r="E11" s="68">
        <v>0</v>
      </c>
      <c r="F11" s="9" t="str">
        <f t="shared" si="1"/>
        <v>N/A</v>
      </c>
      <c r="G11" s="68">
        <v>0</v>
      </c>
      <c r="H11" s="9" t="str">
        <f t="shared" si="2"/>
        <v>N/A</v>
      </c>
      <c r="I11" s="10" t="s">
        <v>217</v>
      </c>
      <c r="J11" s="10" t="s">
        <v>1742</v>
      </c>
      <c r="K11" s="9" t="str">
        <f t="shared" si="3"/>
        <v>N/A</v>
      </c>
    </row>
    <row r="12" spans="1:11" x14ac:dyDescent="0.25">
      <c r="A12" s="66" t="s">
        <v>16</v>
      </c>
      <c r="B12" s="5" t="s">
        <v>217</v>
      </c>
      <c r="C12" s="68" t="s">
        <v>217</v>
      </c>
      <c r="D12" s="9" t="str">
        <f t="shared" si="0"/>
        <v>N/A</v>
      </c>
      <c r="E12" s="68">
        <v>0.35196284970000002</v>
      </c>
      <c r="F12" s="9" t="str">
        <f t="shared" si="1"/>
        <v>N/A</v>
      </c>
      <c r="G12" s="68">
        <v>0.1818723002</v>
      </c>
      <c r="H12" s="9" t="str">
        <f t="shared" si="2"/>
        <v>N/A</v>
      </c>
      <c r="I12" s="10" t="s">
        <v>217</v>
      </c>
      <c r="J12" s="10">
        <v>-48.3</v>
      </c>
      <c r="K12" s="9" t="str">
        <f t="shared" si="3"/>
        <v>No</v>
      </c>
    </row>
    <row r="13" spans="1:11" x14ac:dyDescent="0.25">
      <c r="A13" s="66" t="s">
        <v>36</v>
      </c>
      <c r="B13" s="5" t="s">
        <v>217</v>
      </c>
      <c r="C13" s="68" t="s">
        <v>217</v>
      </c>
      <c r="D13" s="9" t="str">
        <f t="shared" si="0"/>
        <v>N/A</v>
      </c>
      <c r="E13" s="68">
        <v>0.15317590759999999</v>
      </c>
      <c r="F13" s="9" t="str">
        <f t="shared" si="1"/>
        <v>N/A</v>
      </c>
      <c r="G13" s="68">
        <v>0.10267891379999999</v>
      </c>
      <c r="H13" s="9" t="str">
        <f t="shared" si="2"/>
        <v>N/A</v>
      </c>
      <c r="I13" s="10" t="s">
        <v>217</v>
      </c>
      <c r="J13" s="10">
        <v>-33</v>
      </c>
      <c r="K13" s="9" t="str">
        <f t="shared" si="3"/>
        <v>No</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v>0.38241115390000002</v>
      </c>
      <c r="F15" s="9" t="str">
        <f t="shared" si="1"/>
        <v>N/A</v>
      </c>
      <c r="G15" s="68">
        <v>0.19222546679999999</v>
      </c>
      <c r="H15" s="9" t="str">
        <f t="shared" si="2"/>
        <v>N/A</v>
      </c>
      <c r="I15" s="10" t="s">
        <v>217</v>
      </c>
      <c r="J15" s="10">
        <v>-49.7</v>
      </c>
      <c r="K15" s="9" t="str">
        <f t="shared" si="3"/>
        <v>No</v>
      </c>
    </row>
    <row r="16" spans="1:11" x14ac:dyDescent="0.25">
      <c r="A16" s="66" t="s">
        <v>377</v>
      </c>
      <c r="B16" s="5" t="s">
        <v>217</v>
      </c>
      <c r="C16" s="8" t="s">
        <v>217</v>
      </c>
      <c r="D16" s="9" t="str">
        <f t="shared" ref="D16:D41" si="4">IF($B16="N/A","N/A",IF(C16&lt;0,"No","Yes"))</f>
        <v>N/A</v>
      </c>
      <c r="E16" s="8">
        <v>35.014016581</v>
      </c>
      <c r="F16" s="9" t="str">
        <f t="shared" ref="F16:F41" si="5">IF($B16="N/A","N/A",IF(E16&lt;0,"No","Yes"))</f>
        <v>N/A</v>
      </c>
      <c r="G16" s="8">
        <v>34.715144453000001</v>
      </c>
      <c r="H16" s="9" t="str">
        <f t="shared" ref="H16:H41" si="6">IF($B16="N/A","N/A",IF(G16&lt;0,"No","Yes"))</f>
        <v>N/A</v>
      </c>
      <c r="I16" s="10" t="s">
        <v>217</v>
      </c>
      <c r="J16" s="10">
        <v>-0.85399999999999998</v>
      </c>
      <c r="K16" s="9" t="str">
        <f t="shared" ref="K16:K41" si="7">IF(J16="Div by 0", "N/A", IF(J16="N/A","N/A", IF(J16&gt;30, "No", IF(J16&lt;-30, "No", "Yes"))))</f>
        <v>Yes</v>
      </c>
    </row>
    <row r="17" spans="1:11" x14ac:dyDescent="0.25">
      <c r="A17" s="66" t="s">
        <v>378</v>
      </c>
      <c r="B17" s="5" t="s">
        <v>217</v>
      </c>
      <c r="C17" s="8" t="s">
        <v>217</v>
      </c>
      <c r="D17" s="9" t="str">
        <f t="shared" si="4"/>
        <v>N/A</v>
      </c>
      <c r="E17" s="8">
        <v>9.791421347</v>
      </c>
      <c r="F17" s="9" t="str">
        <f t="shared" si="5"/>
        <v>N/A</v>
      </c>
      <c r="G17" s="8">
        <v>10.54213375</v>
      </c>
      <c r="H17" s="9" t="str">
        <f t="shared" si="6"/>
        <v>N/A</v>
      </c>
      <c r="I17" s="10" t="s">
        <v>217</v>
      </c>
      <c r="J17" s="10">
        <v>7.6669999999999998</v>
      </c>
      <c r="K17" s="9" t="str">
        <f t="shared" si="7"/>
        <v>Yes</v>
      </c>
    </row>
    <row r="18" spans="1:11" x14ac:dyDescent="0.25">
      <c r="A18" s="66" t="s">
        <v>379</v>
      </c>
      <c r="B18" s="5" t="s">
        <v>217</v>
      </c>
      <c r="C18" s="8" t="s">
        <v>217</v>
      </c>
      <c r="D18" s="9" t="str">
        <f t="shared" si="4"/>
        <v>N/A</v>
      </c>
      <c r="E18" s="8">
        <v>0.22637075500000001</v>
      </c>
      <c r="F18" s="9" t="str">
        <f t="shared" si="5"/>
        <v>N/A</v>
      </c>
      <c r="G18" s="8">
        <v>7.2541659999999998E-4</v>
      </c>
      <c r="H18" s="9" t="str">
        <f t="shared" si="6"/>
        <v>N/A</v>
      </c>
      <c r="I18" s="10" t="s">
        <v>217</v>
      </c>
      <c r="J18" s="10">
        <v>-99.7</v>
      </c>
      <c r="K18" s="9" t="str">
        <f t="shared" si="7"/>
        <v>No</v>
      </c>
    </row>
    <row r="19" spans="1:11" x14ac:dyDescent="0.25">
      <c r="A19" s="66" t="s">
        <v>380</v>
      </c>
      <c r="B19" s="5" t="s">
        <v>217</v>
      </c>
      <c r="C19" s="8" t="s">
        <v>217</v>
      </c>
      <c r="D19" s="9" t="str">
        <f t="shared" si="4"/>
        <v>N/A</v>
      </c>
      <c r="E19" s="8">
        <v>13.282557868</v>
      </c>
      <c r="F19" s="9" t="str">
        <f t="shared" si="5"/>
        <v>N/A</v>
      </c>
      <c r="G19" s="8">
        <v>11.561770085999999</v>
      </c>
      <c r="H19" s="9" t="str">
        <f t="shared" si="6"/>
        <v>N/A</v>
      </c>
      <c r="I19" s="10" t="s">
        <v>217</v>
      </c>
      <c r="J19" s="10">
        <v>-13</v>
      </c>
      <c r="K19" s="9" t="str">
        <f t="shared" si="7"/>
        <v>Yes</v>
      </c>
    </row>
    <row r="20" spans="1:11" x14ac:dyDescent="0.25">
      <c r="A20" s="66" t="s">
        <v>381</v>
      </c>
      <c r="B20" s="5" t="s">
        <v>217</v>
      </c>
      <c r="C20" s="8" t="s">
        <v>217</v>
      </c>
      <c r="D20" s="9" t="str">
        <f t="shared" si="4"/>
        <v>N/A</v>
      </c>
      <c r="E20" s="8">
        <v>0</v>
      </c>
      <c r="F20" s="9" t="str">
        <f t="shared" si="5"/>
        <v>N/A</v>
      </c>
      <c r="G20" s="8">
        <v>0</v>
      </c>
      <c r="H20" s="9" t="str">
        <f t="shared" si="6"/>
        <v>N/A</v>
      </c>
      <c r="I20" s="10" t="s">
        <v>217</v>
      </c>
      <c r="J20" s="10" t="s">
        <v>1742</v>
      </c>
      <c r="K20" s="9" t="str">
        <f t="shared" si="7"/>
        <v>N/A</v>
      </c>
    </row>
    <row r="21" spans="1:11" x14ac:dyDescent="0.25">
      <c r="A21" s="66" t="s">
        <v>382</v>
      </c>
      <c r="B21" s="5" t="s">
        <v>217</v>
      </c>
      <c r="C21" s="8" t="s">
        <v>217</v>
      </c>
      <c r="D21" s="9" t="str">
        <f t="shared" si="4"/>
        <v>N/A</v>
      </c>
      <c r="E21" s="8">
        <v>0</v>
      </c>
      <c r="F21" s="9" t="str">
        <f t="shared" si="5"/>
        <v>N/A</v>
      </c>
      <c r="G21" s="8">
        <v>0</v>
      </c>
      <c r="H21" s="9" t="str">
        <f t="shared" si="6"/>
        <v>N/A</v>
      </c>
      <c r="I21" s="10" t="s">
        <v>217</v>
      </c>
      <c r="J21" s="10" t="s">
        <v>1742</v>
      </c>
      <c r="K21" s="9" t="str">
        <f t="shared" si="7"/>
        <v>N/A</v>
      </c>
    </row>
    <row r="22" spans="1:11" x14ac:dyDescent="0.25">
      <c r="A22" s="66" t="s">
        <v>383</v>
      </c>
      <c r="B22" s="5" t="s">
        <v>217</v>
      </c>
      <c r="C22" s="8" t="s">
        <v>217</v>
      </c>
      <c r="D22" s="9" t="str">
        <f t="shared" si="4"/>
        <v>N/A</v>
      </c>
      <c r="E22" s="8">
        <v>31.262653347000001</v>
      </c>
      <c r="F22" s="9" t="str">
        <f t="shared" si="5"/>
        <v>N/A</v>
      </c>
      <c r="G22" s="8">
        <v>32.593842133999999</v>
      </c>
      <c r="H22" s="9" t="str">
        <f t="shared" si="6"/>
        <v>N/A</v>
      </c>
      <c r="I22" s="10" t="s">
        <v>217</v>
      </c>
      <c r="J22" s="10">
        <v>4.258</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3.4492011479000002</v>
      </c>
      <c r="F24" s="9" t="str">
        <f t="shared" si="5"/>
        <v>N/A</v>
      </c>
      <c r="G24" s="8">
        <v>3.7101028076999998</v>
      </c>
      <c r="H24" s="9" t="str">
        <f t="shared" si="6"/>
        <v>N/A</v>
      </c>
      <c r="I24" s="10" t="s">
        <v>217</v>
      </c>
      <c r="J24" s="10">
        <v>7.5640000000000001</v>
      </c>
      <c r="K24" s="9" t="str">
        <f t="shared" si="7"/>
        <v>Yes</v>
      </c>
    </row>
    <row r="25" spans="1:11" x14ac:dyDescent="0.25">
      <c r="A25" s="66" t="s">
        <v>386</v>
      </c>
      <c r="B25" s="5" t="s">
        <v>217</v>
      </c>
      <c r="C25" s="8" t="s">
        <v>217</v>
      </c>
      <c r="D25" s="9" t="str">
        <f t="shared" si="4"/>
        <v>N/A</v>
      </c>
      <c r="E25" s="8">
        <v>2.8437934778999998</v>
      </c>
      <c r="F25" s="9" t="str">
        <f t="shared" si="5"/>
        <v>N/A</v>
      </c>
      <c r="G25" s="8">
        <v>3.5818883054000001</v>
      </c>
      <c r="H25" s="9" t="str">
        <f t="shared" si="6"/>
        <v>N/A</v>
      </c>
      <c r="I25" s="10" t="s">
        <v>217</v>
      </c>
      <c r="J25" s="10">
        <v>25.95</v>
      </c>
      <c r="K25" s="9" t="str">
        <f t="shared" si="7"/>
        <v>Yes</v>
      </c>
    </row>
    <row r="26" spans="1:11" x14ac:dyDescent="0.25">
      <c r="A26" s="66" t="s">
        <v>387</v>
      </c>
      <c r="B26" s="5" t="s">
        <v>217</v>
      </c>
      <c r="C26" s="8" t="s">
        <v>217</v>
      </c>
      <c r="D26" s="9" t="str">
        <f t="shared" si="4"/>
        <v>N/A</v>
      </c>
      <c r="E26" s="8">
        <v>1.8417855293000001</v>
      </c>
      <c r="F26" s="9" t="str">
        <f t="shared" si="5"/>
        <v>N/A</v>
      </c>
      <c r="G26" s="8">
        <v>1.0695864492</v>
      </c>
      <c r="H26" s="9" t="str">
        <f t="shared" si="6"/>
        <v>N/A</v>
      </c>
      <c r="I26" s="10" t="s">
        <v>217</v>
      </c>
      <c r="J26" s="10">
        <v>-41.9</v>
      </c>
      <c r="K26" s="9" t="str">
        <f t="shared" si="7"/>
        <v>No</v>
      </c>
    </row>
    <row r="27" spans="1:11" x14ac:dyDescent="0.25">
      <c r="A27" s="66" t="s">
        <v>388</v>
      </c>
      <c r="B27" s="5" t="s">
        <v>217</v>
      </c>
      <c r="C27" s="8" t="s">
        <v>217</v>
      </c>
      <c r="D27" s="9" t="str">
        <f t="shared" si="4"/>
        <v>N/A</v>
      </c>
      <c r="E27" s="8">
        <v>0</v>
      </c>
      <c r="F27" s="9" t="str">
        <f t="shared" si="5"/>
        <v>N/A</v>
      </c>
      <c r="G27" s="8">
        <v>0</v>
      </c>
      <c r="H27" s="9" t="str">
        <f t="shared" si="6"/>
        <v>N/A</v>
      </c>
      <c r="I27" s="10" t="s">
        <v>217</v>
      </c>
      <c r="J27" s="10" t="s">
        <v>1742</v>
      </c>
      <c r="K27" s="9" t="str">
        <f t="shared" si="7"/>
        <v>N/A</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0</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v>1.0567446000000001E-3</v>
      </c>
      <c r="F32" s="9" t="str">
        <f t="shared" si="5"/>
        <v>N/A</v>
      </c>
      <c r="G32" s="8">
        <v>1.2205422000000001E-3</v>
      </c>
      <c r="H32" s="9" t="str">
        <f t="shared" si="6"/>
        <v>N/A</v>
      </c>
      <c r="I32" s="10" t="s">
        <v>217</v>
      </c>
      <c r="J32" s="10">
        <v>15.5</v>
      </c>
      <c r="K32" s="9" t="str">
        <f t="shared" si="7"/>
        <v>Yes</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0</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v>0</v>
      </c>
      <c r="F35" s="9" t="str">
        <f t="shared" si="5"/>
        <v>N/A</v>
      </c>
      <c r="G35" s="8">
        <v>0</v>
      </c>
      <c r="H35" s="9" t="str">
        <f t="shared" si="6"/>
        <v>N/A</v>
      </c>
      <c r="I35" s="10" t="s">
        <v>217</v>
      </c>
      <c r="J35" s="10" t="s">
        <v>1742</v>
      </c>
      <c r="K35" s="9" t="str">
        <f t="shared" si="7"/>
        <v>N/A</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2.2869425555</v>
      </c>
      <c r="F39" s="9" t="str">
        <f t="shared" si="5"/>
        <v>N/A</v>
      </c>
      <c r="G39" s="8">
        <v>2.2232636492000002</v>
      </c>
      <c r="H39" s="9" t="str">
        <f t="shared" si="6"/>
        <v>N/A</v>
      </c>
      <c r="I39" s="10" t="s">
        <v>217</v>
      </c>
      <c r="J39" s="10">
        <v>-2.78</v>
      </c>
      <c r="K39" s="9" t="str">
        <f t="shared" si="7"/>
        <v>Yes</v>
      </c>
    </row>
    <row r="40" spans="1:11" x14ac:dyDescent="0.25">
      <c r="A40" s="66" t="s">
        <v>401</v>
      </c>
      <c r="B40" s="5" t="s">
        <v>217</v>
      </c>
      <c r="C40" s="8" t="s">
        <v>217</v>
      </c>
      <c r="D40" s="9" t="str">
        <f t="shared" si="4"/>
        <v>N/A</v>
      </c>
      <c r="E40" s="8">
        <v>2.006477E-4</v>
      </c>
      <c r="F40" s="9" t="str">
        <f t="shared" si="5"/>
        <v>N/A</v>
      </c>
      <c r="G40" s="8">
        <v>3.2240740000000001E-4</v>
      </c>
      <c r="H40" s="9" t="str">
        <f t="shared" si="6"/>
        <v>N/A</v>
      </c>
      <c r="I40" s="10" t="s">
        <v>217</v>
      </c>
      <c r="J40" s="10">
        <v>60.68</v>
      </c>
      <c r="K40" s="9" t="str">
        <f t="shared" si="7"/>
        <v>No</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93.592208127000006</v>
      </c>
      <c r="F42" s="9" t="str">
        <f t="shared" ref="F42:F51" si="9">IF($B42="N/A","N/A",IF(E42&lt;0,"No","Yes"))</f>
        <v>N/A</v>
      </c>
      <c r="G42" s="8">
        <v>89.244685892000007</v>
      </c>
      <c r="H42" s="9" t="str">
        <f t="shared" ref="H42:H51" si="10">IF($B42="N/A","N/A",IF(G42&lt;0,"No","Yes"))</f>
        <v>N/A</v>
      </c>
      <c r="I42" s="10" t="s">
        <v>217</v>
      </c>
      <c r="J42" s="10">
        <v>-4.6500000000000004</v>
      </c>
      <c r="K42" s="9" t="str">
        <f t="shared" ref="K42:K51" si="11">IF(J42="Div by 0", "N/A", IF(J42="N/A","N/A", IF(J42&gt;30, "No", IF(J42&lt;-30, "No", "Yes"))))</f>
        <v>Yes</v>
      </c>
    </row>
    <row r="43" spans="1:11" x14ac:dyDescent="0.25">
      <c r="A43" s="66" t="s">
        <v>39</v>
      </c>
      <c r="B43" s="5" t="s">
        <v>217</v>
      </c>
      <c r="C43" s="8" t="s">
        <v>217</v>
      </c>
      <c r="D43" s="9" t="str">
        <f t="shared" si="8"/>
        <v>N/A</v>
      </c>
      <c r="E43" s="8">
        <v>99.705391144999993</v>
      </c>
      <c r="F43" s="9" t="str">
        <f t="shared" si="9"/>
        <v>N/A</v>
      </c>
      <c r="G43" s="8">
        <v>99.698929707999994</v>
      </c>
      <c r="H43" s="9" t="str">
        <f t="shared" si="10"/>
        <v>N/A</v>
      </c>
      <c r="I43" s="10" t="s">
        <v>217</v>
      </c>
      <c r="J43" s="10">
        <v>-6.0000000000000001E-3</v>
      </c>
      <c r="K43" s="9" t="str">
        <f t="shared" si="11"/>
        <v>Yes</v>
      </c>
    </row>
    <row r="44" spans="1:11" x14ac:dyDescent="0.25">
      <c r="A44" s="66" t="s">
        <v>40</v>
      </c>
      <c r="B44" s="5" t="s">
        <v>217</v>
      </c>
      <c r="C44" s="8" t="s">
        <v>217</v>
      </c>
      <c r="D44" s="9" t="str">
        <f t="shared" si="8"/>
        <v>N/A</v>
      </c>
      <c r="E44" s="8">
        <v>18.978795315999999</v>
      </c>
      <c r="F44" s="9" t="str">
        <f t="shared" si="9"/>
        <v>N/A</v>
      </c>
      <c r="G44" s="8">
        <v>15.393410730999999</v>
      </c>
      <c r="H44" s="9" t="str">
        <f t="shared" si="10"/>
        <v>N/A</v>
      </c>
      <c r="I44" s="10" t="s">
        <v>217</v>
      </c>
      <c r="J44" s="10">
        <v>-18.899999999999999</v>
      </c>
      <c r="K44" s="9" t="str">
        <f t="shared" si="11"/>
        <v>Yes</v>
      </c>
    </row>
    <row r="45" spans="1:11" x14ac:dyDescent="0.25">
      <c r="A45" s="66" t="s">
        <v>167</v>
      </c>
      <c r="B45" s="5" t="s">
        <v>217</v>
      </c>
      <c r="C45" s="8" t="s">
        <v>217</v>
      </c>
      <c r="D45" s="9" t="str">
        <f t="shared" si="8"/>
        <v>N/A</v>
      </c>
      <c r="E45" s="8">
        <v>99.477192306999996</v>
      </c>
      <c r="F45" s="9" t="str">
        <f t="shared" si="9"/>
        <v>N/A</v>
      </c>
      <c r="G45" s="8">
        <v>99.076682865999999</v>
      </c>
      <c r="H45" s="9" t="str">
        <f t="shared" si="10"/>
        <v>N/A</v>
      </c>
      <c r="I45" s="10" t="s">
        <v>217</v>
      </c>
      <c r="J45" s="10">
        <v>-0.40300000000000002</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v>99.740189944999997</v>
      </c>
      <c r="F48" s="9" t="str">
        <f t="shared" si="9"/>
        <v>N/A</v>
      </c>
      <c r="G48" s="8">
        <v>99.550905376000003</v>
      </c>
      <c r="H48" s="9" t="str">
        <f t="shared" si="10"/>
        <v>N/A</v>
      </c>
      <c r="I48" s="10" t="s">
        <v>217</v>
      </c>
      <c r="J48" s="10">
        <v>-0.19</v>
      </c>
      <c r="K48" s="9" t="str">
        <f t="shared" si="11"/>
        <v>Yes</v>
      </c>
    </row>
    <row r="49" spans="1:12" x14ac:dyDescent="0.25">
      <c r="A49" s="66" t="s">
        <v>44</v>
      </c>
      <c r="B49" s="5" t="s">
        <v>217</v>
      </c>
      <c r="C49" s="8" t="s">
        <v>217</v>
      </c>
      <c r="D49" s="9" t="str">
        <f t="shared" si="8"/>
        <v>N/A</v>
      </c>
      <c r="E49" s="8">
        <v>81.602658704000007</v>
      </c>
      <c r="F49" s="9" t="str">
        <f t="shared" si="9"/>
        <v>N/A</v>
      </c>
      <c r="G49" s="8">
        <v>82.229136968000006</v>
      </c>
      <c r="H49" s="9" t="str">
        <f t="shared" si="10"/>
        <v>N/A</v>
      </c>
      <c r="I49" s="10" t="s">
        <v>217</v>
      </c>
      <c r="J49" s="10">
        <v>0.76770000000000005</v>
      </c>
      <c r="K49" s="9" t="str">
        <f t="shared" si="11"/>
        <v>Yes</v>
      </c>
    </row>
    <row r="50" spans="1:12" x14ac:dyDescent="0.25">
      <c r="A50" s="66" t="s">
        <v>45</v>
      </c>
      <c r="B50" s="5" t="s">
        <v>217</v>
      </c>
      <c r="C50" s="8" t="s">
        <v>217</v>
      </c>
      <c r="D50" s="9" t="str">
        <f t="shared" si="8"/>
        <v>N/A</v>
      </c>
      <c r="E50" s="8">
        <v>18.397341296</v>
      </c>
      <c r="F50" s="9" t="str">
        <f t="shared" si="9"/>
        <v>N/A</v>
      </c>
      <c r="G50" s="8">
        <v>17.770863032000001</v>
      </c>
      <c r="H50" s="9" t="str">
        <f t="shared" si="10"/>
        <v>N/A</v>
      </c>
      <c r="I50" s="10" t="s">
        <v>217</v>
      </c>
      <c r="J50" s="10">
        <v>-3.41</v>
      </c>
      <c r="K50" s="9" t="str">
        <f t="shared" si="11"/>
        <v>Yes</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11538828</v>
      </c>
      <c r="D7" s="30" t="str">
        <f>IF($B7="N/A","N/A",IF(C7&gt;15,"No",IF(C7&lt;-15,"No","Yes")))</f>
        <v>N/A</v>
      </c>
      <c r="E7" s="29">
        <v>12385372</v>
      </c>
      <c r="F7" s="30" t="str">
        <f>IF($B7="N/A","N/A",IF(E7&gt;15,"No",IF(E7&lt;-15,"No","Yes")))</f>
        <v>N/A</v>
      </c>
      <c r="G7" s="29">
        <v>13170788</v>
      </c>
      <c r="H7" s="30" t="str">
        <f>IF($B7="N/A","N/A",IF(G7&gt;15,"No",IF(G7&lt;-15,"No","Yes")))</f>
        <v>N/A</v>
      </c>
      <c r="I7" s="31">
        <v>7.3360000000000003</v>
      </c>
      <c r="J7" s="31">
        <v>6.3410000000000002</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18.000398307000001</v>
      </c>
      <c r="D9" s="9" t="str">
        <f>IF($B9="N/A","N/A",IF(C9&gt;15,"No",IF(C9&lt;-15,"No","Yes")))</f>
        <v>N/A</v>
      </c>
      <c r="E9" s="9">
        <v>14.141246625000001</v>
      </c>
      <c r="F9" s="9" t="str">
        <f>IF($B9="N/A","N/A",IF(E9&gt;15,"No",IF(E9&lt;-15,"No","Yes")))</f>
        <v>N/A</v>
      </c>
      <c r="G9" s="9">
        <v>0</v>
      </c>
      <c r="H9" s="9" t="str">
        <f>IF($B9="N/A","N/A",IF(G9&gt;15,"No",IF(G9&lt;-15,"No","Yes")))</f>
        <v>N/A</v>
      </c>
      <c r="I9" s="10">
        <v>-21.4</v>
      </c>
      <c r="J9" s="10">
        <v>-100</v>
      </c>
      <c r="K9" s="9" t="str">
        <f t="shared" si="0"/>
        <v>No</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91.113573334999998</v>
      </c>
      <c r="F11" s="9" t="str">
        <f>IF(OR($B11="N/A",$E11="N/A"),"N/A",IF(E11&gt;100,"No",IF(E11&lt;95,"No","Yes")))</f>
        <v>No</v>
      </c>
      <c r="G11" s="9">
        <v>99.701149240000007</v>
      </c>
      <c r="H11" s="9" t="str">
        <f>IF($B11="N/A","N/A",IF(G11&gt;100,"No",IF(G11&lt;95,"No","Yes")))</f>
        <v>Yes</v>
      </c>
      <c r="I11" s="10" t="s">
        <v>217</v>
      </c>
      <c r="J11" s="10">
        <v>9.4250000000000007</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0.3311648613</v>
      </c>
      <c r="F13" s="9" t="str">
        <f t="shared" si="2"/>
        <v>No</v>
      </c>
      <c r="G13" s="9">
        <v>0.5205383307</v>
      </c>
      <c r="H13" s="9" t="str">
        <f t="shared" si="3"/>
        <v>No</v>
      </c>
      <c r="I13" s="10" t="s">
        <v>217</v>
      </c>
      <c r="J13" s="10">
        <v>57.18</v>
      </c>
      <c r="K13" s="9" t="str">
        <f t="shared" si="0"/>
        <v>No</v>
      </c>
    </row>
    <row r="14" spans="1:11" x14ac:dyDescent="0.25">
      <c r="A14" s="3" t="s">
        <v>13</v>
      </c>
      <c r="B14" s="33" t="s">
        <v>217</v>
      </c>
      <c r="C14" s="34">
        <v>9461793</v>
      </c>
      <c r="D14" s="9" t="str">
        <f>IF($B14="N/A","N/A",IF(C14&gt;15,"No",IF(C14&lt;-15,"No","Yes")))</f>
        <v>N/A</v>
      </c>
      <c r="E14" s="34">
        <v>10633926</v>
      </c>
      <c r="F14" s="9" t="str">
        <f>IF($B14="N/A","N/A",IF(E14&gt;15,"No",IF(E14&lt;-15,"No","Yes")))</f>
        <v>N/A</v>
      </c>
      <c r="G14" s="34">
        <v>13170788</v>
      </c>
      <c r="H14" s="9" t="str">
        <f>IF($B14="N/A","N/A",IF(G14&gt;15,"No",IF(G14&lt;-15,"No","Yes")))</f>
        <v>N/A</v>
      </c>
      <c r="I14" s="10">
        <v>12.39</v>
      </c>
      <c r="J14" s="10">
        <v>23.86</v>
      </c>
      <c r="K14" s="9" t="str">
        <f t="shared" si="0"/>
        <v>Yes</v>
      </c>
    </row>
    <row r="15" spans="1:11" ht="14.25" customHeight="1" x14ac:dyDescent="0.25">
      <c r="A15" s="3" t="s">
        <v>444</v>
      </c>
      <c r="B15" s="33" t="s">
        <v>217</v>
      </c>
      <c r="C15" s="9">
        <v>16.163701742000001</v>
      </c>
      <c r="D15" s="9" t="str">
        <f>IF($B15="N/A","N/A",IF(C15&gt;15,"No",IF(C15&lt;-15,"No","Yes")))</f>
        <v>N/A</v>
      </c>
      <c r="E15" s="9">
        <v>3.7462551460000002</v>
      </c>
      <c r="F15" s="9" t="str">
        <f>IF($B15="N/A","N/A",IF(E15&gt;15,"No",IF(E15&lt;-15,"No","Yes")))</f>
        <v>N/A</v>
      </c>
      <c r="G15" s="9">
        <v>4.0083554605999998</v>
      </c>
      <c r="H15" s="9" t="str">
        <f>IF($B15="N/A","N/A",IF(G15&gt;15,"No",IF(G15&lt;-15,"No","Yes")))</f>
        <v>N/A</v>
      </c>
      <c r="I15" s="10">
        <v>-76.8</v>
      </c>
      <c r="J15" s="10">
        <v>6.9960000000000004</v>
      </c>
      <c r="K15" s="9" t="str">
        <f t="shared" si="0"/>
        <v>Yes</v>
      </c>
    </row>
    <row r="16" spans="1:11" ht="12.75" customHeight="1" x14ac:dyDescent="0.25">
      <c r="A16" s="3" t="s">
        <v>856</v>
      </c>
      <c r="B16" s="33" t="s">
        <v>217</v>
      </c>
      <c r="C16" s="35">
        <v>72.651858012999995</v>
      </c>
      <c r="D16" s="9" t="str">
        <f>IF($B16="N/A","N/A",IF(C16&gt;15,"No",IF(C16&lt;-15,"No","Yes")))</f>
        <v>N/A</v>
      </c>
      <c r="E16" s="35">
        <v>106.73241477000001</v>
      </c>
      <c r="F16" s="9" t="str">
        <f>IF($B16="N/A","N/A",IF(E16&gt;15,"No",IF(E16&lt;-15,"No","Yes")))</f>
        <v>N/A</v>
      </c>
      <c r="G16" s="35">
        <v>108.82647955</v>
      </c>
      <c r="H16" s="9" t="str">
        <f>IF($B16="N/A","N/A",IF(G16&gt;15,"No",IF(G16&lt;-15,"No","Yes")))</f>
        <v>N/A</v>
      </c>
      <c r="I16" s="10">
        <v>46.91</v>
      </c>
      <c r="J16" s="10">
        <v>1.962</v>
      </c>
      <c r="K16" s="9" t="str">
        <f t="shared" si="0"/>
        <v>Yes</v>
      </c>
    </row>
    <row r="17" spans="1:11" x14ac:dyDescent="0.25">
      <c r="A17" s="3" t="s">
        <v>131</v>
      </c>
      <c r="B17" s="33" t="s">
        <v>217</v>
      </c>
      <c r="C17" s="34">
        <v>6340</v>
      </c>
      <c r="D17" s="9" t="str">
        <f>IF($B17="N/A","N/A",IF(C17&gt;15,"No",IF(C17&lt;-15,"No","Yes")))</f>
        <v>N/A</v>
      </c>
      <c r="E17" s="34">
        <v>32166</v>
      </c>
      <c r="F17" s="9" t="str">
        <f>IF($B17="N/A","N/A",IF(E17&gt;15,"No",IF(E17&lt;-15,"No","Yes")))</f>
        <v>N/A</v>
      </c>
      <c r="G17" s="34">
        <v>11336</v>
      </c>
      <c r="H17" s="9" t="str">
        <f>IF($B17="N/A","N/A",IF(G17&gt;15,"No",IF(G17&lt;-15,"No","Yes")))</f>
        <v>N/A</v>
      </c>
      <c r="I17" s="10">
        <v>407.4</v>
      </c>
      <c r="J17" s="10">
        <v>-64.8</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8.6069261800000005E-2</v>
      </c>
      <c r="H18" s="9" t="str">
        <f>IF($B18="N/A","N/A",IF(G18&gt;15,"No",IF(G18&lt;-15,"No","Yes")))</f>
        <v>N/A</v>
      </c>
      <c r="I18" s="10" t="s">
        <v>217</v>
      </c>
      <c r="J18" s="10" t="s">
        <v>217</v>
      </c>
      <c r="K18" s="9" t="str">
        <f t="shared" si="0"/>
        <v>N/A</v>
      </c>
    </row>
    <row r="19" spans="1:11" ht="27.75" customHeight="1" x14ac:dyDescent="0.25">
      <c r="A19" s="3" t="s">
        <v>835</v>
      </c>
      <c r="B19" s="33" t="s">
        <v>217</v>
      </c>
      <c r="C19" s="35">
        <v>57.523501576999998</v>
      </c>
      <c r="D19" s="9" t="str">
        <f>IF($B19="N/A","N/A",IF(C19&gt;60,"No",IF(C19&lt;15,"No","Yes")))</f>
        <v>N/A</v>
      </c>
      <c r="E19" s="35">
        <v>54.271093700999998</v>
      </c>
      <c r="F19" s="9" t="str">
        <f>IF($B19="N/A","N/A",IF(E19&gt;60,"No",IF(E19&lt;15,"No","Yes")))</f>
        <v>N/A</v>
      </c>
      <c r="G19" s="35">
        <v>60.759174311999999</v>
      </c>
      <c r="H19" s="9" t="str">
        <f>IF($B19="N/A","N/A",IF(G19&gt;60,"No",IF(G19&lt;15,"No","Yes")))</f>
        <v>N/A</v>
      </c>
      <c r="I19" s="10">
        <v>-5.65</v>
      </c>
      <c r="J19" s="10">
        <v>11.95</v>
      </c>
      <c r="K19" s="9" t="str">
        <f t="shared" si="0"/>
        <v>Yes</v>
      </c>
    </row>
    <row r="20" spans="1:11" x14ac:dyDescent="0.25">
      <c r="A20" s="3" t="s">
        <v>27</v>
      </c>
      <c r="B20" s="33" t="s">
        <v>221</v>
      </c>
      <c r="C20" s="34">
        <v>16</v>
      </c>
      <c r="D20" s="9" t="str">
        <f>IF($B20="N/A","N/A",IF(C20="N/A","N/A",IF(C20=0,"Yes","No")))</f>
        <v>No</v>
      </c>
      <c r="E20" s="34">
        <v>11</v>
      </c>
      <c r="F20" s="9" t="str">
        <f>IF($B20="N/A","N/A",IF(E20="N/A","N/A",IF(E20=0,"Yes","No")))</f>
        <v>No</v>
      </c>
      <c r="G20" s="34">
        <v>11</v>
      </c>
      <c r="H20" s="9" t="str">
        <f>IF($B20="N/A","N/A",IF(G20=0,"Yes","No"))</f>
        <v>No</v>
      </c>
      <c r="I20" s="10">
        <v>-68.8</v>
      </c>
      <c r="J20" s="10">
        <v>40</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9461793</v>
      </c>
      <c r="D6" s="9" t="str">
        <f>IF($B6="N/A","N/A",IF(C6&gt;15,"No",IF(C6&lt;-15,"No","Yes")))</f>
        <v>N/A</v>
      </c>
      <c r="E6" s="34">
        <v>10633926</v>
      </c>
      <c r="F6" s="9" t="str">
        <f>IF($B6="N/A","N/A",IF(E6&gt;15,"No",IF(E6&lt;-15,"No","Yes")))</f>
        <v>N/A</v>
      </c>
      <c r="G6" s="34">
        <v>13170788</v>
      </c>
      <c r="H6" s="9" t="str">
        <f>IF($B6="N/A","N/A",IF(G6&gt;15,"No",IF(G6&lt;-15,"No","Yes")))</f>
        <v>N/A</v>
      </c>
      <c r="I6" s="10">
        <v>12.39</v>
      </c>
      <c r="J6" s="10">
        <v>23.86</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70.876962749</v>
      </c>
      <c r="D9" s="9" t="str">
        <f>IF($B9="N/A","N/A",IF(C9&gt;60,"No",IF(C9&lt;15,"No","Yes")))</f>
        <v>No</v>
      </c>
      <c r="E9" s="35">
        <v>69.000213844000001</v>
      </c>
      <c r="F9" s="9" t="str">
        <f>IF($B9="N/A","N/A",IF(E9&gt;60,"No",IF(E9&lt;15,"No","Yes")))</f>
        <v>No</v>
      </c>
      <c r="G9" s="35">
        <v>72.789833986999994</v>
      </c>
      <c r="H9" s="9" t="str">
        <f>IF($B9="N/A","N/A",IF(G9&gt;60,"No",IF(G9&lt;15,"No","Yes")))</f>
        <v>No</v>
      </c>
      <c r="I9" s="10">
        <v>-2.65</v>
      </c>
      <c r="J9" s="10">
        <v>5.492</v>
      </c>
      <c r="K9" s="9" t="str">
        <f t="shared" si="0"/>
        <v>Yes</v>
      </c>
    </row>
    <row r="10" spans="1:11" x14ac:dyDescent="0.25">
      <c r="A10" s="3" t="s">
        <v>14</v>
      </c>
      <c r="B10" s="33" t="s">
        <v>276</v>
      </c>
      <c r="C10" s="9">
        <v>1.2645594762000001</v>
      </c>
      <c r="D10" s="9" t="str">
        <f>IF($B10="N/A","N/A",IF(C10&gt;15,"No",IF(C10&lt;=0,"No","Yes")))</f>
        <v>Yes</v>
      </c>
      <c r="E10" s="9">
        <v>1.1759250535000001</v>
      </c>
      <c r="F10" s="9" t="str">
        <f>IF($B10="N/A","N/A",IF(E10&gt;15,"No",IF(E10&lt;=0,"No","Yes")))</f>
        <v>Yes</v>
      </c>
      <c r="G10" s="9">
        <v>1.0822055598</v>
      </c>
      <c r="H10" s="9" t="str">
        <f>IF($B10="N/A","N/A",IF(G10&gt;15,"No",IF(G10&lt;=0,"No","Yes")))</f>
        <v>Yes</v>
      </c>
      <c r="I10" s="10">
        <v>-7.01</v>
      </c>
      <c r="J10" s="10">
        <v>-7.97</v>
      </c>
      <c r="K10" s="9" t="str">
        <f t="shared" si="0"/>
        <v>Yes</v>
      </c>
    </row>
    <row r="11" spans="1:11" x14ac:dyDescent="0.25">
      <c r="A11" s="3" t="s">
        <v>871</v>
      </c>
      <c r="B11" s="33" t="s">
        <v>217</v>
      </c>
      <c r="C11" s="35">
        <v>97.794291684000001</v>
      </c>
      <c r="D11" s="9" t="str">
        <f>IF($B11="N/A","N/A",IF(C11&gt;15,"No",IF(C11&lt;-15,"No","Yes")))</f>
        <v>N/A</v>
      </c>
      <c r="E11" s="35">
        <v>98.965796859999998</v>
      </c>
      <c r="F11" s="9" t="str">
        <f>IF($B11="N/A","N/A",IF(E11&gt;15,"No",IF(E11&lt;-15,"No","Yes")))</f>
        <v>N/A</v>
      </c>
      <c r="G11" s="35">
        <v>100.46941452999999</v>
      </c>
      <c r="H11" s="9" t="str">
        <f>IF($B11="N/A","N/A",IF(G11&gt;15,"No",IF(G11&lt;-15,"No","Yes")))</f>
        <v>N/A</v>
      </c>
      <c r="I11" s="10">
        <v>1.198</v>
      </c>
      <c r="J11" s="10">
        <v>1.5189999999999999</v>
      </c>
      <c r="K11" s="9" t="str">
        <f t="shared" si="0"/>
        <v>Yes</v>
      </c>
    </row>
    <row r="12" spans="1:11" x14ac:dyDescent="0.25">
      <c r="A12" s="3" t="s">
        <v>932</v>
      </c>
      <c r="B12" s="33" t="s">
        <v>217</v>
      </c>
      <c r="C12" s="9">
        <v>1.3545741278000001</v>
      </c>
      <c r="D12" s="9" t="str">
        <f>IF($B12="N/A","N/A",IF(C12&gt;15,"No",IF(C12&lt;-15,"No","Yes")))</f>
        <v>N/A</v>
      </c>
      <c r="E12" s="9">
        <v>1.5608158266000001</v>
      </c>
      <c r="F12" s="9" t="str">
        <f>IF($B12="N/A","N/A",IF(E12&gt;15,"No",IF(E12&lt;-15,"No","Yes")))</f>
        <v>N/A</v>
      </c>
      <c r="G12" s="9">
        <v>1.9553955314</v>
      </c>
      <c r="H12" s="9" t="str">
        <f>IF($B12="N/A","N/A",IF(G12&gt;15,"No",IF(G12&lt;-15,"No","Yes")))</f>
        <v>N/A</v>
      </c>
      <c r="I12" s="10">
        <v>15.23</v>
      </c>
      <c r="J12" s="10">
        <v>25.28</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98.710730619000003</v>
      </c>
      <c r="D15" s="9" t="str">
        <f>IF($B15="N/A","N/A",IF(C15&gt;15,"No",IF(C15&lt;-15,"No","Yes")))</f>
        <v>N/A</v>
      </c>
      <c r="E15" s="9">
        <v>99.594430129000003</v>
      </c>
      <c r="F15" s="9" t="str">
        <f>IF($B15="N/A","N/A",IF(E15&gt;15,"No",IF(E15&lt;-15,"No","Yes")))</f>
        <v>N/A</v>
      </c>
      <c r="G15" s="9">
        <v>99.696927776999999</v>
      </c>
      <c r="H15" s="9" t="str">
        <f>IF($B15="N/A","N/A",IF(G15&gt;15,"No",IF(G15&lt;-15,"No","Yes")))</f>
        <v>N/A</v>
      </c>
      <c r="I15" s="10">
        <v>0.8952</v>
      </c>
      <c r="J15" s="10">
        <v>0.10290000000000001</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97.884259357999994</v>
      </c>
      <c r="D17" s="9" t="str">
        <f>IF($B17="N/A","N/A",IF(C17&gt;98,"Yes","No"))</f>
        <v>No</v>
      </c>
      <c r="E17" s="9">
        <v>98.695204386</v>
      </c>
      <c r="F17" s="9" t="str">
        <f>IF($B17="N/A","N/A",IF(E17&gt;98,"Yes","No"))</f>
        <v>Yes</v>
      </c>
      <c r="G17" s="9">
        <v>98.300283930999996</v>
      </c>
      <c r="H17" s="9" t="str">
        <f>IF($B17="N/A","N/A",IF(G17&gt;98,"Yes","No"))</f>
        <v>Yes</v>
      </c>
      <c r="I17" s="10">
        <v>0.82850000000000001</v>
      </c>
      <c r="J17" s="10">
        <v>-0.4</v>
      </c>
      <c r="K17" s="9" t="str">
        <f t="shared" si="0"/>
        <v>Yes</v>
      </c>
    </row>
    <row r="18" spans="1:11" x14ac:dyDescent="0.25">
      <c r="A18" s="3" t="s">
        <v>53</v>
      </c>
      <c r="B18" s="33"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227</v>
      </c>
      <c r="C19" s="9">
        <v>99.616573729999999</v>
      </c>
      <c r="D19" s="9" t="str">
        <f>IF($B19="N/A","N/A",IF(C19&gt;100,"No",IF(C19&lt;98,"No","Yes")))</f>
        <v>Yes</v>
      </c>
      <c r="E19" s="9">
        <v>99.617742308999993</v>
      </c>
      <c r="F19" s="9" t="str">
        <f>IF($B19="N/A","N/A",IF(E19&gt;100,"No",IF(E19&lt;98,"No","Yes")))</f>
        <v>Yes</v>
      </c>
      <c r="G19" s="9">
        <v>99.619035702000005</v>
      </c>
      <c r="H19" s="9" t="str">
        <f>IF($B19="N/A","N/A",IF(G19&gt;100,"No",IF(G19&lt;98,"No","Yes")))</f>
        <v>Yes</v>
      </c>
      <c r="I19" s="10">
        <v>1.1999999999999999E-3</v>
      </c>
      <c r="J19" s="10">
        <v>1.2999999999999999E-3</v>
      </c>
      <c r="K19" s="9" t="str">
        <f>IF(J19="Div by 0", "N/A", IF(J19="N/A","N/A", IF(J19&gt;30, "No", IF(J19&lt;-30, "No", "Yes"))))</f>
        <v>Yes</v>
      </c>
    </row>
    <row r="20" spans="1:11" x14ac:dyDescent="0.25">
      <c r="A20" s="3" t="s">
        <v>679</v>
      </c>
      <c r="B20" s="33" t="s">
        <v>227</v>
      </c>
      <c r="C20" s="9">
        <v>99.999143924999998</v>
      </c>
      <c r="D20" s="9" t="str">
        <f>IF($B20="N/A","N/A",IF(C20&gt;100,"No",IF(C20&lt;98,"No","Yes")))</f>
        <v>Yes</v>
      </c>
      <c r="E20" s="9">
        <v>99.998871535999996</v>
      </c>
      <c r="F20" s="9" t="str">
        <f>IF($B20="N/A","N/A",IF(E20&gt;100,"No",IF(E20&lt;98,"No","Yes")))</f>
        <v>Yes</v>
      </c>
      <c r="G20" s="9">
        <v>99.998838337999999</v>
      </c>
      <c r="H20" s="9" t="str">
        <f>IF($B20="N/A","N/A",IF(G20&gt;100,"No",IF(G20&lt;98,"No","Yes")))</f>
        <v>Yes</v>
      </c>
      <c r="I20" s="10">
        <v>0</v>
      </c>
      <c r="J20" s="10">
        <v>0</v>
      </c>
      <c r="K20" s="9" t="str">
        <f>IF(J20="Div by 0", "N/A", IF(J20="N/A","N/A", IF(J20&gt;30, "No", IF(J20&lt;-30, "No", "Yes"))))</f>
        <v>Yes</v>
      </c>
    </row>
    <row r="21" spans="1:11" x14ac:dyDescent="0.25">
      <c r="A21" s="3" t="s">
        <v>680</v>
      </c>
      <c r="B21" s="33" t="s">
        <v>227</v>
      </c>
      <c r="C21" s="9">
        <v>99.999143924999998</v>
      </c>
      <c r="D21" s="9" t="str">
        <f>IF($B21="N/A","N/A",IF(C21&gt;100,"No",IF(C21&lt;98,"No","Yes")))</f>
        <v>Yes</v>
      </c>
      <c r="E21" s="9">
        <v>99.998871535999996</v>
      </c>
      <c r="F21" s="9" t="str">
        <f>IF($B21="N/A","N/A",IF(E21&gt;100,"No",IF(E21&lt;98,"No","Yes")))</f>
        <v>Yes</v>
      </c>
      <c r="G21" s="9">
        <v>99.998838337999999</v>
      </c>
      <c r="H21" s="9" t="str">
        <f>IF($B21="N/A","N/A",IF(G21&gt;100,"No",IF(G21&lt;98,"No","Yes")))</f>
        <v>Yes</v>
      </c>
      <c r="I21" s="10">
        <v>0</v>
      </c>
      <c r="J21" s="10">
        <v>0</v>
      </c>
      <c r="K21" s="9" t="str">
        <f>IF(J21="Div by 0", "N/A", IF(J21="N/A","N/A", IF(J21&gt;30, "No", IF(J21&lt;-30, "No", "Yes"))))</f>
        <v>Yes</v>
      </c>
    </row>
    <row r="22" spans="1:11" ht="13.5" customHeight="1" x14ac:dyDescent="0.25">
      <c r="A22" s="3" t="s">
        <v>1723</v>
      </c>
      <c r="B22" s="33" t="s">
        <v>217</v>
      </c>
      <c r="C22" s="9">
        <v>64.931720658000003</v>
      </c>
      <c r="D22" s="9" t="str">
        <f>IF($B22="N/A","N/A",IF(C22&gt;15,"No",IF(C22&lt;-15,"No","Yes")))</f>
        <v>N/A</v>
      </c>
      <c r="E22" s="9">
        <v>63.111018452000003</v>
      </c>
      <c r="F22" s="9" t="str">
        <f>IF($B22="N/A","N/A",IF(E22&gt;15,"No",IF(E22&lt;-15,"No","Yes")))</f>
        <v>N/A</v>
      </c>
      <c r="G22" s="9">
        <v>63.321154360999998</v>
      </c>
      <c r="H22" s="9" t="str">
        <f>IF($B22="N/A","N/A",IF(G22&gt;15,"No",IF(G22&lt;-15,"No","Yes")))</f>
        <v>N/A</v>
      </c>
      <c r="I22" s="10">
        <v>-2.8</v>
      </c>
      <c r="J22" s="10">
        <v>0.33300000000000002</v>
      </c>
      <c r="K22" s="9" t="str">
        <f t="shared" ref="K22:K31" si="1">IF(J22="Div by 0", "N/A", IF(J22="N/A","N/A", IF(J22&gt;30, "No", IF(J22&lt;-30, "No", "Yes"))))</f>
        <v>Yes</v>
      </c>
    </row>
    <row r="23" spans="1:11" x14ac:dyDescent="0.25">
      <c r="A23" s="3" t="s">
        <v>933</v>
      </c>
      <c r="B23" s="33" t="s">
        <v>217</v>
      </c>
      <c r="C23" s="9">
        <v>34.930620443999999</v>
      </c>
      <c r="D23" s="9" t="str">
        <f>IF($B23="N/A","N/A",IF(C23&gt;15,"No",IF(C23&lt;-15,"No","Yes")))</f>
        <v>N/A</v>
      </c>
      <c r="E23" s="9">
        <v>36.718856234</v>
      </c>
      <c r="F23" s="9" t="str">
        <f>IF($B23="N/A","N/A",IF(E23&gt;15,"No",IF(E23&lt;-15,"No","Yes")))</f>
        <v>N/A</v>
      </c>
      <c r="G23" s="9">
        <v>36.474226143000003</v>
      </c>
      <c r="H23" s="9" t="str">
        <f>IF($B23="N/A","N/A",IF(G23&gt;15,"No",IF(G23&lt;-15,"No","Yes")))</f>
        <v>N/A</v>
      </c>
      <c r="I23" s="10">
        <v>5.1189999999999998</v>
      </c>
      <c r="J23" s="10">
        <v>-0.66600000000000004</v>
      </c>
      <c r="K23" s="9" t="str">
        <f t="shared" si="1"/>
        <v>Yes</v>
      </c>
    </row>
    <row r="24" spans="1:11" ht="25" x14ac:dyDescent="0.25">
      <c r="A24" s="3" t="s">
        <v>934</v>
      </c>
      <c r="B24" s="33" t="s">
        <v>217</v>
      </c>
      <c r="C24" s="9">
        <v>4.6502810000000001E-4</v>
      </c>
      <c r="D24" s="9" t="str">
        <f>IF($B24="N/A","N/A",IF(C24&gt;15,"No",IF(C24&lt;-15,"No","Yes")))</f>
        <v>N/A</v>
      </c>
      <c r="E24" s="9">
        <v>6.1971468E-3</v>
      </c>
      <c r="F24" s="9" t="str">
        <f>IF($B24="N/A","N/A",IF(E24&gt;15,"No",IF(E24&lt;-15,"No","Yes")))</f>
        <v>N/A</v>
      </c>
      <c r="G24" s="9">
        <v>3.6322807700000001E-2</v>
      </c>
      <c r="H24" s="9" t="str">
        <f>IF($B24="N/A","N/A",IF(G24&gt;15,"No",IF(G24&lt;-15,"No","Yes")))</f>
        <v>N/A</v>
      </c>
      <c r="I24" s="10">
        <v>1233</v>
      </c>
      <c r="J24" s="10">
        <v>486.1</v>
      </c>
      <c r="K24" s="9" t="str">
        <f t="shared" si="1"/>
        <v>No</v>
      </c>
    </row>
    <row r="25" spans="1:11" x14ac:dyDescent="0.25">
      <c r="A25" s="3" t="s">
        <v>170</v>
      </c>
      <c r="B25" s="33" t="s">
        <v>217</v>
      </c>
      <c r="C25" s="9">
        <v>99.999143924999998</v>
      </c>
      <c r="D25" s="9" t="str">
        <f t="shared" ref="D25:D27" si="2">IF($B25="N/A","N/A",IF(C25&gt;15,"No",IF(C25&lt;-15,"No","Yes")))</f>
        <v>N/A</v>
      </c>
      <c r="E25" s="9">
        <v>99.998871535999996</v>
      </c>
      <c r="F25" s="9" t="str">
        <f t="shared" ref="F25:F27" si="3">IF($B25="N/A","N/A",IF(E25&gt;15,"No",IF(E25&lt;-15,"No","Yes")))</f>
        <v>N/A</v>
      </c>
      <c r="G25" s="9">
        <v>99.998838337999999</v>
      </c>
      <c r="H25" s="9" t="str">
        <f t="shared" ref="H25:H27" si="4">IF($B25="N/A","N/A",IF(G25&gt;15,"No",IF(G25&lt;-15,"No","Yes")))</f>
        <v>N/A</v>
      </c>
      <c r="I25" s="10">
        <v>0</v>
      </c>
      <c r="J25" s="10">
        <v>0</v>
      </c>
      <c r="K25" s="9" t="str">
        <f t="shared" si="1"/>
        <v>Yes</v>
      </c>
    </row>
    <row r="26" spans="1:11" x14ac:dyDescent="0.25">
      <c r="A26" s="3" t="s">
        <v>171</v>
      </c>
      <c r="B26" s="33" t="s">
        <v>217</v>
      </c>
      <c r="C26" s="9">
        <v>99.999143924999998</v>
      </c>
      <c r="D26" s="9" t="str">
        <f t="shared" si="2"/>
        <v>N/A</v>
      </c>
      <c r="E26" s="9">
        <v>99.998871535999996</v>
      </c>
      <c r="F26" s="9" t="str">
        <f t="shared" si="3"/>
        <v>N/A</v>
      </c>
      <c r="G26" s="9">
        <v>99.998838337999999</v>
      </c>
      <c r="H26" s="9" t="str">
        <f t="shared" si="4"/>
        <v>N/A</v>
      </c>
      <c r="I26" s="10">
        <v>0</v>
      </c>
      <c r="J26" s="10">
        <v>0</v>
      </c>
      <c r="K26" s="9" t="str">
        <f t="shared" si="1"/>
        <v>Yes</v>
      </c>
    </row>
    <row r="27" spans="1:11" x14ac:dyDescent="0.25">
      <c r="A27" s="3" t="s">
        <v>172</v>
      </c>
      <c r="B27" s="33" t="s">
        <v>217</v>
      </c>
      <c r="C27" s="9">
        <v>99.999143924999998</v>
      </c>
      <c r="D27" s="9" t="str">
        <f t="shared" si="2"/>
        <v>N/A</v>
      </c>
      <c r="E27" s="9">
        <v>99.998871535999996</v>
      </c>
      <c r="F27" s="9" t="str">
        <f t="shared" si="3"/>
        <v>N/A</v>
      </c>
      <c r="G27" s="9">
        <v>99.998838337999999</v>
      </c>
      <c r="H27" s="9" t="str">
        <f t="shared" si="4"/>
        <v>N/A</v>
      </c>
      <c r="I27" s="10">
        <v>0</v>
      </c>
      <c r="J27" s="10">
        <v>0</v>
      </c>
      <c r="K27" s="9" t="str">
        <f t="shared" si="1"/>
        <v>Yes</v>
      </c>
    </row>
    <row r="28" spans="1:11" x14ac:dyDescent="0.25">
      <c r="A28" s="3" t="s">
        <v>54</v>
      </c>
      <c r="B28" s="33" t="s">
        <v>217</v>
      </c>
      <c r="C28" s="9">
        <v>12.198924665</v>
      </c>
      <c r="D28" s="9" t="str">
        <f>IF($B28="N/A","N/A",IF(C28&gt;15,"No",IF(C28&lt;-15,"No","Yes")))</f>
        <v>N/A</v>
      </c>
      <c r="E28" s="9">
        <v>12.416138687</v>
      </c>
      <c r="F28" s="9" t="str">
        <f>IF($B28="N/A","N/A",IF(E28&gt;15,"No",IF(E28&lt;-15,"No","Yes")))</f>
        <v>N/A</v>
      </c>
      <c r="G28" s="9">
        <v>12.402446991</v>
      </c>
      <c r="H28" s="9" t="str">
        <f>IF($B28="N/A","N/A",IF(G28&gt;15,"No",IF(G28&lt;-15,"No","Yes")))</f>
        <v>N/A</v>
      </c>
      <c r="I28" s="10">
        <v>1.7809999999999999</v>
      </c>
      <c r="J28" s="10">
        <v>-0.11</v>
      </c>
      <c r="K28" s="9" t="str">
        <f t="shared" si="1"/>
        <v>Yes</v>
      </c>
    </row>
    <row r="29" spans="1:11" x14ac:dyDescent="0.25">
      <c r="A29" s="3" t="s">
        <v>55</v>
      </c>
      <c r="B29" s="33" t="s">
        <v>217</v>
      </c>
      <c r="C29" s="9">
        <v>87.800219260999995</v>
      </c>
      <c r="D29" s="9" t="str">
        <f>IF($B29="N/A","N/A",IF(C29&gt;15,"No",IF(C29&lt;-15,"No","Yes")))</f>
        <v>N/A</v>
      </c>
      <c r="E29" s="9">
        <v>87.582732849999999</v>
      </c>
      <c r="F29" s="9" t="str">
        <f>IF($B29="N/A","N/A",IF(E29&gt;15,"No",IF(E29&lt;-15,"No","Yes")))</f>
        <v>N/A</v>
      </c>
      <c r="G29" s="9">
        <v>87.596391346999994</v>
      </c>
      <c r="H29" s="9" t="str">
        <f>IF($B29="N/A","N/A",IF(G29&gt;15,"No",IF(G29&lt;-15,"No","Yes")))</f>
        <v>N/A</v>
      </c>
      <c r="I29" s="10">
        <v>-0.248</v>
      </c>
      <c r="J29" s="10">
        <v>1.5599999999999999E-2</v>
      </c>
      <c r="K29" s="9" t="str">
        <f t="shared" si="1"/>
        <v>Yes</v>
      </c>
    </row>
    <row r="30" spans="1:11" x14ac:dyDescent="0.25">
      <c r="A30" s="3" t="s">
        <v>56</v>
      </c>
      <c r="B30" s="33" t="s">
        <v>217</v>
      </c>
      <c r="C30" s="9">
        <v>70.434176694000001</v>
      </c>
      <c r="D30" s="9" t="str">
        <f>IF($B30="N/A","N/A",IF(C30&gt;15,"No",IF(C30&lt;-15,"No","Yes")))</f>
        <v>N/A</v>
      </c>
      <c r="E30" s="9">
        <v>73.2061329</v>
      </c>
      <c r="F30" s="9" t="str">
        <f>IF($B30="N/A","N/A",IF(E30&gt;15,"No",IF(E30&lt;-15,"No","Yes")))</f>
        <v>N/A</v>
      </c>
      <c r="G30" s="9">
        <v>74.096675157000007</v>
      </c>
      <c r="H30" s="9" t="str">
        <f>IF($B30="N/A","N/A",IF(G30&gt;15,"No",IF(G30&lt;-15,"No","Yes")))</f>
        <v>N/A</v>
      </c>
      <c r="I30" s="10">
        <v>3.9359999999999999</v>
      </c>
      <c r="J30" s="10">
        <v>1.216</v>
      </c>
      <c r="K30" s="9" t="str">
        <f t="shared" si="1"/>
        <v>Yes</v>
      </c>
    </row>
    <row r="31" spans="1:11" x14ac:dyDescent="0.25">
      <c r="A31" s="3" t="s">
        <v>57</v>
      </c>
      <c r="B31" s="33" t="s">
        <v>217</v>
      </c>
      <c r="C31" s="9">
        <v>24.938793313000001</v>
      </c>
      <c r="D31" s="9" t="str">
        <f>IF($B31="N/A","N/A",IF(C31&gt;15,"No",IF(C31&lt;-15,"No","Yes")))</f>
        <v>N/A</v>
      </c>
      <c r="E31" s="9">
        <v>22.953121923000001</v>
      </c>
      <c r="F31" s="9" t="str">
        <f>IF($B31="N/A","N/A",IF(E31&gt;15,"No",IF(E31&lt;-15,"No","Yes")))</f>
        <v>N/A</v>
      </c>
      <c r="G31" s="9">
        <v>21.099481670999999</v>
      </c>
      <c r="H31" s="9" t="str">
        <f>IF($B31="N/A","N/A",IF(G31&gt;15,"No",IF(G31&lt;-15,"No","Yes")))</f>
        <v>N/A</v>
      </c>
      <c r="I31" s="10">
        <v>-7.96</v>
      </c>
      <c r="J31" s="10">
        <v>-8.08</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1751446</v>
      </c>
      <c r="F6" s="9" t="str">
        <f t="shared" si="0"/>
        <v>N/A</v>
      </c>
      <c r="G6" s="34">
        <v>0</v>
      </c>
      <c r="H6" s="9" t="str">
        <f t="shared" ref="H6:H18" si="1">IF($B6="N/A","N/A",IF(G6&lt;0,"No","Yes"))</f>
        <v>N/A</v>
      </c>
      <c r="I6" s="10" t="s">
        <v>217</v>
      </c>
      <c r="J6" s="10">
        <v>-100</v>
      </c>
      <c r="K6" s="9" t="str">
        <f t="shared" ref="K6:K18" si="2">IF(J6="Div by 0", "N/A", IF(J6="N/A","N/A", IF(J6&gt;30, "No", IF(J6&lt;-30, "No", "Yes"))))</f>
        <v>No</v>
      </c>
    </row>
    <row r="7" spans="1:11" x14ac:dyDescent="0.25">
      <c r="A7" s="24" t="s">
        <v>445</v>
      </c>
      <c r="B7" s="65" t="s">
        <v>217</v>
      </c>
      <c r="C7" s="9" t="s">
        <v>217</v>
      </c>
      <c r="D7" s="9" t="str">
        <f t="shared" si="0"/>
        <v>N/A</v>
      </c>
      <c r="E7" s="9">
        <v>2.283827E-4</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v>0.58488814389999999</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v>61.397268314000002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v>36.300120014999997</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v>0</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v>3.3724134229999998</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v>100</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v>0</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v>100</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v>0</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v>100</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v>100</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v>99.912072652999996</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v>99.998800990999996</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v>99.998800990999996</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v>58.380618071999997</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v>41.317459972999998</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v>0.24385564840000001</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v>99.998800990999996</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v>99.998800990999996</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v>99.998800990999996</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v>11.734989260000001</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v>88.26381173</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v>76.523912241999994</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v>19.120144154999998</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1096123</v>
      </c>
      <c r="D7" s="62" t="str">
        <f>IF($B7="N/A","N/A",IF(C7&gt;10,"No",IF(C7&lt;-10,"No","Yes")))</f>
        <v>N/A</v>
      </c>
      <c r="E7" s="29">
        <v>1141924</v>
      </c>
      <c r="F7" s="62" t="str">
        <f>IF($B7="N/A","N/A",IF(E7&gt;10,"No",IF(E7&lt;-10,"No","Yes")))</f>
        <v>N/A</v>
      </c>
      <c r="G7" s="29">
        <v>1204949</v>
      </c>
      <c r="H7" s="62" t="str">
        <f>IF($B7="N/A","N/A",IF(G7&gt;10,"No",IF(G7&lt;-10,"No","Yes")))</f>
        <v>N/A</v>
      </c>
      <c r="I7" s="63">
        <v>4.1779999999999999</v>
      </c>
      <c r="J7" s="63">
        <v>5.5190000000000001</v>
      </c>
      <c r="K7" s="64" t="s">
        <v>732</v>
      </c>
      <c r="L7" s="30" t="str">
        <f>IF(J7="Div by 0", "N/A", IF(K7="N/A","N/A", IF(J7&gt;VALUE(MID(K7,1,2)), "No", IF(J7&lt;-1*VALUE(MID(K7,1,2)), "No", "Yes"))))</f>
        <v>Yes</v>
      </c>
    </row>
    <row r="8" spans="1:12" x14ac:dyDescent="0.25">
      <c r="A8" s="3" t="s">
        <v>58</v>
      </c>
      <c r="B8" s="33" t="s">
        <v>217</v>
      </c>
      <c r="C8" s="43">
        <v>5389679221</v>
      </c>
      <c r="D8" s="11" t="str">
        <f>IF($B8="N/A","N/A",IF(C8&gt;10,"No",IF(C8&lt;-10,"No","Yes")))</f>
        <v>N/A</v>
      </c>
      <c r="E8" s="43">
        <v>5854257252</v>
      </c>
      <c r="F8" s="11" t="str">
        <f>IF($B8="N/A","N/A",IF(E8&gt;10,"No",IF(E8&lt;-10,"No","Yes")))</f>
        <v>N/A</v>
      </c>
      <c r="G8" s="43">
        <v>6145735408</v>
      </c>
      <c r="H8" s="11" t="str">
        <f>IF($B8="N/A","N/A",IF(G8&gt;10,"No",IF(G8&lt;-10,"No","Yes")))</f>
        <v>N/A</v>
      </c>
      <c r="I8" s="12">
        <v>8.6199999999999992</v>
      </c>
      <c r="J8" s="12">
        <v>4.9790000000000001</v>
      </c>
      <c r="K8" s="41" t="s">
        <v>732</v>
      </c>
      <c r="L8" s="9" t="str">
        <f>IF(J8="Div by 0", "N/A", IF(K8="N/A","N/A", IF(J8&gt;VALUE(MID(K8,1,2)), "No", IF(J8&lt;-1*VALUE(MID(K8,1,2)), "No", "Yes"))))</f>
        <v>Yes</v>
      </c>
    </row>
    <row r="9" spans="1:12" x14ac:dyDescent="0.25">
      <c r="A9" s="4" t="s">
        <v>937</v>
      </c>
      <c r="B9" s="9" t="s">
        <v>217</v>
      </c>
      <c r="C9" s="8">
        <v>7.7629974007999998</v>
      </c>
      <c r="D9" s="11" t="str">
        <f>IF($B9="N/A","N/A",IF(C9&gt;10,"No",IF(C9&lt;-10,"No","Yes")))</f>
        <v>N/A</v>
      </c>
      <c r="E9" s="8">
        <v>7.0065083140000004</v>
      </c>
      <c r="F9" s="11" t="str">
        <f>IF($B9="N/A","N/A",IF(E9&gt;10,"No",IF(E9&lt;-10,"No","Yes")))</f>
        <v>N/A</v>
      </c>
      <c r="G9" s="8">
        <v>8.5148002115000008</v>
      </c>
      <c r="H9" s="11" t="str">
        <f>IF($B9="N/A","N/A",IF(G9&gt;10,"No",IF(G9&lt;-10,"No","Yes")))</f>
        <v>N/A</v>
      </c>
      <c r="I9" s="12">
        <v>-9.74</v>
      </c>
      <c r="J9" s="12">
        <v>21.53</v>
      </c>
      <c r="K9" s="9" t="s">
        <v>217</v>
      </c>
      <c r="L9" s="9" t="str">
        <f>IF(J9="Div by 0", "N/A", IF(K9="N/A","N/A", IF(J9&gt;VALUE(MID(K9,1,2)), "No", IF(J9&lt;-1*VALUE(MID(K9,1,2)), "No", "Yes"))))</f>
        <v>N/A</v>
      </c>
    </row>
    <row r="10" spans="1:12" x14ac:dyDescent="0.25">
      <c r="A10" s="4" t="s">
        <v>938</v>
      </c>
      <c r="B10" s="9" t="s">
        <v>217</v>
      </c>
      <c r="C10" s="8">
        <v>21.174813410999999</v>
      </c>
      <c r="D10" s="11" t="str">
        <f t="shared" ref="D10:D19" si="0">IF($B10="N/A","N/A",IF(C10&gt;10,"No",IF(C10&lt;-10,"No","Yes")))</f>
        <v>N/A</v>
      </c>
      <c r="E10" s="8">
        <v>21.954438299</v>
      </c>
      <c r="F10" s="11" t="str">
        <f t="shared" ref="F10:F19" si="1">IF($B10="N/A","N/A",IF(E10&gt;10,"No",IF(E10&lt;-10,"No","Yes")))</f>
        <v>N/A</v>
      </c>
      <c r="G10" s="8">
        <v>21.786731223</v>
      </c>
      <c r="H10" s="11" t="str">
        <f t="shared" ref="H10:H19" si="2">IF($B10="N/A","N/A",IF(G10&gt;10,"No",IF(G10&lt;-10,"No","Yes")))</f>
        <v>N/A</v>
      </c>
      <c r="I10" s="12">
        <v>3.6819999999999999</v>
      </c>
      <c r="J10" s="12">
        <v>-0.76400000000000001</v>
      </c>
      <c r="K10" s="9" t="s">
        <v>217</v>
      </c>
      <c r="L10" s="9" t="str">
        <f t="shared" ref="L10:L26" si="3">IF(J10="Div by 0", "N/A", IF(K10="N/A","N/A", IF(J10&gt;VALUE(MID(K10,1,2)), "No", IF(J10&lt;-1*VALUE(MID(K10,1,2)), "No", "Yes"))))</f>
        <v>N/A</v>
      </c>
    </row>
    <row r="11" spans="1:12" x14ac:dyDescent="0.25">
      <c r="A11" s="4" t="s">
        <v>939</v>
      </c>
      <c r="B11" s="9" t="s">
        <v>217</v>
      </c>
      <c r="C11" s="8">
        <v>8.9840282522999999</v>
      </c>
      <c r="D11" s="11" t="str">
        <f t="shared" si="0"/>
        <v>N/A</v>
      </c>
      <c r="E11" s="8">
        <v>8.1425734112000008</v>
      </c>
      <c r="F11" s="11" t="str">
        <f t="shared" si="1"/>
        <v>N/A</v>
      </c>
      <c r="G11" s="8">
        <v>7.8699596414000004</v>
      </c>
      <c r="H11" s="11" t="str">
        <f t="shared" si="2"/>
        <v>N/A</v>
      </c>
      <c r="I11" s="12">
        <v>-9.3699999999999992</v>
      </c>
      <c r="J11" s="12">
        <v>-3.35</v>
      </c>
      <c r="K11" s="9" t="s">
        <v>217</v>
      </c>
      <c r="L11" s="9" t="str">
        <f t="shared" si="3"/>
        <v>N/A</v>
      </c>
    </row>
    <row r="12" spans="1:12" x14ac:dyDescent="0.25">
      <c r="A12" s="4" t="s">
        <v>940</v>
      </c>
      <c r="B12" s="9" t="s">
        <v>217</v>
      </c>
      <c r="C12" s="8">
        <v>2.26251981E-2</v>
      </c>
      <c r="D12" s="11" t="str">
        <f t="shared" si="0"/>
        <v>N/A</v>
      </c>
      <c r="E12" s="8">
        <v>8.4068641999999992E-3</v>
      </c>
      <c r="F12" s="11" t="str">
        <f t="shared" si="1"/>
        <v>N/A</v>
      </c>
      <c r="G12" s="8">
        <v>3.3196426E-3</v>
      </c>
      <c r="H12" s="11" t="str">
        <f t="shared" si="2"/>
        <v>N/A</v>
      </c>
      <c r="I12" s="12">
        <v>-62.8</v>
      </c>
      <c r="J12" s="12">
        <v>-60.5</v>
      </c>
      <c r="K12" s="9" t="s">
        <v>217</v>
      </c>
      <c r="L12" s="9" t="str">
        <f t="shared" si="3"/>
        <v>N/A</v>
      </c>
    </row>
    <row r="13" spans="1:12" x14ac:dyDescent="0.25">
      <c r="A13" s="4" t="s">
        <v>941</v>
      </c>
      <c r="B13" s="11" t="s">
        <v>217</v>
      </c>
      <c r="C13" s="8">
        <v>24.420434568000001</v>
      </c>
      <c r="D13" s="11" t="str">
        <f t="shared" si="0"/>
        <v>N/A</v>
      </c>
      <c r="E13" s="8">
        <v>24.397245350999999</v>
      </c>
      <c r="F13" s="11" t="str">
        <f t="shared" si="1"/>
        <v>N/A</v>
      </c>
      <c r="G13" s="8">
        <v>24.392567652</v>
      </c>
      <c r="H13" s="11" t="str">
        <f t="shared" si="2"/>
        <v>N/A</v>
      </c>
      <c r="I13" s="12">
        <v>-9.5000000000000001E-2</v>
      </c>
      <c r="J13" s="12">
        <v>-1.9E-2</v>
      </c>
      <c r="K13" s="9" t="s">
        <v>217</v>
      </c>
      <c r="L13" s="9" t="str">
        <f t="shared" si="3"/>
        <v>N/A</v>
      </c>
    </row>
    <row r="14" spans="1:12" ht="12.75" customHeight="1" x14ac:dyDescent="0.25">
      <c r="A14" s="4" t="s">
        <v>942</v>
      </c>
      <c r="B14" s="11" t="s">
        <v>217</v>
      </c>
      <c r="C14" s="8">
        <v>23.414434328999999</v>
      </c>
      <c r="D14" s="11" t="str">
        <f t="shared" si="0"/>
        <v>N/A</v>
      </c>
      <c r="E14" s="8">
        <v>14.555784797999999</v>
      </c>
      <c r="F14" s="11" t="str">
        <f t="shared" si="1"/>
        <v>N/A</v>
      </c>
      <c r="G14" s="8">
        <v>6.8366378992000003</v>
      </c>
      <c r="H14" s="11" t="str">
        <f t="shared" si="2"/>
        <v>N/A</v>
      </c>
      <c r="I14" s="12">
        <v>-37.799999999999997</v>
      </c>
      <c r="J14" s="12">
        <v>-53</v>
      </c>
      <c r="K14" s="9" t="s">
        <v>217</v>
      </c>
      <c r="L14" s="9" t="str">
        <f t="shared" si="3"/>
        <v>N/A</v>
      </c>
    </row>
    <row r="15" spans="1:12" x14ac:dyDescent="0.25">
      <c r="A15" s="4" t="s">
        <v>943</v>
      </c>
      <c r="B15" s="11" t="s">
        <v>217</v>
      </c>
      <c r="C15" s="8">
        <v>1.7333821100000001E-2</v>
      </c>
      <c r="D15" s="11" t="str">
        <f t="shared" si="0"/>
        <v>N/A</v>
      </c>
      <c r="E15" s="8">
        <v>1.1121580799999999E-2</v>
      </c>
      <c r="F15" s="11" t="str">
        <f t="shared" si="1"/>
        <v>N/A</v>
      </c>
      <c r="G15" s="8">
        <v>5.8093744999999997E-3</v>
      </c>
      <c r="H15" s="11" t="str">
        <f t="shared" si="2"/>
        <v>N/A</v>
      </c>
      <c r="I15" s="12">
        <v>-35.799999999999997</v>
      </c>
      <c r="J15" s="12">
        <v>-47.8</v>
      </c>
      <c r="K15" s="9" t="s">
        <v>217</v>
      </c>
      <c r="L15" s="9" t="str">
        <f t="shared" si="3"/>
        <v>N/A</v>
      </c>
    </row>
    <row r="16" spans="1:12" ht="12.75" customHeight="1" x14ac:dyDescent="0.25">
      <c r="A16" s="4" t="s">
        <v>944</v>
      </c>
      <c r="B16" s="11" t="s">
        <v>217</v>
      </c>
      <c r="C16" s="8">
        <v>14.203333020000001</v>
      </c>
      <c r="D16" s="11" t="str">
        <f t="shared" si="0"/>
        <v>N/A</v>
      </c>
      <c r="E16" s="8">
        <v>23.923921382</v>
      </c>
      <c r="F16" s="11" t="str">
        <f t="shared" si="1"/>
        <v>N/A</v>
      </c>
      <c r="G16" s="8">
        <v>30.590174355999999</v>
      </c>
      <c r="H16" s="11" t="str">
        <f t="shared" si="2"/>
        <v>N/A</v>
      </c>
      <c r="I16" s="12">
        <v>68.44</v>
      </c>
      <c r="J16" s="12">
        <v>27.86</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76.775282605000001</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14.709917183</v>
      </c>
      <c r="H18" s="11" t="str">
        <f t="shared" si="2"/>
        <v>N/A</v>
      </c>
      <c r="I18" s="12" t="s">
        <v>217</v>
      </c>
      <c r="J18" s="12" t="s">
        <v>217</v>
      </c>
      <c r="K18" s="9" t="s">
        <v>217</v>
      </c>
      <c r="L18" s="9" t="str">
        <f t="shared" si="3"/>
        <v>N/A</v>
      </c>
    </row>
    <row r="19" spans="1:12" ht="12.75" customHeight="1" x14ac:dyDescent="0.25">
      <c r="A19" s="16" t="s">
        <v>132</v>
      </c>
      <c r="B19" s="1" t="s">
        <v>217</v>
      </c>
      <c r="C19" s="34">
        <v>2421</v>
      </c>
      <c r="D19" s="11" t="str">
        <f t="shared" si="0"/>
        <v>N/A</v>
      </c>
      <c r="E19" s="34">
        <v>9998</v>
      </c>
      <c r="F19" s="11" t="str">
        <f t="shared" si="1"/>
        <v>N/A</v>
      </c>
      <c r="G19" s="34">
        <v>4653</v>
      </c>
      <c r="H19" s="11" t="str">
        <f t="shared" si="2"/>
        <v>N/A</v>
      </c>
      <c r="I19" s="12">
        <v>313</v>
      </c>
      <c r="J19" s="12">
        <v>-53.5</v>
      </c>
      <c r="K19" s="34" t="s">
        <v>217</v>
      </c>
      <c r="L19" s="9" t="str">
        <f t="shared" si="3"/>
        <v>N/A</v>
      </c>
    </row>
    <row r="20" spans="1:12" ht="12.75" customHeight="1" x14ac:dyDescent="0.25">
      <c r="A20" s="16" t="s">
        <v>133</v>
      </c>
      <c r="B20" s="41" t="s">
        <v>280</v>
      </c>
      <c r="C20" s="8">
        <v>0.2208693732</v>
      </c>
      <c r="D20" s="11" t="str">
        <f>IF($B20="N/A","N/A",IF(C20&gt;=2,"No",IF(C20&lt;0,"No","Yes")))</f>
        <v>Yes</v>
      </c>
      <c r="E20" s="8">
        <v>0.87553987830000002</v>
      </c>
      <c r="F20" s="11" t="str">
        <f>IF($B20="N/A","N/A",IF(E20&gt;=2,"No",IF(E20&lt;0,"No","Yes")))</f>
        <v>Yes</v>
      </c>
      <c r="G20" s="8">
        <v>0.38615742240000001</v>
      </c>
      <c r="H20" s="11" t="str">
        <f>IF($B20="N/A","N/A",IF(G20&gt;=2,"No",IF(G20&lt;0,"No","Yes")))</f>
        <v>Yes</v>
      </c>
      <c r="I20" s="12">
        <v>296.39999999999998</v>
      </c>
      <c r="J20" s="12">
        <v>-55.9</v>
      </c>
      <c r="K20" s="9" t="s">
        <v>217</v>
      </c>
      <c r="L20" s="9" t="str">
        <f t="shared" si="3"/>
        <v>N/A</v>
      </c>
    </row>
    <row r="21" spans="1:12" x14ac:dyDescent="0.25">
      <c r="A21" s="2" t="s">
        <v>134</v>
      </c>
      <c r="B21" s="41" t="s">
        <v>217</v>
      </c>
      <c r="C21" s="43">
        <v>3978579</v>
      </c>
      <c r="D21" s="11" t="str">
        <f t="shared" ref="D21:D26" si="4">IF($B21="N/A","N/A",IF(C21&gt;10,"No",IF(C21&lt;-10,"No","Yes")))</f>
        <v>N/A</v>
      </c>
      <c r="E21" s="43">
        <v>15002646</v>
      </c>
      <c r="F21" s="11" t="str">
        <f t="shared" ref="F21:F26" si="5">IF($B21="N/A","N/A",IF(E21&gt;10,"No",IF(E21&lt;-10,"No","Yes")))</f>
        <v>N/A</v>
      </c>
      <c r="G21" s="43">
        <v>5531295</v>
      </c>
      <c r="H21" s="11" t="str">
        <f t="shared" ref="H21:H26" si="6">IF($B21="N/A","N/A",IF(G21&gt;10,"No",IF(G21&lt;-10,"No","Yes")))</f>
        <v>N/A</v>
      </c>
      <c r="I21" s="12">
        <v>277.10000000000002</v>
      </c>
      <c r="J21" s="12">
        <v>-63.1</v>
      </c>
      <c r="K21" s="9" t="s">
        <v>217</v>
      </c>
      <c r="L21" s="9" t="str">
        <f t="shared" si="3"/>
        <v>N/A</v>
      </c>
    </row>
    <row r="22" spans="1:12" ht="13.5" customHeight="1" x14ac:dyDescent="0.25">
      <c r="A22" s="2" t="s">
        <v>1724</v>
      </c>
      <c r="B22" s="41" t="s">
        <v>217</v>
      </c>
      <c r="C22" s="43">
        <v>1643.361834</v>
      </c>
      <c r="D22" s="11" t="str">
        <f t="shared" si="4"/>
        <v>N/A</v>
      </c>
      <c r="E22" s="43">
        <v>1500.5647128999999</v>
      </c>
      <c r="F22" s="11" t="str">
        <f t="shared" si="5"/>
        <v>N/A</v>
      </c>
      <c r="G22" s="43">
        <v>1188.7588651999999</v>
      </c>
      <c r="H22" s="11" t="str">
        <f t="shared" si="6"/>
        <v>N/A</v>
      </c>
      <c r="I22" s="12">
        <v>-8.69</v>
      </c>
      <c r="J22" s="12">
        <v>-20.8</v>
      </c>
      <c r="K22" s="9" t="s">
        <v>217</v>
      </c>
      <c r="L22" s="9" t="str">
        <f t="shared" si="3"/>
        <v>N/A</v>
      </c>
    </row>
    <row r="23" spans="1:12" ht="12.75" customHeight="1" x14ac:dyDescent="0.25">
      <c r="A23" s="16" t="s">
        <v>135</v>
      </c>
      <c r="B23" s="33" t="s">
        <v>217</v>
      </c>
      <c r="C23" s="1">
        <v>1943</v>
      </c>
      <c r="D23" s="11" t="str">
        <f t="shared" si="4"/>
        <v>N/A</v>
      </c>
      <c r="E23" s="1">
        <v>9085</v>
      </c>
      <c r="F23" s="11" t="str">
        <f t="shared" si="5"/>
        <v>N/A</v>
      </c>
      <c r="G23" s="1">
        <v>4360</v>
      </c>
      <c r="H23" s="11" t="str">
        <f t="shared" si="6"/>
        <v>N/A</v>
      </c>
      <c r="I23" s="12">
        <v>367.6</v>
      </c>
      <c r="J23" s="12">
        <v>-52</v>
      </c>
      <c r="K23" s="34" t="s">
        <v>217</v>
      </c>
      <c r="L23" s="9" t="str">
        <f t="shared" si="3"/>
        <v>N/A</v>
      </c>
    </row>
    <row r="24" spans="1:12" ht="12.75" customHeight="1" x14ac:dyDescent="0.25">
      <c r="A24" s="16" t="s">
        <v>136</v>
      </c>
      <c r="B24" s="33" t="s">
        <v>217</v>
      </c>
      <c r="C24" s="13">
        <v>0.1772611285</v>
      </c>
      <c r="D24" s="11" t="str">
        <f t="shared" si="4"/>
        <v>N/A</v>
      </c>
      <c r="E24" s="13">
        <v>0.79558709689999996</v>
      </c>
      <c r="F24" s="11" t="str">
        <f t="shared" si="5"/>
        <v>N/A</v>
      </c>
      <c r="G24" s="13">
        <v>0.3618410406</v>
      </c>
      <c r="H24" s="11" t="str">
        <f t="shared" si="6"/>
        <v>N/A</v>
      </c>
      <c r="I24" s="12">
        <v>348.8</v>
      </c>
      <c r="J24" s="12">
        <v>-54.5</v>
      </c>
      <c r="K24" s="9" t="s">
        <v>217</v>
      </c>
      <c r="L24" s="9" t="str">
        <f t="shared" si="3"/>
        <v>N/A</v>
      </c>
    </row>
    <row r="25" spans="1:12" ht="25" x14ac:dyDescent="0.25">
      <c r="A25" s="2" t="s">
        <v>137</v>
      </c>
      <c r="B25" s="33" t="s">
        <v>217</v>
      </c>
      <c r="C25" s="14">
        <v>3334157</v>
      </c>
      <c r="D25" s="11" t="str">
        <f t="shared" si="4"/>
        <v>N/A</v>
      </c>
      <c r="E25" s="14">
        <v>13803126</v>
      </c>
      <c r="F25" s="11" t="str">
        <f t="shared" si="5"/>
        <v>N/A</v>
      </c>
      <c r="G25" s="14">
        <v>5374123</v>
      </c>
      <c r="H25" s="11" t="str">
        <f t="shared" si="6"/>
        <v>N/A</v>
      </c>
      <c r="I25" s="12">
        <v>314</v>
      </c>
      <c r="J25" s="12">
        <v>-61.1</v>
      </c>
      <c r="K25" s="9" t="s">
        <v>217</v>
      </c>
      <c r="L25" s="9" t="str">
        <f t="shared" si="3"/>
        <v>N/A</v>
      </c>
    </row>
    <row r="26" spans="1:12" ht="25" x14ac:dyDescent="0.25">
      <c r="A26" s="2" t="s">
        <v>947</v>
      </c>
      <c r="B26" s="33" t="s">
        <v>217</v>
      </c>
      <c r="C26" s="14">
        <v>1715.9840452999999</v>
      </c>
      <c r="D26" s="11" t="str">
        <f t="shared" si="4"/>
        <v>N/A</v>
      </c>
      <c r="E26" s="14">
        <v>1519.3314253999999</v>
      </c>
      <c r="F26" s="11" t="str">
        <f t="shared" si="5"/>
        <v>N/A</v>
      </c>
      <c r="G26" s="14">
        <v>1232.5970182999999</v>
      </c>
      <c r="H26" s="11" t="str">
        <f t="shared" si="6"/>
        <v>N/A</v>
      </c>
      <c r="I26" s="12">
        <v>-11.5</v>
      </c>
      <c r="J26" s="12">
        <v>-18.899999999999999</v>
      </c>
      <c r="K26" s="9" t="s">
        <v>217</v>
      </c>
      <c r="L26" s="9" t="str">
        <f t="shared" si="3"/>
        <v>N/A</v>
      </c>
    </row>
    <row r="27" spans="1:12" x14ac:dyDescent="0.25">
      <c r="A27" s="16" t="s">
        <v>138</v>
      </c>
      <c r="B27" s="1" t="s">
        <v>217</v>
      </c>
      <c r="C27" s="34">
        <v>20614</v>
      </c>
      <c r="D27" s="11" t="str">
        <f>IF($B27="N/A","N/A",IF(C27&gt;10,"No",IF(C27&lt;-10,"No","Yes")))</f>
        <v>N/A</v>
      </c>
      <c r="E27" s="34">
        <v>21552</v>
      </c>
      <c r="F27" s="11" t="str">
        <f>IF($B27="N/A","N/A",IF(E27&gt;10,"No",IF(E27&lt;-10,"No","Yes")))</f>
        <v>N/A</v>
      </c>
      <c r="G27" s="34">
        <v>23994</v>
      </c>
      <c r="H27" s="11" t="str">
        <f>IF($B27="N/A","N/A",IF(G27&gt;10,"No",IF(G27&lt;-10,"No","Yes")))</f>
        <v>N/A</v>
      </c>
      <c r="I27" s="12">
        <v>4.55</v>
      </c>
      <c r="J27" s="12">
        <v>11.33</v>
      </c>
      <c r="K27" s="34" t="s">
        <v>217</v>
      </c>
      <c r="L27" s="9" t="str">
        <f>IF(J27="Div by 0", "N/A", IF(K27="N/A","N/A", IF(J27&gt;VALUE(MID(K27,1,2)), "No", IF(J27&lt;-1*VALUE(MID(K27,1,2)), "No", "Yes"))))</f>
        <v>N/A</v>
      </c>
    </row>
    <row r="28" spans="1:12" x14ac:dyDescent="0.25">
      <c r="A28" s="2" t="s">
        <v>139</v>
      </c>
      <c r="B28" s="41" t="s">
        <v>217</v>
      </c>
      <c r="C28" s="8">
        <v>1.8806283601</v>
      </c>
      <c r="D28" s="11" t="str">
        <f>IF($B28="N/A","N/A",IF(C28&gt;10,"No",IF(C28&lt;-10,"No","Yes")))</f>
        <v>N/A</v>
      </c>
      <c r="E28" s="8">
        <v>1.8873410139</v>
      </c>
      <c r="F28" s="11" t="str">
        <f>IF($B28="N/A","N/A",IF(E28&gt;10,"No",IF(E28&lt;-10,"No","Yes")))</f>
        <v>N/A</v>
      </c>
      <c r="G28" s="8">
        <v>1.9912875981</v>
      </c>
      <c r="H28" s="11" t="str">
        <f>IF($B28="N/A","N/A",IF(G28&gt;10,"No",IF(G28&lt;-10,"No","Yes")))</f>
        <v>N/A</v>
      </c>
      <c r="I28" s="12">
        <v>0.3569</v>
      </c>
      <c r="J28" s="12">
        <v>5.508</v>
      </c>
      <c r="K28" s="9" t="s">
        <v>217</v>
      </c>
      <c r="L28" s="9" t="str">
        <f>IF(J28="Div by 0", "N/A", IF(K28="N/A","N/A", IF(J28&gt;VALUE(MID(K28,1,2)), "No", IF(J28&lt;-1*VALUE(MID(K28,1,2)), "No", "Yes"))))</f>
        <v>N/A</v>
      </c>
    </row>
    <row r="29" spans="1:12" x14ac:dyDescent="0.25">
      <c r="A29" s="16" t="s">
        <v>140</v>
      </c>
      <c r="B29" s="34" t="s">
        <v>217</v>
      </c>
      <c r="C29" s="34">
        <v>47812</v>
      </c>
      <c r="D29" s="11" t="str">
        <f>IF($B29="N/A","N/A",IF(C29&gt;10,"No",IF(C29&lt;-10,"No","Yes")))</f>
        <v>N/A</v>
      </c>
      <c r="E29" s="34">
        <v>50146</v>
      </c>
      <c r="F29" s="11" t="str">
        <f>IF($B29="N/A","N/A",IF(E29&gt;10,"No",IF(E29&lt;-10,"No","Yes")))</f>
        <v>N/A</v>
      </c>
      <c r="G29" s="34">
        <v>50254</v>
      </c>
      <c r="H29" s="11" t="str">
        <f>IF($B29="N/A","N/A",IF(G29&gt;10,"No",IF(G29&lt;-10,"No","Yes")))</f>
        <v>N/A</v>
      </c>
      <c r="I29" s="12">
        <v>4.8819999999999997</v>
      </c>
      <c r="J29" s="12">
        <v>0.21540000000000001</v>
      </c>
      <c r="K29" s="34" t="s">
        <v>217</v>
      </c>
      <c r="L29" s="9" t="str">
        <f>IF(J29="Div by 0", "N/A", IF(K29="N/A","N/A", IF(J29&gt;VALUE(MID(K29,1,2)), "No", IF(J29&lt;-1*VALUE(MID(K29,1,2)), "No", "Yes"))))</f>
        <v>N/A</v>
      </c>
    </row>
    <row r="30" spans="1:12" x14ac:dyDescent="0.25">
      <c r="A30" s="2" t="s">
        <v>141</v>
      </c>
      <c r="B30" s="33" t="s">
        <v>217</v>
      </c>
      <c r="C30" s="8">
        <v>4.3619192372000004</v>
      </c>
      <c r="D30" s="11" t="str">
        <f>IF($B30="N/A","N/A",IF(C30&gt;10,"No",IF(C30&lt;-10,"No","Yes")))</f>
        <v>N/A</v>
      </c>
      <c r="E30" s="8">
        <v>4.3913605458999996</v>
      </c>
      <c r="F30" s="11" t="str">
        <f>IF($B30="N/A","N/A",IF(E30&gt;10,"No",IF(E30&lt;-10,"No","Yes")))</f>
        <v>N/A</v>
      </c>
      <c r="G30" s="8">
        <v>4.1706329479999997</v>
      </c>
      <c r="H30" s="11" t="str">
        <f>IF($B30="N/A","N/A",IF(G30&gt;10,"No",IF(G30&lt;-10,"No","Yes")))</f>
        <v>N/A</v>
      </c>
      <c r="I30" s="12">
        <v>0.67500000000000004</v>
      </c>
      <c r="J30" s="12">
        <v>-5.03</v>
      </c>
      <c r="K30" s="9" t="s">
        <v>217</v>
      </c>
      <c r="L30" s="9" t="str">
        <f>IF(J30="Div by 0", "N/A", IF(K30="N/A","N/A", IF(J30&gt;VALUE(MID(K30,1,2)), "No", IF(J30&lt;-1*VALUE(MID(K30,1,2)), "No", "Yes"))))</f>
        <v>N/A</v>
      </c>
    </row>
    <row r="31" spans="1:12" ht="12.75" customHeight="1" x14ac:dyDescent="0.25">
      <c r="A31" s="16" t="s">
        <v>142</v>
      </c>
      <c r="B31" s="1" t="s">
        <v>217</v>
      </c>
      <c r="C31" s="1">
        <v>24543.833332999999</v>
      </c>
      <c r="D31" s="11" t="str">
        <f>IF($B31="N/A","N/A",IF(C31&gt;10,"No",IF(C31&lt;-10,"No","Yes")))</f>
        <v>N/A</v>
      </c>
      <c r="E31" s="1">
        <v>26298.083332999999</v>
      </c>
      <c r="F31" s="11" t="str">
        <f>IF($B31="N/A","N/A",IF(E31&gt;10,"No",IF(E31&lt;-10,"No","Yes")))</f>
        <v>N/A</v>
      </c>
      <c r="G31" s="1">
        <v>27560.5</v>
      </c>
      <c r="H31" s="11" t="str">
        <f>IF($B31="N/A","N/A",IF(G31&gt;10,"No",IF(G31&lt;-10,"No","Yes")))</f>
        <v>N/A</v>
      </c>
      <c r="I31" s="12">
        <v>7.1470000000000002</v>
      </c>
      <c r="J31" s="12">
        <v>4.8</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1073088</v>
      </c>
      <c r="D6" s="11" t="str">
        <f>IF($B6="N/A","N/A",IF(C6&gt;10,"No",IF(C6&lt;-10,"No","Yes")))</f>
        <v>N/A</v>
      </c>
      <c r="E6" s="34">
        <v>1110374</v>
      </c>
      <c r="F6" s="11" t="str">
        <f>IF($B6="N/A","N/A",IF(E6&gt;10,"No",IF(E6&lt;-10,"No","Yes")))</f>
        <v>N/A</v>
      </c>
      <c r="G6" s="34">
        <v>1176302</v>
      </c>
      <c r="H6" s="11" t="str">
        <f>IF($B6="N/A","N/A",IF(G6&gt;10,"No",IF(G6&lt;-10,"No","Yes")))</f>
        <v>N/A</v>
      </c>
      <c r="I6" s="12">
        <v>3.4750000000000001</v>
      </c>
      <c r="J6" s="12">
        <v>5.9370000000000003</v>
      </c>
      <c r="K6" s="1" t="s">
        <v>732</v>
      </c>
      <c r="L6" s="9" t="str">
        <f>IF(J6="Div by 0", "N/A", IF(K6="N/A","N/A", IF(J6&gt;VALUE(MID(K6,1,2)), "No", IF(J6&lt;-1*VALUE(MID(K6,1,2)), "No", "Yes"))))</f>
        <v>Yes</v>
      </c>
    </row>
    <row r="7" spans="1:12" x14ac:dyDescent="0.25">
      <c r="A7" s="16" t="s">
        <v>59</v>
      </c>
      <c r="B7" s="34" t="s">
        <v>217</v>
      </c>
      <c r="C7" s="34">
        <v>859046.59</v>
      </c>
      <c r="D7" s="11" t="str">
        <f>IF($B7="N/A","N/A",IF(C7&gt;10,"No",IF(C7&lt;-10,"No","Yes")))</f>
        <v>N/A</v>
      </c>
      <c r="E7" s="34">
        <v>893537.25</v>
      </c>
      <c r="F7" s="11" t="str">
        <f>IF($B7="N/A","N/A",IF(E7&gt;10,"No",IF(E7&lt;-10,"No","Yes")))</f>
        <v>N/A</v>
      </c>
      <c r="G7" s="34">
        <v>945709.51</v>
      </c>
      <c r="H7" s="11" t="str">
        <f>IF($B7="N/A","N/A",IF(G7&gt;10,"No",IF(G7&lt;-10,"No","Yes")))</f>
        <v>N/A</v>
      </c>
      <c r="I7" s="12">
        <v>4.0149999999999997</v>
      </c>
      <c r="J7" s="12">
        <v>5.8390000000000004</v>
      </c>
      <c r="K7" s="1" t="s">
        <v>733</v>
      </c>
      <c r="L7" s="9" t="str">
        <f>IF(J7="Div by 0", "N/A", IF(K7="N/A","N/A", IF(J7&gt;VALUE(MID(K7,1,2)), "No", IF(J7&lt;-1*VALUE(MID(K7,1,2)), "No", "Yes"))))</f>
        <v>Yes</v>
      </c>
    </row>
    <row r="8" spans="1:12" x14ac:dyDescent="0.25">
      <c r="A8" s="55" t="s">
        <v>143</v>
      </c>
      <c r="B8" s="34" t="s">
        <v>217</v>
      </c>
      <c r="C8" s="34">
        <v>86823</v>
      </c>
      <c r="D8" s="11" t="str">
        <f>IF($B8="N/A","N/A",IF(C8&gt;10,"No",IF(C8&lt;-10,"No","Yes")))</f>
        <v>N/A</v>
      </c>
      <c r="E8" s="34">
        <v>90910</v>
      </c>
      <c r="F8" s="11" t="str">
        <f>IF($B8="N/A","N/A",IF(E8&gt;10,"No",IF(E8&lt;-10,"No","Yes")))</f>
        <v>N/A</v>
      </c>
      <c r="G8" s="34">
        <v>92743</v>
      </c>
      <c r="H8" s="11" t="str">
        <f>IF($B8="N/A","N/A",IF(G8&gt;10,"No",IF(G8&lt;-10,"No","Yes")))</f>
        <v>N/A</v>
      </c>
      <c r="I8" s="12">
        <v>4.7069999999999999</v>
      </c>
      <c r="J8" s="12">
        <v>2.016</v>
      </c>
      <c r="K8" s="34" t="s">
        <v>217</v>
      </c>
      <c r="L8" s="9" t="str">
        <f>IF(J8="Div by 0", "N/A", IF(K8="N/A","N/A", IF(J8&gt;VALUE(MID(K8,1,2)), "No", IF(J8&lt;-1*VALUE(MID(K8,1,2)), "No", "Yes"))))</f>
        <v>N/A</v>
      </c>
    </row>
    <row r="9" spans="1:12" x14ac:dyDescent="0.25">
      <c r="A9" s="16" t="s">
        <v>681</v>
      </c>
      <c r="B9" s="34" t="s">
        <v>217</v>
      </c>
      <c r="C9" s="34">
        <v>83790</v>
      </c>
      <c r="D9" s="11" t="str">
        <f t="shared" ref="D9:D11" si="0">IF($B9="N/A","N/A",IF(C9&gt;10,"No",IF(C9&lt;-10,"No","Yes")))</f>
        <v>N/A</v>
      </c>
      <c r="E9" s="34">
        <v>87572</v>
      </c>
      <c r="F9" s="11" t="str">
        <f t="shared" ref="F9:F11" si="1">IF($B9="N/A","N/A",IF(E9&gt;10,"No",IF(E9&lt;-10,"No","Yes")))</f>
        <v>N/A</v>
      </c>
      <c r="G9" s="34">
        <v>89109</v>
      </c>
      <c r="H9" s="11" t="str">
        <f t="shared" ref="H9:H11" si="2">IF($B9="N/A","N/A",IF(G9&gt;10,"No",IF(G9&lt;-10,"No","Yes")))</f>
        <v>N/A</v>
      </c>
      <c r="I9" s="12">
        <v>4.5140000000000002</v>
      </c>
      <c r="J9" s="12">
        <v>1.7549999999999999</v>
      </c>
      <c r="K9" s="34" t="s">
        <v>217</v>
      </c>
      <c r="L9" s="9" t="str">
        <f t="shared" ref="L9:L11" si="3">IF(J9="Div by 0", "N/A", IF(K9="N/A","N/A", IF(J9&gt;VALUE(MID(K9,1,2)), "No", IF(J9&lt;-1*VALUE(MID(K9,1,2)), "No", "Yes"))))</f>
        <v>N/A</v>
      </c>
    </row>
    <row r="10" spans="1:12" x14ac:dyDescent="0.25">
      <c r="A10" s="16" t="s">
        <v>424</v>
      </c>
      <c r="B10" s="34" t="s">
        <v>217</v>
      </c>
      <c r="C10" s="34">
        <v>3033</v>
      </c>
      <c r="D10" s="11" t="str">
        <f t="shared" si="0"/>
        <v>N/A</v>
      </c>
      <c r="E10" s="34">
        <v>3338</v>
      </c>
      <c r="F10" s="11" t="str">
        <f t="shared" si="1"/>
        <v>N/A</v>
      </c>
      <c r="G10" s="34">
        <v>3634</v>
      </c>
      <c r="H10" s="11" t="str">
        <f t="shared" si="2"/>
        <v>N/A</v>
      </c>
      <c r="I10" s="12">
        <v>10.06</v>
      </c>
      <c r="J10" s="12">
        <v>8.8680000000000003</v>
      </c>
      <c r="K10" s="34" t="s">
        <v>217</v>
      </c>
      <c r="L10" s="9" t="str">
        <f t="shared" si="3"/>
        <v>N/A</v>
      </c>
    </row>
    <row r="11" spans="1:12" x14ac:dyDescent="0.25">
      <c r="A11" s="16" t="s">
        <v>173</v>
      </c>
      <c r="B11" s="34" t="s">
        <v>217</v>
      </c>
      <c r="C11" s="8">
        <v>8.0909487385999999</v>
      </c>
      <c r="D11" s="11" t="str">
        <f t="shared" si="0"/>
        <v>N/A</v>
      </c>
      <c r="E11" s="8">
        <v>8.1873314757000006</v>
      </c>
      <c r="F11" s="11" t="str">
        <f t="shared" si="1"/>
        <v>N/A</v>
      </c>
      <c r="G11" s="8">
        <v>7.8842848180000003</v>
      </c>
      <c r="H11" s="11" t="str">
        <f t="shared" si="2"/>
        <v>N/A</v>
      </c>
      <c r="I11" s="12">
        <v>1.1910000000000001</v>
      </c>
      <c r="J11" s="12">
        <v>-3.7</v>
      </c>
      <c r="K11" s="34" t="s">
        <v>217</v>
      </c>
      <c r="L11" s="9" t="str">
        <f t="shared" si="3"/>
        <v>N/A</v>
      </c>
    </row>
    <row r="12" spans="1:12" x14ac:dyDescent="0.25">
      <c r="A12" s="16" t="s">
        <v>144</v>
      </c>
      <c r="B12" s="34" t="s">
        <v>217</v>
      </c>
      <c r="C12" s="34">
        <v>43004.916666999998</v>
      </c>
      <c r="D12" s="11" t="str">
        <f>IF($B12="N/A","N/A",IF(C12&gt;10,"No",IF(C12&lt;-10,"No","Yes")))</f>
        <v>N/A</v>
      </c>
      <c r="E12" s="34">
        <v>45468.5</v>
      </c>
      <c r="F12" s="11" t="str">
        <f>IF($B12="N/A","N/A",IF(E12&gt;10,"No",IF(E12&lt;-10,"No","Yes")))</f>
        <v>N/A</v>
      </c>
      <c r="G12" s="34">
        <v>47695.75</v>
      </c>
      <c r="H12" s="11" t="str">
        <f>IF($B12="N/A","N/A",IF(G12&gt;10,"No",IF(G12&lt;-10,"No","Yes")))</f>
        <v>N/A</v>
      </c>
      <c r="I12" s="12">
        <v>5.7290000000000001</v>
      </c>
      <c r="J12" s="12">
        <v>4.8979999999999997</v>
      </c>
      <c r="K12" s="34" t="s">
        <v>217</v>
      </c>
      <c r="L12" s="9" t="str">
        <f>IF(J12="Div by 0", "N/A", IF(K12="N/A","N/A", IF(J12&gt;VALUE(MID(K12,1,2)), "No", IF(J12&lt;-1*VALUE(MID(K12,1,2)), "No", "Yes"))))</f>
        <v>N/A</v>
      </c>
    </row>
    <row r="13" spans="1:12" s="15" customFormat="1" ht="12.75" customHeight="1" x14ac:dyDescent="0.25">
      <c r="A13" s="2" t="s">
        <v>1655</v>
      </c>
      <c r="B13" s="41" t="s">
        <v>281</v>
      </c>
      <c r="C13" s="13">
        <v>98.144234209999993</v>
      </c>
      <c r="D13" s="11" t="str">
        <f>IF($B13="N/A","N/A",IF(C13&gt;=95,"Yes","No"))</f>
        <v>Yes</v>
      </c>
      <c r="E13" s="13">
        <v>97.840907658000006</v>
      </c>
      <c r="F13" s="11" t="str">
        <f>IF($B13="N/A","N/A",IF(E13&gt;=95,"Yes","No"))</f>
        <v>Yes</v>
      </c>
      <c r="G13" s="13">
        <v>97.368362886</v>
      </c>
      <c r="H13" s="11" t="str">
        <f>IF($B13="N/A","N/A",IF(G13&gt;=95,"Yes","No"))</f>
        <v>Yes</v>
      </c>
      <c r="I13" s="12">
        <v>-0.309</v>
      </c>
      <c r="J13" s="12">
        <v>-0.48299999999999998</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98.085618327999995</v>
      </c>
      <c r="D14" s="11" t="str">
        <f>IF($B14="N/A","N/A",IF(C14&gt;95,"Yes","No"))</f>
        <v>Yes</v>
      </c>
      <c r="E14" s="57">
        <v>97.793175993000006</v>
      </c>
      <c r="F14" s="11" t="str">
        <f>IF($B14="N/A","N/A",IF(E14&gt;95,"Yes","No"))</f>
        <v>Yes</v>
      </c>
      <c r="G14" s="57">
        <v>97.327472026999999</v>
      </c>
      <c r="H14" s="11" t="str">
        <f>IF($B14="N/A","N/A",IF(G14&gt;95,"Yes","No"))</f>
        <v>Yes</v>
      </c>
      <c r="I14" s="111">
        <v>-0.29799999999999999</v>
      </c>
      <c r="J14" s="111">
        <v>-0.47599999999999998</v>
      </c>
      <c r="K14" s="58" t="s">
        <v>733</v>
      </c>
      <c r="L14" s="11" t="str">
        <f t="shared" si="4"/>
        <v>Yes</v>
      </c>
    </row>
    <row r="15" spans="1:12" s="15" customFormat="1" ht="12.75" customHeight="1" x14ac:dyDescent="0.25">
      <c r="A15" s="2" t="s">
        <v>1658</v>
      </c>
      <c r="B15" s="58" t="s">
        <v>217</v>
      </c>
      <c r="C15" s="57">
        <v>8.2006322000000003E-3</v>
      </c>
      <c r="D15" s="59" t="str">
        <f t="shared" ref="D15:D19" si="5">IF($B15="N/A","N/A",IF(C15&gt;10,"No",IF(C15&lt;-10,"No","Yes")))</f>
        <v>N/A</v>
      </c>
      <c r="E15" s="57">
        <v>7.2047797000000004E-3</v>
      </c>
      <c r="F15" s="59" t="str">
        <f t="shared" ref="F15:F19" si="6">IF($B15="N/A","N/A",IF(E15&gt;10,"No",IF(E15&lt;-10,"No","Yes")))</f>
        <v>N/A</v>
      </c>
      <c r="G15" s="57">
        <v>8.0761572999999993E-3</v>
      </c>
      <c r="H15" s="59" t="str">
        <f t="shared" ref="H15:H19" si="7">IF($B15="N/A","N/A",IF(G15&gt;10,"No",IF(G15&lt;-10,"No","Yes")))</f>
        <v>N/A</v>
      </c>
      <c r="I15" s="111">
        <v>-12.1</v>
      </c>
      <c r="J15" s="111">
        <v>12.09</v>
      </c>
      <c r="K15" s="58" t="s">
        <v>217</v>
      </c>
      <c r="L15" s="11" t="str">
        <f t="shared" si="4"/>
        <v>N/A</v>
      </c>
    </row>
    <row r="16" spans="1:12" s="15" customFormat="1" ht="12.75" customHeight="1" x14ac:dyDescent="0.25">
      <c r="A16" s="2" t="s">
        <v>1659</v>
      </c>
      <c r="B16" s="58" t="s">
        <v>217</v>
      </c>
      <c r="C16" s="57">
        <v>9.3189000000000005E-5</v>
      </c>
      <c r="D16" s="59" t="str">
        <f t="shared" si="5"/>
        <v>N/A</v>
      </c>
      <c r="E16" s="57">
        <v>9.0059699999999994E-5</v>
      </c>
      <c r="F16" s="59" t="str">
        <f t="shared" si="6"/>
        <v>N/A</v>
      </c>
      <c r="G16" s="57">
        <v>8.5012200000000006E-5</v>
      </c>
      <c r="H16" s="59" t="str">
        <f t="shared" si="7"/>
        <v>N/A</v>
      </c>
      <c r="I16" s="111">
        <v>-3.36</v>
      </c>
      <c r="J16" s="111">
        <v>-5.6</v>
      </c>
      <c r="K16" s="58" t="s">
        <v>217</v>
      </c>
      <c r="L16" s="11" t="str">
        <f t="shared" si="4"/>
        <v>N/A</v>
      </c>
    </row>
    <row r="17" spans="1:12" s="15" customFormat="1" ht="12.75" customHeight="1" x14ac:dyDescent="0.25">
      <c r="A17" s="2" t="s">
        <v>1660</v>
      </c>
      <c r="B17" s="58" t="s">
        <v>217</v>
      </c>
      <c r="C17" s="57">
        <v>2.7956699999999999E-4</v>
      </c>
      <c r="D17" s="59" t="str">
        <f t="shared" si="5"/>
        <v>N/A</v>
      </c>
      <c r="E17" s="57">
        <v>9.0059699999999994E-5</v>
      </c>
      <c r="F17" s="59" t="str">
        <f t="shared" si="6"/>
        <v>N/A</v>
      </c>
      <c r="G17" s="57">
        <v>8.5012200000000006E-5</v>
      </c>
      <c r="H17" s="59" t="str">
        <f t="shared" si="7"/>
        <v>N/A</v>
      </c>
      <c r="I17" s="111">
        <v>-67.8</v>
      </c>
      <c r="J17" s="111">
        <v>-5.6</v>
      </c>
      <c r="K17" s="58" t="s">
        <v>217</v>
      </c>
      <c r="L17" s="11" t="str">
        <f t="shared" si="4"/>
        <v>N/A</v>
      </c>
    </row>
    <row r="18" spans="1:12" s="15" customFormat="1" ht="25" x14ac:dyDescent="0.25">
      <c r="A18" s="2" t="s">
        <v>1661</v>
      </c>
      <c r="B18" s="41" t="s">
        <v>217</v>
      </c>
      <c r="C18" s="13">
        <v>5.0042494200000003E-2</v>
      </c>
      <c r="D18" s="11" t="str">
        <f t="shared" si="5"/>
        <v>N/A</v>
      </c>
      <c r="E18" s="13">
        <v>4.0346765999999999E-2</v>
      </c>
      <c r="F18" s="11" t="str">
        <f t="shared" si="6"/>
        <v>N/A</v>
      </c>
      <c r="G18" s="13">
        <v>3.2644678000000003E-2</v>
      </c>
      <c r="H18" s="11" t="str">
        <f t="shared" si="7"/>
        <v>N/A</v>
      </c>
      <c r="I18" s="12">
        <v>-19.399999999999999</v>
      </c>
      <c r="J18" s="12">
        <v>-19.100000000000001</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20543</v>
      </c>
      <c r="D20" s="11" t="str">
        <f>IF($B20="N/A","N/A",IF(C20&gt;0,"No",IF(C20&lt;0,"No","Yes")))</f>
        <v>N/A</v>
      </c>
      <c r="E20" s="1">
        <v>24504</v>
      </c>
      <c r="F20" s="11" t="str">
        <f>IF($B20="N/A","N/A",IF(E20&gt;0,"No",IF(E20&lt;0,"No","Yes")))</f>
        <v>N/A</v>
      </c>
      <c r="G20" s="1">
        <v>31437</v>
      </c>
      <c r="H20" s="11" t="str">
        <f>IF($B20="N/A","N/A",IF(G20&gt;0,"No",IF(G20&lt;0,"No","Yes")))</f>
        <v>N/A</v>
      </c>
      <c r="I20" s="12">
        <v>19.28</v>
      </c>
      <c r="J20" s="12">
        <v>28.29</v>
      </c>
      <c r="K20" s="41" t="s">
        <v>217</v>
      </c>
      <c r="L20" s="11" t="str">
        <f t="shared" si="4"/>
        <v>N/A</v>
      </c>
    </row>
    <row r="21" spans="1:12" s="15" customFormat="1" x14ac:dyDescent="0.25">
      <c r="A21" s="2" t="s">
        <v>1664</v>
      </c>
      <c r="B21" s="41" t="s">
        <v>282</v>
      </c>
      <c r="C21" s="13">
        <v>1.9143816723</v>
      </c>
      <c r="D21" s="11" t="str">
        <f>IF($B21="N/A","N/A",IF(C21&gt;=5,"No",IF(C21&lt;0,"No","Yes")))</f>
        <v>Yes</v>
      </c>
      <c r="E21" s="13">
        <v>2.2068240069999998</v>
      </c>
      <c r="F21" s="11" t="str">
        <f>IF($B21="N/A","N/A",IF(E21&gt;=5,"No",IF(E21&lt;0,"No","Yes")))</f>
        <v>Yes</v>
      </c>
      <c r="G21" s="13">
        <v>2.6725279732999998</v>
      </c>
      <c r="H21" s="11" t="str">
        <f>IF($B21="N/A","N/A",IF(G21&gt;=5,"No",IF(G21&lt;0,"No","Yes")))</f>
        <v>Yes</v>
      </c>
      <c r="I21" s="12">
        <v>15.28</v>
      </c>
      <c r="J21" s="12">
        <v>21.1</v>
      </c>
      <c r="K21" s="11" t="s">
        <v>217</v>
      </c>
      <c r="L21" s="11" t="str">
        <f t="shared" si="4"/>
        <v>N/A</v>
      </c>
    </row>
    <row r="22" spans="1:12" s="15" customFormat="1" ht="12.75" customHeight="1" x14ac:dyDescent="0.25">
      <c r="A22" s="4" t="s">
        <v>1665</v>
      </c>
      <c r="B22" s="58" t="s">
        <v>217</v>
      </c>
      <c r="C22" s="57">
        <v>82.334615197000005</v>
      </c>
      <c r="D22" s="59" t="str">
        <f t="shared" ref="D22:D25" si="8">IF($B22="N/A","N/A",IF(C22&gt;10,"No",IF(C22&lt;-10,"No","Yes")))</f>
        <v>N/A</v>
      </c>
      <c r="E22" s="57">
        <v>86.957231472000004</v>
      </c>
      <c r="F22" s="59" t="str">
        <f t="shared" ref="F22:F25" si="9">IF($B22="N/A","N/A",IF(E22&gt;10,"No",IF(E22&lt;-10,"No","Yes")))</f>
        <v>N/A</v>
      </c>
      <c r="G22" s="57">
        <v>90.358494766999996</v>
      </c>
      <c r="H22" s="59" t="str">
        <f t="shared" ref="H22:H25" si="10">IF($B22="N/A","N/A",IF(G22&gt;10,"No",IF(G22&lt;-10,"No","Yes")))</f>
        <v>N/A</v>
      </c>
      <c r="I22" s="12">
        <v>5.6139999999999999</v>
      </c>
      <c r="J22" s="12">
        <v>3.911</v>
      </c>
      <c r="K22" s="58" t="s">
        <v>217</v>
      </c>
      <c r="L22" s="11" t="str">
        <f t="shared" si="4"/>
        <v>N/A</v>
      </c>
    </row>
    <row r="23" spans="1:12" s="15" customFormat="1" ht="12.75" customHeight="1" x14ac:dyDescent="0.25">
      <c r="A23" s="4" t="s">
        <v>1666</v>
      </c>
      <c r="B23" s="58" t="s">
        <v>217</v>
      </c>
      <c r="C23" s="57">
        <v>33.378766489999997</v>
      </c>
      <c r="D23" s="59" t="str">
        <f t="shared" si="8"/>
        <v>N/A</v>
      </c>
      <c r="E23" s="57">
        <v>37.304113614000002</v>
      </c>
      <c r="F23" s="59" t="str">
        <f t="shared" si="9"/>
        <v>N/A</v>
      </c>
      <c r="G23" s="57">
        <v>41.670642872999998</v>
      </c>
      <c r="H23" s="59" t="str">
        <f t="shared" si="10"/>
        <v>N/A</v>
      </c>
      <c r="I23" s="12">
        <v>11.76</v>
      </c>
      <c r="J23" s="12">
        <v>11.71</v>
      </c>
      <c r="K23" s="58" t="s">
        <v>217</v>
      </c>
      <c r="L23" s="11" t="str">
        <f t="shared" si="4"/>
        <v>N/A</v>
      </c>
    </row>
    <row r="24" spans="1:12" s="15" customFormat="1" ht="12.75" customHeight="1" x14ac:dyDescent="0.25">
      <c r="A24" s="4" t="s">
        <v>1667</v>
      </c>
      <c r="B24" s="58" t="s">
        <v>217</v>
      </c>
      <c r="C24" s="57">
        <v>0</v>
      </c>
      <c r="D24" s="59" t="str">
        <f t="shared" si="8"/>
        <v>N/A</v>
      </c>
      <c r="E24" s="57">
        <v>0</v>
      </c>
      <c r="F24" s="59" t="str">
        <f t="shared" si="9"/>
        <v>N/A</v>
      </c>
      <c r="G24" s="57">
        <v>0</v>
      </c>
      <c r="H24" s="59" t="str">
        <f t="shared" si="10"/>
        <v>N/A</v>
      </c>
      <c r="I24" s="12" t="s">
        <v>1742</v>
      </c>
      <c r="J24" s="12" t="s">
        <v>1742</v>
      </c>
      <c r="K24" s="58" t="s">
        <v>217</v>
      </c>
      <c r="L24" s="11" t="str">
        <f t="shared" si="4"/>
        <v>N/A</v>
      </c>
    </row>
    <row r="25" spans="1:12" s="15" customFormat="1" ht="12.75" customHeight="1" x14ac:dyDescent="0.25">
      <c r="A25" s="4" t="s">
        <v>1668</v>
      </c>
      <c r="B25" s="58" t="s">
        <v>217</v>
      </c>
      <c r="C25" s="57">
        <v>0.40403056999999998</v>
      </c>
      <c r="D25" s="59" t="str">
        <f t="shared" si="8"/>
        <v>N/A</v>
      </c>
      <c r="E25" s="57">
        <v>0.26118184789999999</v>
      </c>
      <c r="F25" s="59" t="str">
        <f t="shared" si="9"/>
        <v>N/A</v>
      </c>
      <c r="G25" s="57">
        <v>0.2990107199</v>
      </c>
      <c r="H25" s="59" t="str">
        <f t="shared" si="10"/>
        <v>N/A</v>
      </c>
      <c r="I25" s="12">
        <v>-35.4</v>
      </c>
      <c r="J25" s="12">
        <v>14.48</v>
      </c>
      <c r="K25" s="58" t="s">
        <v>217</v>
      </c>
      <c r="L25" s="11" t="str">
        <f t="shared" si="4"/>
        <v>N/A</v>
      </c>
    </row>
    <row r="26" spans="1:12" x14ac:dyDescent="0.25">
      <c r="A26" s="2" t="s">
        <v>1669</v>
      </c>
      <c r="B26" s="41" t="s">
        <v>221</v>
      </c>
      <c r="C26" s="1">
        <v>493</v>
      </c>
      <c r="D26" s="11" t="str">
        <f>IF($B26="N/A","N/A",IF(C26&gt;0,"No",IF(C26&lt;0,"No","Yes")))</f>
        <v>No</v>
      </c>
      <c r="E26" s="1">
        <v>11</v>
      </c>
      <c r="F26" s="11" t="str">
        <f>IF($B26="N/A","N/A",IF(E26&gt;0,"No",IF(E26&lt;0,"No","Yes")))</f>
        <v>No</v>
      </c>
      <c r="G26" s="1">
        <v>46</v>
      </c>
      <c r="H26" s="11" t="str">
        <f>IF($B26="N/A","N/A",IF(G26&gt;0,"No",IF(G26&lt;0,"No","Yes")))</f>
        <v>No</v>
      </c>
      <c r="I26" s="12">
        <v>-98.4</v>
      </c>
      <c r="J26" s="12">
        <v>475</v>
      </c>
      <c r="K26" s="41" t="s">
        <v>217</v>
      </c>
      <c r="L26" s="9" t="str">
        <f t="shared" ref="L26:L74" si="11">IF(J26="Div by 0", "N/A", IF(K26="N/A","N/A", IF(J26&gt;VALUE(MID(K26,1,2)), "No", IF(J26&lt;-1*VALUE(MID(K26,1,2)), "No", "Yes"))))</f>
        <v>N/A</v>
      </c>
    </row>
    <row r="27" spans="1:12" x14ac:dyDescent="0.25">
      <c r="A27" s="6" t="s">
        <v>149</v>
      </c>
      <c r="B27" s="41" t="s">
        <v>283</v>
      </c>
      <c r="C27" s="8">
        <v>9.1884356200000003E-2</v>
      </c>
      <c r="D27" s="11" t="str">
        <f>IF($B27="N/A","N/A",IF(C27&gt;=10,"No",IF(C27&lt;0,"No","Yes")))</f>
        <v>Yes</v>
      </c>
      <c r="E27" s="8">
        <v>1.4409558999999999E-3</v>
      </c>
      <c r="F27" s="11" t="str">
        <f>IF($B27="N/A","N/A",IF(E27&gt;=10,"No",IF(E27&lt;0,"No","Yes")))</f>
        <v>Yes</v>
      </c>
      <c r="G27" s="8">
        <v>7.8211207999999994E-3</v>
      </c>
      <c r="H27" s="11" t="str">
        <f>IF($B27="N/A","N/A",IF(G27&gt;=10,"No",IF(G27&lt;0,"No","Yes")))</f>
        <v>Yes</v>
      </c>
      <c r="I27" s="12">
        <v>-98.4</v>
      </c>
      <c r="J27" s="12">
        <v>442.8</v>
      </c>
      <c r="K27" s="41" t="s">
        <v>217</v>
      </c>
      <c r="L27" s="9" t="str">
        <f t="shared" si="11"/>
        <v>N/A</v>
      </c>
    </row>
    <row r="28" spans="1:12" x14ac:dyDescent="0.25">
      <c r="A28" s="2" t="s">
        <v>425</v>
      </c>
      <c r="B28" s="33" t="s">
        <v>217</v>
      </c>
      <c r="C28" s="13">
        <v>91.987829614999995</v>
      </c>
      <c r="D28" s="59" t="str">
        <f t="shared" ref="D28:D31" si="12">IF($B28="N/A","N/A",IF(C28&gt;10,"No",IF(C28&lt;-10,"No","Yes")))</f>
        <v>N/A</v>
      </c>
      <c r="E28" s="13">
        <v>100</v>
      </c>
      <c r="F28" s="11" t="str">
        <f t="shared" ref="F28:F31" si="13">IF($B28="N/A","N/A",IF(E28&gt;10,"No",IF(E28&lt;-10,"No","Yes")))</f>
        <v>N/A</v>
      </c>
      <c r="G28" s="13">
        <v>82.608695651999994</v>
      </c>
      <c r="H28" s="11" t="str">
        <f t="shared" ref="H28:H31" si="14">IF($B28="N/A","N/A",IF(G28&gt;10,"No",IF(G28&lt;-10,"No","Yes")))</f>
        <v>N/A</v>
      </c>
      <c r="I28" s="12">
        <v>8.7100000000000009</v>
      </c>
      <c r="J28" s="12">
        <v>-17.399999999999999</v>
      </c>
      <c r="K28" s="41" t="s">
        <v>217</v>
      </c>
      <c r="L28" s="9" t="str">
        <f t="shared" si="11"/>
        <v>N/A</v>
      </c>
    </row>
    <row r="29" spans="1:12" x14ac:dyDescent="0.25">
      <c r="A29" s="2" t="s">
        <v>426</v>
      </c>
      <c r="B29" s="33" t="s">
        <v>217</v>
      </c>
      <c r="C29" s="13">
        <v>10.953346856</v>
      </c>
      <c r="D29" s="59" t="str">
        <f t="shared" si="12"/>
        <v>N/A</v>
      </c>
      <c r="E29" s="13">
        <v>0</v>
      </c>
      <c r="F29" s="11" t="str">
        <f t="shared" si="13"/>
        <v>N/A</v>
      </c>
      <c r="G29" s="13">
        <v>15.217391304</v>
      </c>
      <c r="H29" s="11" t="str">
        <f t="shared" si="14"/>
        <v>N/A</v>
      </c>
      <c r="I29" s="12">
        <v>-100</v>
      </c>
      <c r="J29" s="12" t="s">
        <v>1742</v>
      </c>
      <c r="K29" s="41" t="s">
        <v>217</v>
      </c>
      <c r="L29" s="9" t="str">
        <f t="shared" si="11"/>
        <v>N/A</v>
      </c>
    </row>
    <row r="30" spans="1:12" x14ac:dyDescent="0.25">
      <c r="A30" s="2" t="s">
        <v>422</v>
      </c>
      <c r="B30" s="33" t="s">
        <v>217</v>
      </c>
      <c r="C30" s="13">
        <v>0</v>
      </c>
      <c r="D30" s="59" t="str">
        <f t="shared" si="12"/>
        <v>N/A</v>
      </c>
      <c r="E30" s="13">
        <v>0</v>
      </c>
      <c r="F30" s="11" t="str">
        <f t="shared" si="13"/>
        <v>N/A</v>
      </c>
      <c r="G30" s="13">
        <v>0</v>
      </c>
      <c r="H30" s="11" t="str">
        <f t="shared" si="14"/>
        <v>N/A</v>
      </c>
      <c r="I30" s="12" t="s">
        <v>1742</v>
      </c>
      <c r="J30" s="12" t="s">
        <v>1742</v>
      </c>
      <c r="K30" s="41" t="s">
        <v>217</v>
      </c>
      <c r="L30" s="9" t="str">
        <f t="shared" si="11"/>
        <v>N/A</v>
      </c>
    </row>
    <row r="31" spans="1:12" x14ac:dyDescent="0.25">
      <c r="A31" s="2" t="s">
        <v>423</v>
      </c>
      <c r="B31" s="33" t="s">
        <v>217</v>
      </c>
      <c r="C31" s="13">
        <v>1.6227180527</v>
      </c>
      <c r="D31" s="59" t="str">
        <f t="shared" si="12"/>
        <v>N/A</v>
      </c>
      <c r="E31" s="13">
        <v>0</v>
      </c>
      <c r="F31" s="11" t="str">
        <f t="shared" si="13"/>
        <v>N/A</v>
      </c>
      <c r="G31" s="13">
        <v>6.5217391304000003</v>
      </c>
      <c r="H31" s="11" t="str">
        <f t="shared" si="14"/>
        <v>N/A</v>
      </c>
      <c r="I31" s="12">
        <v>-100</v>
      </c>
      <c r="J31" s="12" t="s">
        <v>1742</v>
      </c>
      <c r="K31" s="41" t="s">
        <v>217</v>
      </c>
      <c r="L31" s="9" t="str">
        <f t="shared" si="11"/>
        <v>N/A</v>
      </c>
    </row>
    <row r="32" spans="1:12" x14ac:dyDescent="0.25">
      <c r="A32" s="2" t="s">
        <v>948</v>
      </c>
      <c r="B32" s="33" t="s">
        <v>217</v>
      </c>
      <c r="C32" s="57">
        <v>18.505099302000001</v>
      </c>
      <c r="D32" s="59" t="str">
        <f>IF($B32="N/A","N/A",IF(C32&gt;10,"No",IF(C32&lt;-10,"No","Yes")))</f>
        <v>N/A</v>
      </c>
      <c r="E32" s="57">
        <v>18.177929238000001</v>
      </c>
      <c r="F32" s="59" t="str">
        <f>IF($B32="N/A","N/A",IF(E32&gt;10,"No",IF(E32&lt;-10,"No","Yes")))</f>
        <v>N/A</v>
      </c>
      <c r="G32" s="57">
        <v>18.308648629</v>
      </c>
      <c r="H32" s="59" t="str">
        <f>IF($B32="N/A","N/A",IF(G32&gt;10,"No",IF(G32&lt;-10,"No","Yes")))</f>
        <v>N/A</v>
      </c>
      <c r="I32" s="12">
        <v>-1.77</v>
      </c>
      <c r="J32" s="12">
        <v>0.71909999999999996</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99.811758216000001</v>
      </c>
      <c r="D34" s="11" t="str">
        <f>IF($B34="N/A","N/A",IF(C34&gt;=98,"Yes","No"))</f>
        <v>Yes</v>
      </c>
      <c r="E34" s="13">
        <v>99.781334938000001</v>
      </c>
      <c r="F34" s="11" t="str">
        <f>IF($B34="N/A","N/A",IF(E34&gt;=98,"Yes","No"))</f>
        <v>Yes</v>
      </c>
      <c r="G34" s="13">
        <v>99.910482172000002</v>
      </c>
      <c r="H34" s="11" t="str">
        <f>IF($B34="N/A","N/A",IF(G34&gt;=98,"Yes","No"))</f>
        <v>Yes</v>
      </c>
      <c r="I34" s="12">
        <v>-0.03</v>
      </c>
      <c r="J34" s="12">
        <v>0.12939999999999999</v>
      </c>
      <c r="K34" s="41" t="s">
        <v>733</v>
      </c>
      <c r="L34" s="9" t="str">
        <f t="shared" si="11"/>
        <v>Yes</v>
      </c>
    </row>
    <row r="35" spans="1:12" x14ac:dyDescent="0.25">
      <c r="A35" s="2" t="s">
        <v>18</v>
      </c>
      <c r="B35" s="41" t="s">
        <v>281</v>
      </c>
      <c r="C35" s="13">
        <v>99.949118804999998</v>
      </c>
      <c r="D35" s="11" t="str">
        <f>IF($B35="N/A","N/A",IF(C35&gt;=95,"Yes","No"))</f>
        <v>Yes</v>
      </c>
      <c r="E35" s="13">
        <v>99.952358395000005</v>
      </c>
      <c r="F35" s="11" t="str">
        <f>IF($B35="N/A","N/A",IF(E35&gt;=95,"Yes","No"))</f>
        <v>Yes</v>
      </c>
      <c r="G35" s="13">
        <v>99.972626077000001</v>
      </c>
      <c r="H35" s="11" t="str">
        <f>IF($B35="N/A","N/A",IF(G35&gt;=95,"Yes","No"))</f>
        <v>Yes</v>
      </c>
      <c r="I35" s="12">
        <v>3.2000000000000002E-3</v>
      </c>
      <c r="J35" s="12">
        <v>2.0299999999999999E-2</v>
      </c>
      <c r="K35" s="41" t="s">
        <v>733</v>
      </c>
      <c r="L35" s="9" t="str">
        <f t="shared" si="11"/>
        <v>Yes</v>
      </c>
    </row>
    <row r="36" spans="1:12" x14ac:dyDescent="0.25">
      <c r="A36" s="2" t="s">
        <v>23</v>
      </c>
      <c r="B36" s="33" t="s">
        <v>217</v>
      </c>
      <c r="C36" s="13">
        <v>70.720108695999997</v>
      </c>
      <c r="D36" s="11" t="str">
        <f t="shared" ref="D36:D41" si="15">IF($B36="N/A","N/A",IF(C36&gt;10,"No",IF(C36&lt;-10,"No","Yes")))</f>
        <v>N/A</v>
      </c>
      <c r="E36" s="13">
        <v>71.032643054999994</v>
      </c>
      <c r="F36" s="11" t="str">
        <f t="shared" ref="F36:F41" si="16">IF($B36="N/A","N/A",IF(E36&gt;10,"No",IF(E36&lt;-10,"No","Yes")))</f>
        <v>N/A</v>
      </c>
      <c r="G36" s="13">
        <v>70.860714340000001</v>
      </c>
      <c r="H36" s="11" t="str">
        <f t="shared" ref="H36:H41" si="17">IF($B36="N/A","N/A",IF(G36&gt;10,"No",IF(G36&lt;-10,"No","Yes")))</f>
        <v>N/A</v>
      </c>
      <c r="I36" s="12">
        <v>0.44190000000000002</v>
      </c>
      <c r="J36" s="12">
        <v>-0.24199999999999999</v>
      </c>
      <c r="K36" s="41" t="s">
        <v>733</v>
      </c>
      <c r="L36" s="9" t="str">
        <f t="shared" si="11"/>
        <v>Yes</v>
      </c>
    </row>
    <row r="37" spans="1:12" x14ac:dyDescent="0.25">
      <c r="A37" s="2" t="s">
        <v>24</v>
      </c>
      <c r="B37" s="33" t="s">
        <v>217</v>
      </c>
      <c r="C37" s="13">
        <v>25.705347558</v>
      </c>
      <c r="D37" s="11" t="str">
        <f t="shared" si="15"/>
        <v>N/A</v>
      </c>
      <c r="E37" s="13">
        <v>24.99635258</v>
      </c>
      <c r="F37" s="11" t="str">
        <f t="shared" si="16"/>
        <v>N/A</v>
      </c>
      <c r="G37" s="13">
        <v>24.668154947000001</v>
      </c>
      <c r="H37" s="11" t="str">
        <f t="shared" si="17"/>
        <v>N/A</v>
      </c>
      <c r="I37" s="12">
        <v>-2.76</v>
      </c>
      <c r="J37" s="12">
        <v>-1.31</v>
      </c>
      <c r="K37" s="41" t="s">
        <v>733</v>
      </c>
      <c r="L37" s="9" t="str">
        <f t="shared" si="11"/>
        <v>Yes</v>
      </c>
    </row>
    <row r="38" spans="1:12" x14ac:dyDescent="0.25">
      <c r="A38" s="2" t="s">
        <v>25</v>
      </c>
      <c r="B38" s="33" t="s">
        <v>217</v>
      </c>
      <c r="C38" s="13">
        <v>0.21330962610000001</v>
      </c>
      <c r="D38" s="11" t="str">
        <f t="shared" si="15"/>
        <v>N/A</v>
      </c>
      <c r="E38" s="13">
        <v>0.22767103699999999</v>
      </c>
      <c r="F38" s="11" t="str">
        <f t="shared" si="16"/>
        <v>N/A</v>
      </c>
      <c r="G38" s="13">
        <v>0.22562233170000001</v>
      </c>
      <c r="H38" s="11" t="str">
        <f t="shared" si="17"/>
        <v>N/A</v>
      </c>
      <c r="I38" s="12">
        <v>6.7329999999999997</v>
      </c>
      <c r="J38" s="12">
        <v>-0.9</v>
      </c>
      <c r="K38" s="41" t="s">
        <v>733</v>
      </c>
      <c r="L38" s="9" t="str">
        <f t="shared" si="11"/>
        <v>Yes</v>
      </c>
    </row>
    <row r="39" spans="1:12" x14ac:dyDescent="0.25">
      <c r="A39" s="2" t="s">
        <v>26</v>
      </c>
      <c r="B39" s="41" t="s">
        <v>217</v>
      </c>
      <c r="C39" s="13">
        <v>0.7663863541</v>
      </c>
      <c r="D39" s="11" t="str">
        <f t="shared" si="15"/>
        <v>N/A</v>
      </c>
      <c r="E39" s="13">
        <v>0.77883668029999997</v>
      </c>
      <c r="F39" s="11" t="str">
        <f t="shared" si="16"/>
        <v>N/A</v>
      </c>
      <c r="G39" s="13">
        <v>0.77820151630000001</v>
      </c>
      <c r="H39" s="11" t="str">
        <f t="shared" si="17"/>
        <v>N/A</v>
      </c>
      <c r="I39" s="12">
        <v>1.625</v>
      </c>
      <c r="J39" s="12">
        <v>-8.2000000000000003E-2</v>
      </c>
      <c r="K39" s="41" t="s">
        <v>217</v>
      </c>
      <c r="L39" s="9" t="str">
        <f t="shared" si="11"/>
        <v>N/A</v>
      </c>
    </row>
    <row r="40" spans="1:12" x14ac:dyDescent="0.25">
      <c r="A40" s="2" t="s">
        <v>60</v>
      </c>
      <c r="B40" s="41" t="s">
        <v>217</v>
      </c>
      <c r="C40" s="13">
        <v>0.1141565277</v>
      </c>
      <c r="D40" s="11" t="str">
        <f t="shared" si="15"/>
        <v>N/A</v>
      </c>
      <c r="E40" s="13">
        <v>0.12392221</v>
      </c>
      <c r="F40" s="11" t="str">
        <f t="shared" si="16"/>
        <v>N/A</v>
      </c>
      <c r="G40" s="13">
        <v>0.12224751809999999</v>
      </c>
      <c r="H40" s="11" t="str">
        <f t="shared" si="17"/>
        <v>N/A</v>
      </c>
      <c r="I40" s="12">
        <v>8.5549999999999997</v>
      </c>
      <c r="J40" s="12">
        <v>-1.35</v>
      </c>
      <c r="K40" s="41" t="s">
        <v>217</v>
      </c>
      <c r="L40" s="9" t="str">
        <f t="shared" si="11"/>
        <v>N/A</v>
      </c>
    </row>
    <row r="41" spans="1:12" x14ac:dyDescent="0.25">
      <c r="A41" s="2" t="s">
        <v>61</v>
      </c>
      <c r="B41" s="41" t="s">
        <v>217</v>
      </c>
      <c r="C41" s="13">
        <v>0</v>
      </c>
      <c r="D41" s="11" t="str">
        <f t="shared" si="15"/>
        <v>N/A</v>
      </c>
      <c r="E41" s="13">
        <v>0</v>
      </c>
      <c r="F41" s="11" t="str">
        <f t="shared" si="16"/>
        <v>N/A</v>
      </c>
      <c r="G41" s="13">
        <v>2.7458934899999999E-2</v>
      </c>
      <c r="H41" s="11" t="str">
        <f t="shared" si="17"/>
        <v>N/A</v>
      </c>
      <c r="I41" s="12" t="s">
        <v>1742</v>
      </c>
      <c r="J41" s="12" t="s">
        <v>1742</v>
      </c>
      <c r="K41" s="41" t="s">
        <v>217</v>
      </c>
      <c r="L41" s="9" t="str">
        <f t="shared" si="11"/>
        <v>N/A</v>
      </c>
    </row>
    <row r="42" spans="1:12" x14ac:dyDescent="0.25">
      <c r="A42" s="2" t="s">
        <v>62</v>
      </c>
      <c r="B42" s="41" t="s">
        <v>282</v>
      </c>
      <c r="C42" s="13">
        <v>2.4806912387</v>
      </c>
      <c r="D42" s="11" t="str">
        <f>IF($B42="N/A","N/A",IF(C42&gt;=5,"No",IF(C42&lt;0,"No","Yes")))</f>
        <v>Yes</v>
      </c>
      <c r="E42" s="13">
        <v>2.8405744370999999</v>
      </c>
      <c r="F42" s="11" t="str">
        <f>IF($B42="N/A","N/A",IF(E42&gt;=5,"No",IF(E42&lt;0,"No","Yes")))</f>
        <v>Yes</v>
      </c>
      <c r="G42" s="13">
        <v>3.3737934645999998</v>
      </c>
      <c r="H42" s="11" t="str">
        <f>IF($B42="N/A","N/A",IF(G42&gt;=5,"No",IF(G42&lt;0,"No","Yes")))</f>
        <v>Yes</v>
      </c>
      <c r="I42" s="12">
        <v>14.51</v>
      </c>
      <c r="J42" s="12">
        <v>18.77</v>
      </c>
      <c r="K42" s="41" t="s">
        <v>733</v>
      </c>
      <c r="L42" s="9" t="str">
        <f t="shared" si="11"/>
        <v>No</v>
      </c>
    </row>
    <row r="43" spans="1:12" x14ac:dyDescent="0.25">
      <c r="A43" s="2" t="s">
        <v>63</v>
      </c>
      <c r="B43" s="41" t="s">
        <v>217</v>
      </c>
      <c r="C43" s="13">
        <v>4.1128966124000002</v>
      </c>
      <c r="D43" s="11" t="str">
        <f>IF($B43="N/A","N/A",IF(C43&gt;10,"No",IF(C43&lt;-10,"No","Yes")))</f>
        <v>N/A</v>
      </c>
      <c r="E43" s="13">
        <v>4.7560551670000004</v>
      </c>
      <c r="F43" s="11" t="str">
        <f>IF($B43="N/A","N/A",IF(E43&gt;10,"No",IF(E43&lt;-10,"No","Yes")))</f>
        <v>N/A</v>
      </c>
      <c r="G43" s="13">
        <v>4.6719294874999999</v>
      </c>
      <c r="H43" s="11" t="str">
        <f>IF($B43="N/A","N/A",IF(G43&gt;10,"No",IF(G43&lt;-10,"No","Yes")))</f>
        <v>N/A</v>
      </c>
      <c r="I43" s="12">
        <v>15.64</v>
      </c>
      <c r="J43" s="12">
        <v>-1.77</v>
      </c>
      <c r="K43" s="41" t="s">
        <v>733</v>
      </c>
      <c r="L43" s="9" t="str">
        <f t="shared" si="11"/>
        <v>Yes</v>
      </c>
    </row>
    <row r="44" spans="1:12" x14ac:dyDescent="0.25">
      <c r="A44" s="2" t="s">
        <v>64</v>
      </c>
      <c r="B44" s="41" t="s">
        <v>217</v>
      </c>
      <c r="C44" s="13">
        <v>11.306219554</v>
      </c>
      <c r="D44" s="11" t="str">
        <f>IF($B44="N/A","N/A",IF(C44&gt;10,"No",IF(C44&lt;-10,"No","Yes")))</f>
        <v>N/A</v>
      </c>
      <c r="E44" s="13">
        <v>12.020450672000001</v>
      </c>
      <c r="F44" s="11" t="str">
        <f>IF($B44="N/A","N/A",IF(E44&gt;10,"No",IF(E44&lt;-10,"No","Yes")))</f>
        <v>N/A</v>
      </c>
      <c r="G44" s="13">
        <v>14.597132251</v>
      </c>
      <c r="H44" s="11" t="str">
        <f>IF($B44="N/A","N/A",IF(G44&gt;10,"No",IF(G44&lt;-10,"No","Yes")))</f>
        <v>N/A</v>
      </c>
      <c r="I44" s="12">
        <v>6.3170000000000002</v>
      </c>
      <c r="J44" s="12">
        <v>21.44</v>
      </c>
      <c r="K44" s="41" t="s">
        <v>733</v>
      </c>
      <c r="L44" s="9" t="str">
        <f t="shared" si="11"/>
        <v>No</v>
      </c>
    </row>
    <row r="45" spans="1:12" x14ac:dyDescent="0.25">
      <c r="A45" s="3" t="s">
        <v>19</v>
      </c>
      <c r="B45" s="33" t="s">
        <v>285</v>
      </c>
      <c r="C45" s="8">
        <v>4.2217413669999999</v>
      </c>
      <c r="D45" s="11" t="str">
        <f>IF($B45="N/A","N/A",IF(C45&gt;8,"No",IF(C45&lt;2,"No","Yes")))</f>
        <v>Yes</v>
      </c>
      <c r="E45" s="8">
        <v>4.0157640579000002</v>
      </c>
      <c r="F45" s="11" t="str">
        <f>IF($B45="N/A","N/A",IF(E45&gt;8,"No",IF(E45&lt;2,"No","Yes")))</f>
        <v>Yes</v>
      </c>
      <c r="G45" s="8">
        <v>3.6864682708999998</v>
      </c>
      <c r="H45" s="11" t="str">
        <f>IF($B45="N/A","N/A",IF(G45&gt;8,"No",IF(G45&lt;2,"No","Yes")))</f>
        <v>Yes</v>
      </c>
      <c r="I45" s="12">
        <v>-4.88</v>
      </c>
      <c r="J45" s="12">
        <v>-8.1999999999999993</v>
      </c>
      <c r="K45" s="41" t="s">
        <v>733</v>
      </c>
      <c r="L45" s="9" t="str">
        <f t="shared" si="11"/>
        <v>Yes</v>
      </c>
    </row>
    <row r="46" spans="1:12" x14ac:dyDescent="0.25">
      <c r="A46" s="3" t="s">
        <v>174</v>
      </c>
      <c r="B46" s="33" t="s">
        <v>217</v>
      </c>
      <c r="C46" s="8">
        <v>18.084350957000002</v>
      </c>
      <c r="D46" s="11" t="str">
        <f t="shared" ref="D46:D53" si="18">IF($B46="N/A","N/A",IF(C46&gt;10,"No",IF(C46&lt;-10,"No","Yes")))</f>
        <v>N/A</v>
      </c>
      <c r="E46" s="8">
        <v>18.243943032000001</v>
      </c>
      <c r="F46" s="11" t="str">
        <f t="shared" ref="F46:F53" si="19">IF($B46="N/A","N/A",IF(E46&gt;10,"No",IF(E46&lt;-10,"No","Yes")))</f>
        <v>N/A</v>
      </c>
      <c r="G46" s="8">
        <v>17.681513761000001</v>
      </c>
      <c r="H46" s="11" t="str">
        <f t="shared" ref="H46:H53" si="20">IF($B46="N/A","N/A",IF(G46&gt;10,"No",IF(G46&lt;-10,"No","Yes")))</f>
        <v>N/A</v>
      </c>
      <c r="I46" s="12">
        <v>0.88249999999999995</v>
      </c>
      <c r="J46" s="12">
        <v>-3.08</v>
      </c>
      <c r="K46" s="41" t="s">
        <v>733</v>
      </c>
      <c r="L46" s="9" t="str">
        <f>IF(J46="Div by 0", "N/A", IF(OR(J46="N/A",K46="N/A"),"N/A", IF(J46&gt;VALUE(MID(K46,1,2)), "No", IF(J46&lt;-1*VALUE(MID(K46,1,2)), "No", "Yes"))))</f>
        <v>Yes</v>
      </c>
    </row>
    <row r="47" spans="1:12" x14ac:dyDescent="0.25">
      <c r="A47" s="3" t="s">
        <v>175</v>
      </c>
      <c r="B47" s="33" t="s">
        <v>217</v>
      </c>
      <c r="C47" s="8">
        <v>33.146582573000003</v>
      </c>
      <c r="D47" s="11" t="str">
        <f t="shared" si="18"/>
        <v>N/A</v>
      </c>
      <c r="E47" s="8">
        <v>33.120552173999997</v>
      </c>
      <c r="F47" s="11" t="str">
        <f t="shared" si="19"/>
        <v>N/A</v>
      </c>
      <c r="G47" s="8">
        <v>32.255492212</v>
      </c>
      <c r="H47" s="11" t="str">
        <f t="shared" si="20"/>
        <v>N/A</v>
      </c>
      <c r="I47" s="12">
        <v>-7.9000000000000001E-2</v>
      </c>
      <c r="J47" s="12">
        <v>-2.61</v>
      </c>
      <c r="K47" s="41" t="s">
        <v>733</v>
      </c>
      <c r="L47" s="9" t="str">
        <f>IF(J47="Div by 0", "N/A", IF(OR(J47="N/A",K47="N/A"),"N/A", IF(J47&gt;VALUE(MID(K47,1,2)), "No", IF(J47&lt;-1*VALUE(MID(K47,1,2)), "No", "Yes"))))</f>
        <v>Yes</v>
      </c>
    </row>
    <row r="48" spans="1:12" x14ac:dyDescent="0.25">
      <c r="A48" s="3" t="s">
        <v>176</v>
      </c>
      <c r="B48" s="33" t="s">
        <v>217</v>
      </c>
      <c r="C48" s="8">
        <v>3.2707475994999999</v>
      </c>
      <c r="D48" s="11" t="str">
        <f t="shared" si="18"/>
        <v>N/A</v>
      </c>
      <c r="E48" s="8">
        <v>3.2217973404000002</v>
      </c>
      <c r="F48" s="11" t="str">
        <f t="shared" si="19"/>
        <v>N/A</v>
      </c>
      <c r="G48" s="8">
        <v>3.3539856261000001</v>
      </c>
      <c r="H48" s="11" t="str">
        <f t="shared" si="20"/>
        <v>N/A</v>
      </c>
      <c r="I48" s="12">
        <v>-1.5</v>
      </c>
      <c r="J48" s="12">
        <v>4.1029999999999998</v>
      </c>
      <c r="K48" s="41" t="s">
        <v>733</v>
      </c>
      <c r="L48" s="9" t="str">
        <f t="shared" ref="L48:L57" si="21">IF(J48="Div by 0", "N/A", IF(OR(J48="N/A",K48="N/A"),"N/A", IF(J48&gt;VALUE(MID(K48,1,2)), "No", IF(J48&lt;-1*VALUE(MID(K48,1,2)), "No", "Yes"))))</f>
        <v>Yes</v>
      </c>
    </row>
    <row r="49" spans="1:12" x14ac:dyDescent="0.25">
      <c r="A49" s="3" t="s">
        <v>177</v>
      </c>
      <c r="B49" s="33" t="s">
        <v>217</v>
      </c>
      <c r="C49" s="8">
        <v>20.974235105000002</v>
      </c>
      <c r="D49" s="11" t="str">
        <f t="shared" si="18"/>
        <v>N/A</v>
      </c>
      <c r="E49" s="8">
        <v>21.149900844000001</v>
      </c>
      <c r="F49" s="11" t="str">
        <f t="shared" si="19"/>
        <v>N/A</v>
      </c>
      <c r="G49" s="8">
        <v>22.380902183</v>
      </c>
      <c r="H49" s="11" t="str">
        <f t="shared" si="20"/>
        <v>N/A</v>
      </c>
      <c r="I49" s="12">
        <v>0.83750000000000002</v>
      </c>
      <c r="J49" s="12">
        <v>5.82</v>
      </c>
      <c r="K49" s="41" t="s">
        <v>733</v>
      </c>
      <c r="L49" s="9" t="str">
        <f t="shared" si="21"/>
        <v>Yes</v>
      </c>
    </row>
    <row r="50" spans="1:12" x14ac:dyDescent="0.25">
      <c r="A50" s="3" t="s">
        <v>178</v>
      </c>
      <c r="B50" s="33" t="s">
        <v>217</v>
      </c>
      <c r="C50" s="8">
        <v>11.427767340999999</v>
      </c>
      <c r="D50" s="11" t="str">
        <f t="shared" si="18"/>
        <v>N/A</v>
      </c>
      <c r="E50" s="8">
        <v>11.769728038</v>
      </c>
      <c r="F50" s="11" t="str">
        <f t="shared" si="19"/>
        <v>N/A</v>
      </c>
      <c r="G50" s="8">
        <v>12.247280034999999</v>
      </c>
      <c r="H50" s="11" t="str">
        <f t="shared" si="20"/>
        <v>N/A</v>
      </c>
      <c r="I50" s="12">
        <v>2.992</v>
      </c>
      <c r="J50" s="12">
        <v>4.0570000000000004</v>
      </c>
      <c r="K50" s="41" t="s">
        <v>733</v>
      </c>
      <c r="L50" s="9" t="str">
        <f t="shared" si="21"/>
        <v>Yes</v>
      </c>
    </row>
    <row r="51" spans="1:12" x14ac:dyDescent="0.25">
      <c r="A51" s="3" t="s">
        <v>179</v>
      </c>
      <c r="B51" s="33" t="s">
        <v>217</v>
      </c>
      <c r="C51" s="8">
        <v>3.7551440329000001</v>
      </c>
      <c r="D51" s="11" t="str">
        <f t="shared" si="18"/>
        <v>N/A</v>
      </c>
      <c r="E51" s="8">
        <v>3.6834435965000001</v>
      </c>
      <c r="F51" s="11" t="str">
        <f t="shared" si="19"/>
        <v>N/A</v>
      </c>
      <c r="G51" s="8">
        <v>3.7104417063000001</v>
      </c>
      <c r="H51" s="11" t="str">
        <f t="shared" si="20"/>
        <v>N/A</v>
      </c>
      <c r="I51" s="12">
        <v>-1.91</v>
      </c>
      <c r="J51" s="12">
        <v>0.73299999999999998</v>
      </c>
      <c r="K51" s="41" t="s">
        <v>733</v>
      </c>
      <c r="L51" s="9" t="str">
        <f t="shared" si="21"/>
        <v>Yes</v>
      </c>
    </row>
    <row r="52" spans="1:12" x14ac:dyDescent="0.25">
      <c r="A52" s="3" t="s">
        <v>180</v>
      </c>
      <c r="B52" s="33" t="s">
        <v>217</v>
      </c>
      <c r="C52" s="8">
        <v>2.9402993976</v>
      </c>
      <c r="D52" s="11" t="str">
        <f t="shared" si="18"/>
        <v>N/A</v>
      </c>
      <c r="E52" s="8">
        <v>2.7542071410000002</v>
      </c>
      <c r="F52" s="11" t="str">
        <f t="shared" si="19"/>
        <v>N/A</v>
      </c>
      <c r="G52" s="8">
        <v>2.7259156237000002</v>
      </c>
      <c r="H52" s="11" t="str">
        <f t="shared" si="20"/>
        <v>N/A</v>
      </c>
      <c r="I52" s="12">
        <v>-6.33</v>
      </c>
      <c r="J52" s="12">
        <v>-1.03</v>
      </c>
      <c r="K52" s="41" t="s">
        <v>733</v>
      </c>
      <c r="L52" s="9" t="str">
        <f t="shared" si="21"/>
        <v>Yes</v>
      </c>
    </row>
    <row r="53" spans="1:12" x14ac:dyDescent="0.25">
      <c r="A53" s="3" t="s">
        <v>950</v>
      </c>
      <c r="B53" s="33" t="s">
        <v>217</v>
      </c>
      <c r="C53" s="8">
        <v>2.1772678476</v>
      </c>
      <c r="D53" s="11" t="str">
        <f t="shared" si="18"/>
        <v>N/A</v>
      </c>
      <c r="E53" s="8">
        <v>2.0400333581000001</v>
      </c>
      <c r="F53" s="11" t="str">
        <f t="shared" si="19"/>
        <v>N/A</v>
      </c>
      <c r="G53" s="8">
        <v>1.9565553743999999</v>
      </c>
      <c r="H53" s="11" t="str">
        <f t="shared" si="20"/>
        <v>N/A</v>
      </c>
      <c r="I53" s="12">
        <v>-6.3</v>
      </c>
      <c r="J53" s="12">
        <v>-4.09</v>
      </c>
      <c r="K53" s="41" t="s">
        <v>733</v>
      </c>
      <c r="L53" s="9" t="str">
        <f t="shared" si="21"/>
        <v>Yes</v>
      </c>
    </row>
    <row r="54" spans="1:12" x14ac:dyDescent="0.25">
      <c r="A54" s="2" t="s">
        <v>212</v>
      </c>
      <c r="B54" s="33" t="s">
        <v>217</v>
      </c>
      <c r="C54" s="34" t="s">
        <v>217</v>
      </c>
      <c r="D54" s="9" t="str">
        <f t="shared" ref="D54:D57" si="22">IF($B54="N/A","N/A",IF(C54&lt;0,"No","Yes"))</f>
        <v>N/A</v>
      </c>
      <c r="E54" s="34">
        <v>614733</v>
      </c>
      <c r="F54" s="9" t="str">
        <f t="shared" ref="F54:F57" si="23">IF($B54="N/A","N/A",IF(E54&lt;0,"No","Yes"))</f>
        <v>N/A</v>
      </c>
      <c r="G54" s="34">
        <v>630607</v>
      </c>
      <c r="H54" s="9" t="str">
        <f t="shared" ref="H54:H57" si="24">IF($B54="N/A","N/A",IF(G54&lt;0,"No","Yes"))</f>
        <v>N/A</v>
      </c>
      <c r="I54" s="12" t="s">
        <v>217</v>
      </c>
      <c r="J54" s="12">
        <v>2.5819999999999999</v>
      </c>
      <c r="K54" s="41" t="s">
        <v>733</v>
      </c>
      <c r="L54" s="9" t="str">
        <f t="shared" si="21"/>
        <v>Yes</v>
      </c>
    </row>
    <row r="55" spans="1:12" x14ac:dyDescent="0.25">
      <c r="A55" s="2" t="s">
        <v>213</v>
      </c>
      <c r="B55" s="33" t="s">
        <v>217</v>
      </c>
      <c r="C55" s="34" t="s">
        <v>217</v>
      </c>
      <c r="D55" s="9" t="str">
        <f t="shared" si="22"/>
        <v>N/A</v>
      </c>
      <c r="E55" s="34">
        <v>35703</v>
      </c>
      <c r="F55" s="9" t="str">
        <f t="shared" si="23"/>
        <v>N/A</v>
      </c>
      <c r="G55" s="34">
        <v>39422</v>
      </c>
      <c r="H55" s="9" t="str">
        <f t="shared" si="24"/>
        <v>N/A</v>
      </c>
      <c r="I55" s="12" t="s">
        <v>217</v>
      </c>
      <c r="J55" s="12">
        <v>10.42</v>
      </c>
      <c r="K55" s="41" t="s">
        <v>733</v>
      </c>
      <c r="L55" s="9" t="str">
        <f t="shared" si="21"/>
        <v>No</v>
      </c>
    </row>
    <row r="56" spans="1:12" x14ac:dyDescent="0.25">
      <c r="A56" s="2" t="s">
        <v>214</v>
      </c>
      <c r="B56" s="33" t="s">
        <v>217</v>
      </c>
      <c r="C56" s="34" t="s">
        <v>217</v>
      </c>
      <c r="D56" s="9" t="str">
        <f t="shared" si="22"/>
        <v>N/A</v>
      </c>
      <c r="E56" s="34">
        <v>355956</v>
      </c>
      <c r="F56" s="9" t="str">
        <f t="shared" si="23"/>
        <v>N/A</v>
      </c>
      <c r="G56" s="34">
        <v>398000</v>
      </c>
      <c r="H56" s="9" t="str">
        <f t="shared" si="24"/>
        <v>N/A</v>
      </c>
      <c r="I56" s="12" t="s">
        <v>217</v>
      </c>
      <c r="J56" s="12">
        <v>11.81</v>
      </c>
      <c r="K56" s="41" t="s">
        <v>733</v>
      </c>
      <c r="L56" s="9" t="str">
        <f t="shared" si="21"/>
        <v>No</v>
      </c>
    </row>
    <row r="57" spans="1:12" x14ac:dyDescent="0.25">
      <c r="A57" s="2" t="s">
        <v>951</v>
      </c>
      <c r="B57" s="33" t="s">
        <v>217</v>
      </c>
      <c r="C57" s="34" t="s">
        <v>217</v>
      </c>
      <c r="D57" s="9" t="str">
        <f t="shared" si="22"/>
        <v>N/A</v>
      </c>
      <c r="E57" s="34">
        <v>65658</v>
      </c>
      <c r="F57" s="9" t="str">
        <f t="shared" si="23"/>
        <v>N/A</v>
      </c>
      <c r="G57" s="34">
        <v>71591</v>
      </c>
      <c r="H57" s="9" t="str">
        <f t="shared" si="24"/>
        <v>N/A</v>
      </c>
      <c r="I57" s="12" t="s">
        <v>217</v>
      </c>
      <c r="J57" s="12">
        <v>9.0359999999999996</v>
      </c>
      <c r="K57" s="41" t="s">
        <v>733</v>
      </c>
      <c r="L57" s="9" t="str">
        <f t="shared" si="21"/>
        <v>Yes</v>
      </c>
    </row>
    <row r="58" spans="1:12" x14ac:dyDescent="0.25">
      <c r="A58" s="2" t="s">
        <v>952</v>
      </c>
      <c r="B58" s="33" t="s">
        <v>217</v>
      </c>
      <c r="C58" s="8">
        <v>99.998136220000006</v>
      </c>
      <c r="D58" s="11" t="str">
        <f>IF($B58="N/A","N/A",IF(C58&gt;10,"No",IF(C58&lt;-10,"No","Yes")))</f>
        <v>N/A</v>
      </c>
      <c r="E58" s="8">
        <v>99.999369582</v>
      </c>
      <c r="F58" s="11" t="str">
        <f>IF($B58="N/A","N/A",IF(E58&gt;10,"No",IF(E58&lt;-10,"No","Yes")))</f>
        <v>N/A</v>
      </c>
      <c r="G58" s="8">
        <v>99.998554792999997</v>
      </c>
      <c r="H58" s="11" t="str">
        <f>IF($B58="N/A","N/A",IF(G58&gt;10,"No",IF(G58&lt;-10,"No","Yes")))</f>
        <v>N/A</v>
      </c>
      <c r="I58" s="12">
        <v>1.1999999999999999E-3</v>
      </c>
      <c r="J58" s="12">
        <v>-1E-3</v>
      </c>
      <c r="K58" s="33" t="s">
        <v>217</v>
      </c>
      <c r="L58" s="9" t="str">
        <f t="shared" si="11"/>
        <v>N/A</v>
      </c>
    </row>
    <row r="59" spans="1:12" x14ac:dyDescent="0.25">
      <c r="A59" s="2" t="s">
        <v>1743</v>
      </c>
      <c r="B59" s="33" t="s">
        <v>217</v>
      </c>
      <c r="C59" s="8">
        <v>99.998415786999999</v>
      </c>
      <c r="D59" s="11" t="str">
        <f>IF($B59="N/A","N/A",IF(C59&gt;10,"No",IF(C59&lt;-10,"No","Yes")))</f>
        <v>N/A</v>
      </c>
      <c r="E59" s="8">
        <v>99.998378924999997</v>
      </c>
      <c r="F59" s="11" t="str">
        <f>IF($B59="N/A","N/A",IF(E59&gt;10,"No",IF(E59&lt;-10,"No","Yes")))</f>
        <v>N/A</v>
      </c>
      <c r="G59" s="8">
        <v>99.996939561000005</v>
      </c>
      <c r="H59" s="11" t="str">
        <f>IF($B59="N/A","N/A",IF(G59&gt;10,"No",IF(G59&lt;-10,"No","Yes")))</f>
        <v>N/A</v>
      </c>
      <c r="I59" s="12">
        <v>0</v>
      </c>
      <c r="J59" s="12">
        <v>-1E-3</v>
      </c>
      <c r="K59" s="33" t="s">
        <v>217</v>
      </c>
      <c r="L59" s="9" t="str">
        <f t="shared" si="11"/>
        <v>N/A</v>
      </c>
    </row>
    <row r="60" spans="1:12" x14ac:dyDescent="0.25">
      <c r="A60" s="2" t="s">
        <v>181</v>
      </c>
      <c r="B60" s="33" t="s">
        <v>217</v>
      </c>
      <c r="C60" s="8">
        <v>58.255334138000002</v>
      </c>
      <c r="D60" s="11" t="str">
        <f t="shared" ref="D60:D61" si="25">IF($B60="N/A","N/A",IF(C60&gt;10,"No",IF(C60&lt;-10,"No","Yes")))</f>
        <v>N/A</v>
      </c>
      <c r="E60" s="8">
        <v>57.837809602999997</v>
      </c>
      <c r="F60" s="11" t="str">
        <f t="shared" ref="F60:F61" si="26">IF($B60="N/A","N/A",IF(E60&gt;10,"No",IF(E60&lt;-10,"No","Yes")))</f>
        <v>N/A</v>
      </c>
      <c r="G60" s="8">
        <v>58.494757299</v>
      </c>
      <c r="H60" s="11" t="str">
        <f t="shared" ref="H60:H61" si="27">IF($B60="N/A","N/A",IF(G60&gt;10,"No",IF(G60&lt;-10,"No","Yes")))</f>
        <v>N/A</v>
      </c>
      <c r="I60" s="12">
        <v>-0.71699999999999997</v>
      </c>
      <c r="J60" s="12">
        <v>1.1359999999999999</v>
      </c>
      <c r="K60" s="41" t="s">
        <v>733</v>
      </c>
      <c r="L60" s="9" t="str">
        <f>IF(J60="Div by 0", "N/A", IF(OR(J60="N/A",K60="N/A"),"N/A", IF(J60&gt;VALUE(MID(K60,1,2)), "No", IF(J60&lt;-1*VALUE(MID(K60,1,2)), "No", "Yes"))))</f>
        <v>Yes</v>
      </c>
    </row>
    <row r="61" spans="1:12" x14ac:dyDescent="0.25">
      <c r="A61" s="6" t="s">
        <v>182</v>
      </c>
      <c r="B61" s="33" t="s">
        <v>217</v>
      </c>
      <c r="C61" s="8">
        <v>41.743081648</v>
      </c>
      <c r="D61" s="11" t="str">
        <f t="shared" si="25"/>
        <v>N/A</v>
      </c>
      <c r="E61" s="8">
        <v>42.160569322000001</v>
      </c>
      <c r="F61" s="11" t="str">
        <f t="shared" si="26"/>
        <v>N/A</v>
      </c>
      <c r="G61" s="8">
        <v>41.502182263000002</v>
      </c>
      <c r="H61" s="11" t="str">
        <f t="shared" si="27"/>
        <v>N/A</v>
      </c>
      <c r="I61" s="12">
        <v>1</v>
      </c>
      <c r="J61" s="12">
        <v>-1.56</v>
      </c>
      <c r="K61" s="41" t="s">
        <v>733</v>
      </c>
      <c r="L61" s="9" t="str">
        <f>IF(J61="Div by 0", "N/A", IF(OR(J61="N/A",K61="N/A"),"N/A", IF(J61&gt;VALUE(MID(K61,1,2)), "No", IF(J61&lt;-1*VALUE(MID(K61,1,2)), "No", "Yes"))))</f>
        <v>Yes</v>
      </c>
    </row>
    <row r="62" spans="1:12" x14ac:dyDescent="0.25">
      <c r="A62" s="7" t="s">
        <v>682</v>
      </c>
      <c r="B62" s="33" t="s">
        <v>286</v>
      </c>
      <c r="C62" s="8">
        <v>59.606574670000001</v>
      </c>
      <c r="D62" s="11" t="str">
        <f>IF($B62="N/A","N/A",IF(C62&gt;70,"No",IF(C62&lt;40,"No","Yes")))</f>
        <v>Yes</v>
      </c>
      <c r="E62" s="8">
        <v>60.260686939999999</v>
      </c>
      <c r="F62" s="11" t="str">
        <f>IF($B62="N/A","N/A",IF(E62&gt;70,"No",IF(E62&lt;40,"No","Yes")))</f>
        <v>Yes</v>
      </c>
      <c r="G62" s="8">
        <v>60.899666922000002</v>
      </c>
      <c r="H62" s="11" t="str">
        <f>IF($B62="N/A","N/A",IF(G62&gt;70,"No",IF(G62&lt;40,"No","Yes")))</f>
        <v>Yes</v>
      </c>
      <c r="I62" s="12">
        <v>1.097</v>
      </c>
      <c r="J62" s="12">
        <v>1.06</v>
      </c>
      <c r="K62" s="41" t="s">
        <v>733</v>
      </c>
      <c r="L62" s="9" t="str">
        <f t="shared" si="11"/>
        <v>Yes</v>
      </c>
    </row>
    <row r="63" spans="1:12" x14ac:dyDescent="0.25">
      <c r="A63" s="2" t="s">
        <v>683</v>
      </c>
      <c r="B63" s="33" t="s">
        <v>217</v>
      </c>
      <c r="C63" s="8">
        <v>68.848118025000005</v>
      </c>
      <c r="D63" s="11" t="str">
        <f>IF($B63="N/A","N/A",IF(C63&gt;10,"No",IF(C63&lt;-10,"No","Yes")))</f>
        <v>N/A</v>
      </c>
      <c r="E63" s="8">
        <v>67.746495339999996</v>
      </c>
      <c r="F63" s="11" t="str">
        <f>IF($B63="N/A","N/A",IF(E63&gt;10,"No",IF(E63&lt;-10,"No","Yes")))</f>
        <v>N/A</v>
      </c>
      <c r="G63" s="8">
        <v>66.883116883</v>
      </c>
      <c r="H63" s="11" t="str">
        <f>IF($B63="N/A","N/A",IF(G63&gt;10,"No",IF(G63&lt;-10,"No","Yes")))</f>
        <v>N/A</v>
      </c>
      <c r="I63" s="12">
        <v>-1.6</v>
      </c>
      <c r="J63" s="12">
        <v>-1.27</v>
      </c>
      <c r="K63" s="33" t="s">
        <v>217</v>
      </c>
      <c r="L63" s="9" t="str">
        <f t="shared" si="11"/>
        <v>N/A</v>
      </c>
    </row>
    <row r="64" spans="1:12" x14ac:dyDescent="0.25">
      <c r="A64" s="2" t="s">
        <v>684</v>
      </c>
      <c r="B64" s="33" t="s">
        <v>217</v>
      </c>
      <c r="C64" s="8">
        <v>70.288582183000003</v>
      </c>
      <c r="D64" s="11" t="str">
        <f t="shared" ref="D64:D70" si="28">IF($B64="N/A","N/A",IF(C64&gt;10,"No",IF(C64&lt;-10,"No","Yes")))</f>
        <v>N/A</v>
      </c>
      <c r="E64" s="8">
        <v>69.668065068999994</v>
      </c>
      <c r="F64" s="11" t="str">
        <f t="shared" ref="F64:F70" si="29">IF($B64="N/A","N/A",IF(E64&gt;10,"No",IF(E64&lt;-10,"No","Yes")))</f>
        <v>N/A</v>
      </c>
      <c r="G64" s="8">
        <v>67.829332851000004</v>
      </c>
      <c r="H64" s="11" t="str">
        <f t="shared" ref="H64:H70" si="30">IF($B64="N/A","N/A",IF(G64&gt;10,"No",IF(G64&lt;-10,"No","Yes")))</f>
        <v>N/A</v>
      </c>
      <c r="I64" s="12">
        <v>-0.88300000000000001</v>
      </c>
      <c r="J64" s="12">
        <v>-2.64</v>
      </c>
      <c r="K64" s="33" t="s">
        <v>217</v>
      </c>
      <c r="L64" s="9" t="str">
        <f t="shared" si="11"/>
        <v>N/A</v>
      </c>
    </row>
    <row r="65" spans="1:12" x14ac:dyDescent="0.25">
      <c r="A65" s="2" t="s">
        <v>427</v>
      </c>
      <c r="B65" s="33" t="s">
        <v>217</v>
      </c>
      <c r="C65" s="8">
        <v>61.045677777999998</v>
      </c>
      <c r="D65" s="11" t="str">
        <f t="shared" si="28"/>
        <v>N/A</v>
      </c>
      <c r="E65" s="8">
        <v>62.845037355999999</v>
      </c>
      <c r="F65" s="11" t="str">
        <f t="shared" si="29"/>
        <v>N/A</v>
      </c>
      <c r="G65" s="8">
        <v>65.494145000000003</v>
      </c>
      <c r="H65" s="11" t="str">
        <f t="shared" si="30"/>
        <v>N/A</v>
      </c>
      <c r="I65" s="12">
        <v>2.948</v>
      </c>
      <c r="J65" s="12">
        <v>4.2149999999999999</v>
      </c>
      <c r="K65" s="33" t="s">
        <v>217</v>
      </c>
      <c r="L65" s="9" t="str">
        <f t="shared" si="11"/>
        <v>N/A</v>
      </c>
    </row>
    <row r="66" spans="1:12" x14ac:dyDescent="0.25">
      <c r="A66" s="2" t="s">
        <v>685</v>
      </c>
      <c r="B66" s="33" t="s">
        <v>217</v>
      </c>
      <c r="C66" s="8">
        <v>38.859578251999999</v>
      </c>
      <c r="D66" s="11" t="str">
        <f t="shared" si="28"/>
        <v>N/A</v>
      </c>
      <c r="E66" s="8">
        <v>37.972730421999998</v>
      </c>
      <c r="F66" s="11" t="str">
        <f t="shared" si="29"/>
        <v>N/A</v>
      </c>
      <c r="G66" s="8">
        <v>38.121317283000003</v>
      </c>
      <c r="H66" s="11" t="str">
        <f t="shared" si="30"/>
        <v>N/A</v>
      </c>
      <c r="I66" s="12">
        <v>-2.2799999999999998</v>
      </c>
      <c r="J66" s="12">
        <v>0.39129999999999998</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1.2922518936</v>
      </c>
      <c r="D68" s="11" t="str">
        <f t="shared" si="28"/>
        <v>N/A</v>
      </c>
      <c r="E68" s="8">
        <v>1.2053596356</v>
      </c>
      <c r="F68" s="11" t="str">
        <f t="shared" si="29"/>
        <v>N/A</v>
      </c>
      <c r="G68" s="8">
        <v>1.1758034926000001</v>
      </c>
      <c r="H68" s="11" t="str">
        <f t="shared" si="30"/>
        <v>N/A</v>
      </c>
      <c r="I68" s="12">
        <v>-6.72</v>
      </c>
      <c r="J68" s="12">
        <v>-2.4500000000000002</v>
      </c>
      <c r="K68" s="33" t="s">
        <v>217</v>
      </c>
      <c r="L68" s="9" t="str">
        <f t="shared" si="11"/>
        <v>N/A</v>
      </c>
    </row>
    <row r="69" spans="1:12" x14ac:dyDescent="0.25">
      <c r="A69" s="3" t="s">
        <v>151</v>
      </c>
      <c r="B69" s="33" t="s">
        <v>217</v>
      </c>
      <c r="C69" s="8">
        <v>1.5699551201999999</v>
      </c>
      <c r="D69" s="11" t="str">
        <f t="shared" si="28"/>
        <v>N/A</v>
      </c>
      <c r="E69" s="8">
        <v>1.4174503366</v>
      </c>
      <c r="F69" s="11" t="str">
        <f t="shared" si="29"/>
        <v>N/A</v>
      </c>
      <c r="G69" s="8">
        <v>1.4164729806</v>
      </c>
      <c r="H69" s="11" t="str">
        <f t="shared" si="30"/>
        <v>N/A</v>
      </c>
      <c r="I69" s="12">
        <v>-9.7100000000000009</v>
      </c>
      <c r="J69" s="12">
        <v>-6.9000000000000006E-2</v>
      </c>
      <c r="K69" s="33" t="s">
        <v>217</v>
      </c>
      <c r="L69" s="9" t="str">
        <f t="shared" si="11"/>
        <v>N/A</v>
      </c>
    </row>
    <row r="70" spans="1:12" x14ac:dyDescent="0.25">
      <c r="A70" s="3" t="s">
        <v>152</v>
      </c>
      <c r="B70" s="33" t="s">
        <v>217</v>
      </c>
      <c r="C70" s="8">
        <v>1.6800113318000001</v>
      </c>
      <c r="D70" s="11" t="str">
        <f t="shared" si="28"/>
        <v>N/A</v>
      </c>
      <c r="E70" s="8">
        <v>1.5188576101</v>
      </c>
      <c r="F70" s="11" t="str">
        <f t="shared" si="29"/>
        <v>N/A</v>
      </c>
      <c r="G70" s="8">
        <v>1.4993598583000001</v>
      </c>
      <c r="H70" s="11" t="str">
        <f t="shared" si="30"/>
        <v>N/A</v>
      </c>
      <c r="I70" s="12">
        <v>-9.59</v>
      </c>
      <c r="J70" s="12">
        <v>-1.28</v>
      </c>
      <c r="K70" s="33" t="s">
        <v>217</v>
      </c>
      <c r="L70" s="9" t="str">
        <f t="shared" si="11"/>
        <v>N/A</v>
      </c>
    </row>
    <row r="71" spans="1:12" x14ac:dyDescent="0.25">
      <c r="A71" s="2" t="s">
        <v>953</v>
      </c>
      <c r="B71" s="41" t="s">
        <v>217</v>
      </c>
      <c r="C71" s="1">
        <v>5491</v>
      </c>
      <c r="D71" s="11" t="str">
        <f>IF($B71="N/A","N/A",IF(C71&gt;10,"No",IF(C71&lt;-10,"No","Yes")))</f>
        <v>N/A</v>
      </c>
      <c r="E71" s="1">
        <v>4780</v>
      </c>
      <c r="F71" s="11" t="str">
        <f>IF($B71="N/A","N/A",IF(E71&gt;10,"No",IF(E71&lt;-10,"No","Yes")))</f>
        <v>N/A</v>
      </c>
      <c r="G71" s="1">
        <v>4946</v>
      </c>
      <c r="H71" s="11" t="str">
        <f>IF($B71="N/A","N/A",IF(G71&gt;10,"No",IF(G71&lt;-10,"No","Yes")))</f>
        <v>N/A</v>
      </c>
      <c r="I71" s="12">
        <v>-12.9</v>
      </c>
      <c r="J71" s="12">
        <v>3.4729999999999999</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365</v>
      </c>
      <c r="D73" s="11" t="str">
        <f t="shared" si="31"/>
        <v>No</v>
      </c>
      <c r="E73" s="1">
        <v>369</v>
      </c>
      <c r="F73" s="11" t="str">
        <f t="shared" si="32"/>
        <v>No</v>
      </c>
      <c r="G73" s="1">
        <v>375</v>
      </c>
      <c r="H73" s="11" t="str">
        <f t="shared" si="33"/>
        <v>No</v>
      </c>
      <c r="I73" s="12">
        <v>1.0960000000000001</v>
      </c>
      <c r="J73" s="12">
        <v>1.6259999999999999</v>
      </c>
      <c r="K73" s="33" t="s">
        <v>217</v>
      </c>
      <c r="L73" s="9" t="str">
        <f t="shared" si="11"/>
        <v>N/A</v>
      </c>
    </row>
    <row r="74" spans="1:12" x14ac:dyDescent="0.25">
      <c r="A74" s="3" t="s">
        <v>207</v>
      </c>
      <c r="B74" s="56" t="s">
        <v>217</v>
      </c>
      <c r="C74" s="13">
        <v>26.849315067999999</v>
      </c>
      <c r="D74" s="11" t="str">
        <f>IF($B74="N/A","N/A",IF(C74&gt;10,"No",IF(C74&lt;-10,"No","Yes")))</f>
        <v>N/A</v>
      </c>
      <c r="E74" s="13">
        <v>26.016260162999998</v>
      </c>
      <c r="F74" s="11" t="str">
        <f>IF($B74="N/A","N/A",IF(E74&gt;10,"No",IF(E74&lt;-10,"No","Yes")))</f>
        <v>N/A</v>
      </c>
      <c r="G74" s="13">
        <v>31.733333333000001</v>
      </c>
      <c r="H74" s="11" t="str">
        <f>IF($B74="N/A","N/A",IF(G74&gt;10,"No",IF(G74&lt;-10,"No","Yes")))</f>
        <v>N/A</v>
      </c>
      <c r="I74" s="12">
        <v>-3.1</v>
      </c>
      <c r="J74" s="12">
        <v>21.97</v>
      </c>
      <c r="K74" s="56" t="s">
        <v>217</v>
      </c>
      <c r="L74" s="9" t="str">
        <f t="shared" si="11"/>
        <v>N/A</v>
      </c>
    </row>
    <row r="75" spans="1:12" x14ac:dyDescent="0.25">
      <c r="A75" s="2" t="s">
        <v>65</v>
      </c>
      <c r="B75" s="41" t="s">
        <v>217</v>
      </c>
      <c r="C75" s="1">
        <v>179113</v>
      </c>
      <c r="D75" s="11" t="str">
        <f>IF($B75="N/A","N/A",IF(C75&gt;10,"No",IF(C75&lt;-10,"No","Yes")))</f>
        <v>N/A</v>
      </c>
      <c r="E75" s="1">
        <v>181397</v>
      </c>
      <c r="F75" s="11" t="str">
        <f>IF($B75="N/A","N/A",IF(E75&gt;10,"No",IF(E75&lt;-10,"No","Yes")))</f>
        <v>N/A</v>
      </c>
      <c r="G75" s="1">
        <v>193066</v>
      </c>
      <c r="H75" s="11" t="str">
        <f>IF($B75="N/A","N/A",IF(G75&gt;10,"No",IF(G75&lt;-10,"No","Yes")))</f>
        <v>N/A</v>
      </c>
      <c r="I75" s="12">
        <v>1.2749999999999999</v>
      </c>
      <c r="J75" s="12">
        <v>6.4329999999999998</v>
      </c>
      <c r="K75" s="41" t="s">
        <v>733</v>
      </c>
      <c r="L75" s="9" t="str">
        <f t="shared" ref="L75:L107" si="34">IF(J75="Div by 0", "N/A", IF(K75="N/A","N/A", IF(J75&gt;VALUE(MID(K75,1,2)), "No", IF(J75&lt;-1*VALUE(MID(K75,1,2)), "No", "Yes"))))</f>
        <v>Yes</v>
      </c>
    </row>
    <row r="76" spans="1:12" x14ac:dyDescent="0.25">
      <c r="A76" s="4" t="s">
        <v>66</v>
      </c>
      <c r="B76" s="41" t="s">
        <v>217</v>
      </c>
      <c r="C76" s="1">
        <v>151603.09</v>
      </c>
      <c r="D76" s="11" t="str">
        <f>IF($B76="N/A","N/A",IF(C76&gt;10,"No",IF(C76&lt;-10,"No","Yes")))</f>
        <v>N/A</v>
      </c>
      <c r="E76" s="1">
        <v>153613.67000000001</v>
      </c>
      <c r="F76" s="11" t="str">
        <f>IF($B76="N/A","N/A",IF(E76&gt;10,"No",IF(E76&lt;-10,"No","Yes")))</f>
        <v>N/A</v>
      </c>
      <c r="G76" s="1">
        <v>161819.48000000001</v>
      </c>
      <c r="H76" s="11" t="str">
        <f>IF($B76="N/A","N/A",IF(G76&gt;10,"No",IF(G76&lt;-10,"No","Yes")))</f>
        <v>N/A</v>
      </c>
      <c r="I76" s="12">
        <v>1.3260000000000001</v>
      </c>
      <c r="J76" s="12">
        <v>5.3419999999999996</v>
      </c>
      <c r="K76" s="41" t="s">
        <v>734</v>
      </c>
      <c r="L76" s="9" t="str">
        <f t="shared" si="34"/>
        <v>Yes</v>
      </c>
    </row>
    <row r="77" spans="1:12" x14ac:dyDescent="0.25">
      <c r="A77" s="3" t="s">
        <v>67</v>
      </c>
      <c r="B77" s="33" t="s">
        <v>287</v>
      </c>
      <c r="C77" s="8">
        <v>95.145569886000004</v>
      </c>
      <c r="D77" s="11" t="str">
        <f>IF($B77="N/A","N/A",IF(C77&gt;=90,"Yes","No"))</f>
        <v>Yes</v>
      </c>
      <c r="E77" s="8">
        <v>94.887075870999993</v>
      </c>
      <c r="F77" s="11" t="str">
        <f>IF($B77="N/A","N/A",IF(E77&gt;=90,"Yes","No"))</f>
        <v>Yes</v>
      </c>
      <c r="G77" s="8">
        <v>94.862548872999994</v>
      </c>
      <c r="H77" s="11" t="str">
        <f>IF($B77="N/A","N/A",IF(G77&gt;=90,"Yes","No"))</f>
        <v>Yes</v>
      </c>
      <c r="I77" s="12">
        <v>-0.27200000000000002</v>
      </c>
      <c r="J77" s="12">
        <v>-2.5999999999999999E-2</v>
      </c>
      <c r="K77" s="41" t="s">
        <v>733</v>
      </c>
      <c r="L77" s="9" t="str">
        <f t="shared" si="34"/>
        <v>Yes</v>
      </c>
    </row>
    <row r="78" spans="1:12" x14ac:dyDescent="0.25">
      <c r="A78" s="2" t="s">
        <v>954</v>
      </c>
      <c r="B78" s="33" t="s">
        <v>287</v>
      </c>
      <c r="C78" s="8">
        <v>95.152680579000005</v>
      </c>
      <c r="D78" s="11" t="str">
        <f>IF($B78="N/A","N/A",IF(C78&gt;=90,"Yes","No"))</f>
        <v>Yes</v>
      </c>
      <c r="E78" s="8">
        <v>94.891007450000004</v>
      </c>
      <c r="F78" s="11" t="str">
        <f>IF($B78="N/A","N/A",IF(E78&gt;=90,"Yes","No"))</f>
        <v>Yes</v>
      </c>
      <c r="G78" s="8">
        <v>94.861924346999999</v>
      </c>
      <c r="H78" s="11" t="str">
        <f>IF($B78="N/A","N/A",IF(G78&gt;=90,"Yes","No"))</f>
        <v>Yes</v>
      </c>
      <c r="I78" s="12">
        <v>-0.27500000000000002</v>
      </c>
      <c r="J78" s="12">
        <v>-3.1E-2</v>
      </c>
      <c r="K78" s="41" t="s">
        <v>733</v>
      </c>
      <c r="L78" s="9" t="str">
        <f t="shared" si="34"/>
        <v>Yes</v>
      </c>
    </row>
    <row r="79" spans="1:12" x14ac:dyDescent="0.25">
      <c r="A79" s="6" t="s">
        <v>955</v>
      </c>
      <c r="B79" s="41" t="s">
        <v>288</v>
      </c>
      <c r="C79" s="13">
        <v>44.876449952999998</v>
      </c>
      <c r="D79" s="11" t="str">
        <f>IF($B79="N/A","N/A",IF(C79&gt;55,"No",IF(C79&lt;30,"No","Yes")))</f>
        <v>Yes</v>
      </c>
      <c r="E79" s="13">
        <v>44.176121225000003</v>
      </c>
      <c r="F79" s="11" t="str">
        <f>IF($B79="N/A","N/A",IF(E79&gt;55,"No",IF(E79&lt;30,"No","Yes")))</f>
        <v>Yes</v>
      </c>
      <c r="G79" s="13">
        <v>44.587471438999998</v>
      </c>
      <c r="H79" s="11" t="str">
        <f>IF($B79="N/A","N/A",IF(G79&gt;55,"No",IF(G79&lt;30,"No","Yes")))</f>
        <v>Yes</v>
      </c>
      <c r="I79" s="12">
        <v>-1.56</v>
      </c>
      <c r="J79" s="12">
        <v>0.93120000000000003</v>
      </c>
      <c r="K79" s="41" t="s">
        <v>733</v>
      </c>
      <c r="L79" s="9" t="str">
        <f t="shared" si="34"/>
        <v>Yes</v>
      </c>
    </row>
    <row r="80" spans="1:12" ht="25" x14ac:dyDescent="0.25">
      <c r="A80" s="2" t="s">
        <v>956</v>
      </c>
      <c r="B80" s="41" t="s">
        <v>282</v>
      </c>
      <c r="C80" s="13">
        <v>0.65936029210000002</v>
      </c>
      <c r="D80" s="11" t="str">
        <f>IF($B80="N/A","N/A",IF(C80&gt;=5,"No",IF(C80&lt;0,"No","Yes")))</f>
        <v>Yes</v>
      </c>
      <c r="E80" s="13">
        <v>0.48236740410000001</v>
      </c>
      <c r="F80" s="11" t="str">
        <f>IF($B80="N/A","N/A",IF(E80&gt;=5,"No",IF(E80&lt;0,"No","Yes")))</f>
        <v>Yes</v>
      </c>
      <c r="G80" s="13">
        <v>1.2285954026000001</v>
      </c>
      <c r="H80" s="11" t="str">
        <f>IF($B80="N/A","N/A",IF(G80&gt;=5,"No",IF(G80&lt;0,"No","Yes")))</f>
        <v>Yes</v>
      </c>
      <c r="I80" s="12">
        <v>-26.8</v>
      </c>
      <c r="J80" s="12">
        <v>154.69999999999999</v>
      </c>
      <c r="K80" s="41" t="s">
        <v>217</v>
      </c>
      <c r="L80" s="9" t="str">
        <f t="shared" si="34"/>
        <v>N/A</v>
      </c>
    </row>
    <row r="81" spans="1:12" ht="25" x14ac:dyDescent="0.25">
      <c r="A81" s="2" t="s">
        <v>957</v>
      </c>
      <c r="B81" s="41" t="s">
        <v>217</v>
      </c>
      <c r="C81" s="13">
        <v>6.5846700128000002</v>
      </c>
      <c r="D81" s="41" t="s">
        <v>217</v>
      </c>
      <c r="E81" s="13">
        <v>7.3226128326</v>
      </c>
      <c r="F81" s="41" t="s">
        <v>217</v>
      </c>
      <c r="G81" s="13">
        <v>7.6139765676</v>
      </c>
      <c r="H81" s="41" t="s">
        <v>217</v>
      </c>
      <c r="I81" s="12">
        <v>11.21</v>
      </c>
      <c r="J81" s="12">
        <v>3.9790000000000001</v>
      </c>
      <c r="K81" s="41" t="s">
        <v>217</v>
      </c>
      <c r="L81" s="9" t="str">
        <f t="shared" si="34"/>
        <v>N/A</v>
      </c>
    </row>
    <row r="82" spans="1:12" ht="25" x14ac:dyDescent="0.25">
      <c r="A82" s="2" t="s">
        <v>958</v>
      </c>
      <c r="B82" s="41" t="s">
        <v>217</v>
      </c>
      <c r="C82" s="13">
        <v>47.820649533999998</v>
      </c>
      <c r="D82" s="41" t="s">
        <v>217</v>
      </c>
      <c r="E82" s="13">
        <v>45.529418898999999</v>
      </c>
      <c r="F82" s="41" t="s">
        <v>217</v>
      </c>
      <c r="G82" s="13">
        <v>40.399656075999999</v>
      </c>
      <c r="H82" s="41" t="s">
        <v>217</v>
      </c>
      <c r="I82" s="12">
        <v>-4.79</v>
      </c>
      <c r="J82" s="12">
        <v>-11.3</v>
      </c>
      <c r="K82" s="41" t="s">
        <v>217</v>
      </c>
      <c r="L82" s="9" t="str">
        <f t="shared" si="34"/>
        <v>N/A</v>
      </c>
    </row>
    <row r="83" spans="1:12" ht="25" x14ac:dyDescent="0.25">
      <c r="A83" s="2" t="s">
        <v>959</v>
      </c>
      <c r="B83" s="41" t="s">
        <v>217</v>
      </c>
      <c r="C83" s="13">
        <v>2.8149827204000002</v>
      </c>
      <c r="D83" s="41" t="s">
        <v>217</v>
      </c>
      <c r="E83" s="13">
        <v>2.8495509849</v>
      </c>
      <c r="F83" s="41" t="s">
        <v>217</v>
      </c>
      <c r="G83" s="13">
        <v>3.5086447122000002</v>
      </c>
      <c r="H83" s="41" t="s">
        <v>217</v>
      </c>
      <c r="I83" s="12">
        <v>1.228</v>
      </c>
      <c r="J83" s="12">
        <v>23.13</v>
      </c>
      <c r="K83" s="41" t="s">
        <v>217</v>
      </c>
      <c r="L83" s="9" t="str">
        <f t="shared" si="34"/>
        <v>N/A</v>
      </c>
    </row>
    <row r="84" spans="1:12" ht="25" x14ac:dyDescent="0.25">
      <c r="A84" s="2" t="s">
        <v>960</v>
      </c>
      <c r="B84" s="41" t="s">
        <v>217</v>
      </c>
      <c r="C84" s="13">
        <v>6.9017882565999997</v>
      </c>
      <c r="D84" s="41" t="s">
        <v>217</v>
      </c>
      <c r="E84" s="13">
        <v>6.9339625242</v>
      </c>
      <c r="F84" s="41" t="s">
        <v>217</v>
      </c>
      <c r="G84" s="13">
        <v>5.9166295464000003</v>
      </c>
      <c r="H84" s="41" t="s">
        <v>217</v>
      </c>
      <c r="I84" s="12">
        <v>0.4662</v>
      </c>
      <c r="J84" s="12">
        <v>-14.7</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0.15967573539999999</v>
      </c>
      <c r="D86" s="41" t="s">
        <v>217</v>
      </c>
      <c r="E86" s="13">
        <v>0.24697211090000001</v>
      </c>
      <c r="F86" s="41" t="s">
        <v>217</v>
      </c>
      <c r="G86" s="13">
        <v>2.8264945666000001</v>
      </c>
      <c r="H86" s="41" t="s">
        <v>217</v>
      </c>
      <c r="I86" s="12">
        <v>54.67</v>
      </c>
      <c r="J86" s="12">
        <v>1044</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35.058873448999996</v>
      </c>
      <c r="D88" s="41" t="s">
        <v>217</v>
      </c>
      <c r="E88" s="13">
        <v>36.635115243999998</v>
      </c>
      <c r="F88" s="41" t="s">
        <v>217</v>
      </c>
      <c r="G88" s="13">
        <v>38.506003128000003</v>
      </c>
      <c r="H88" s="41" t="s">
        <v>217</v>
      </c>
      <c r="I88" s="12">
        <v>4.4960000000000004</v>
      </c>
      <c r="J88" s="12">
        <v>5.1070000000000002</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90.440671531000007</v>
      </c>
      <c r="D91" s="41" t="s">
        <v>217</v>
      </c>
      <c r="E91" s="13">
        <v>89.580864071999997</v>
      </c>
      <c r="F91" s="41" t="s">
        <v>217</v>
      </c>
      <c r="G91" s="13">
        <v>86.050884154000002</v>
      </c>
      <c r="H91" s="41" t="s">
        <v>217</v>
      </c>
      <c r="I91" s="12">
        <v>-0.95099999999999996</v>
      </c>
      <c r="J91" s="12">
        <v>-3.94</v>
      </c>
      <c r="K91" s="41" t="s">
        <v>217</v>
      </c>
      <c r="L91" s="9" t="str">
        <f t="shared" si="34"/>
        <v>N/A</v>
      </c>
    </row>
    <row r="92" spans="1:12" x14ac:dyDescent="0.25">
      <c r="A92" s="2" t="s">
        <v>968</v>
      </c>
      <c r="B92" s="41" t="s">
        <v>217</v>
      </c>
      <c r="C92" s="13">
        <v>9.5593284686000004</v>
      </c>
      <c r="D92" s="41" t="s">
        <v>217</v>
      </c>
      <c r="E92" s="13">
        <v>10.419135927999999</v>
      </c>
      <c r="F92" s="41" t="s">
        <v>217</v>
      </c>
      <c r="G92" s="13">
        <v>13.949115846</v>
      </c>
      <c r="H92" s="41" t="s">
        <v>217</v>
      </c>
      <c r="I92" s="12">
        <v>8.9939999999999998</v>
      </c>
      <c r="J92" s="12">
        <v>33.880000000000003</v>
      </c>
      <c r="K92" s="41" t="s">
        <v>217</v>
      </c>
      <c r="L92" s="9" t="str">
        <f t="shared" si="34"/>
        <v>N/A</v>
      </c>
    </row>
    <row r="93" spans="1:12" x14ac:dyDescent="0.25">
      <c r="A93" s="6" t="s">
        <v>68</v>
      </c>
      <c r="B93" s="41" t="s">
        <v>217</v>
      </c>
      <c r="C93" s="1">
        <v>1165</v>
      </c>
      <c r="D93" s="11" t="str">
        <f>IF($B93="N/A","N/A",IF(C93&gt;10,"No",IF(C93&lt;-10,"No","Yes")))</f>
        <v>N/A</v>
      </c>
      <c r="E93" s="1">
        <v>904</v>
      </c>
      <c r="F93" s="11" t="str">
        <f>IF($B93="N/A","N/A",IF(E93&gt;10,"No",IF(E93&lt;-10,"No","Yes")))</f>
        <v>N/A</v>
      </c>
      <c r="G93" s="1">
        <v>947</v>
      </c>
      <c r="H93" s="11" t="str">
        <f>IF($B93="N/A","N/A",IF(G93&gt;10,"No",IF(G93&lt;-10,"No","Yes")))</f>
        <v>N/A</v>
      </c>
      <c r="I93" s="12">
        <v>-22.4</v>
      </c>
      <c r="J93" s="12">
        <v>4.7569999999999997</v>
      </c>
      <c r="K93" s="41" t="s">
        <v>733</v>
      </c>
      <c r="L93" s="9" t="str">
        <f t="shared" si="34"/>
        <v>Yes</v>
      </c>
    </row>
    <row r="94" spans="1:12" x14ac:dyDescent="0.25">
      <c r="A94" s="2" t="s">
        <v>109</v>
      </c>
      <c r="B94" s="41" t="s">
        <v>217</v>
      </c>
      <c r="C94" s="13">
        <v>1.6309012876</v>
      </c>
      <c r="D94" s="11" t="str">
        <f>IF($B94="N/A","N/A",IF(C94&gt;10,"No",IF(C94&lt;-10,"No","Yes")))</f>
        <v>N/A</v>
      </c>
      <c r="E94" s="13">
        <v>2.3230088495999999</v>
      </c>
      <c r="F94" s="11" t="str">
        <f>IF($B94="N/A","N/A",IF(E94&gt;10,"No",IF(E94&lt;-10,"No","Yes")))</f>
        <v>N/A</v>
      </c>
      <c r="G94" s="13">
        <v>4.1182682153999997</v>
      </c>
      <c r="H94" s="11" t="str">
        <f>IF($B94="N/A","N/A",IF(G94&gt;10,"No",IF(G94&lt;-10,"No","Yes")))</f>
        <v>N/A</v>
      </c>
      <c r="I94" s="12">
        <v>42.44</v>
      </c>
      <c r="J94" s="12">
        <v>77.28</v>
      </c>
      <c r="K94" s="41" t="s">
        <v>733</v>
      </c>
      <c r="L94" s="9" t="str">
        <f t="shared" si="34"/>
        <v>No</v>
      </c>
    </row>
    <row r="95" spans="1:12" x14ac:dyDescent="0.25">
      <c r="A95" s="2" t="s">
        <v>110</v>
      </c>
      <c r="B95" s="41" t="s">
        <v>217</v>
      </c>
      <c r="C95" s="13">
        <v>4.3776824033999997</v>
      </c>
      <c r="D95" s="11" t="str">
        <f>IF($B95="N/A","N/A",IF(C95&gt;10,"No",IF(C95&lt;-10,"No","Yes")))</f>
        <v>N/A</v>
      </c>
      <c r="E95" s="13">
        <v>1.4380530973000001</v>
      </c>
      <c r="F95" s="11" t="str">
        <f>IF($B95="N/A","N/A",IF(E95&gt;10,"No",IF(E95&lt;-10,"No","Yes")))</f>
        <v>N/A</v>
      </c>
      <c r="G95" s="13">
        <v>2.7455121436000001</v>
      </c>
      <c r="H95" s="11" t="str">
        <f>IF($B95="N/A","N/A",IF(G95&gt;10,"No",IF(G95&lt;-10,"No","Yes")))</f>
        <v>N/A</v>
      </c>
      <c r="I95" s="12">
        <v>-67.2</v>
      </c>
      <c r="J95" s="12">
        <v>90.92</v>
      </c>
      <c r="K95" s="41" t="s">
        <v>733</v>
      </c>
      <c r="L95" s="9" t="str">
        <f t="shared" si="34"/>
        <v>No</v>
      </c>
    </row>
    <row r="96" spans="1:12" x14ac:dyDescent="0.25">
      <c r="A96" s="4" t="s">
        <v>7</v>
      </c>
      <c r="B96" s="41" t="s">
        <v>217</v>
      </c>
      <c r="C96" s="13">
        <v>0.1758666317</v>
      </c>
      <c r="D96" s="11" t="str">
        <f>IF($B96="N/A","N/A",IF(C96&gt;10,"No",IF(C96&lt;-10,"No","Yes")))</f>
        <v>N/A</v>
      </c>
      <c r="E96" s="13">
        <v>0.19349823869999999</v>
      </c>
      <c r="F96" s="11" t="str">
        <f>IF($B96="N/A","N/A",IF(E96&gt;10,"No",IF(E96&lt;-10,"No","Yes")))</f>
        <v>N/A</v>
      </c>
      <c r="G96" s="13">
        <v>0.2133985269</v>
      </c>
      <c r="H96" s="11" t="str">
        <f>IF($B96="N/A","N/A",IF(G96&gt;10,"No",IF(G96&lt;-10,"No","Yes")))</f>
        <v>N/A</v>
      </c>
      <c r="I96" s="12">
        <v>10.029999999999999</v>
      </c>
      <c r="J96" s="12">
        <v>10.28</v>
      </c>
      <c r="K96" s="41" t="s">
        <v>734</v>
      </c>
      <c r="L96" s="9" t="str">
        <f t="shared" si="34"/>
        <v>Yes</v>
      </c>
    </row>
    <row r="97" spans="1:12" x14ac:dyDescent="0.25">
      <c r="A97" s="4" t="s">
        <v>184</v>
      </c>
      <c r="B97" s="41" t="s">
        <v>217</v>
      </c>
      <c r="C97" s="13">
        <v>62.130610285000003</v>
      </c>
      <c r="D97" s="11" t="str">
        <f t="shared" ref="D97:D98" si="35">IF($B97="N/A","N/A",IF(C97&gt;10,"No",IF(C97&lt;-10,"No","Yes")))</f>
        <v>N/A</v>
      </c>
      <c r="E97" s="13">
        <v>61.763976251000003</v>
      </c>
      <c r="F97" s="11" t="str">
        <f t="shared" ref="F97:F98" si="36">IF($B97="N/A","N/A",IF(E97&gt;10,"No",IF(E97&lt;-10,"No","Yes")))</f>
        <v>N/A</v>
      </c>
      <c r="G97" s="13">
        <v>61.500212363000003</v>
      </c>
      <c r="H97" s="11" t="str">
        <f t="shared" ref="H97:H98" si="37">IF($B97="N/A","N/A",IF(G97&gt;10,"No",IF(G97&lt;-10,"No","Yes")))</f>
        <v>N/A</v>
      </c>
      <c r="I97" s="12">
        <v>-0.59</v>
      </c>
      <c r="J97" s="12">
        <v>-0.42699999999999999</v>
      </c>
      <c r="K97" s="41" t="s">
        <v>733</v>
      </c>
      <c r="L97" s="9" t="str">
        <f>IF(J97="Div by 0", "N/A", IF(OR(J97="N/A",K97="N/A"),"N/A", IF(J97&gt;VALUE(MID(K97,1,2)), "No", IF(J97&lt;-1*VALUE(MID(K97,1,2)), "No", "Yes"))))</f>
        <v>Yes</v>
      </c>
    </row>
    <row r="98" spans="1:12" x14ac:dyDescent="0.25">
      <c r="A98" s="4" t="s">
        <v>185</v>
      </c>
      <c r="B98" s="41" t="s">
        <v>217</v>
      </c>
      <c r="C98" s="13">
        <v>37.869389714999997</v>
      </c>
      <c r="D98" s="11" t="str">
        <f t="shared" si="35"/>
        <v>N/A</v>
      </c>
      <c r="E98" s="13">
        <v>38.236023748999997</v>
      </c>
      <c r="F98" s="11" t="str">
        <f t="shared" si="36"/>
        <v>N/A</v>
      </c>
      <c r="G98" s="13">
        <v>38.499787636999997</v>
      </c>
      <c r="H98" s="11" t="str">
        <f t="shared" si="37"/>
        <v>N/A</v>
      </c>
      <c r="I98" s="12">
        <v>0.96819999999999995</v>
      </c>
      <c r="J98" s="12">
        <v>0.68979999999999997</v>
      </c>
      <c r="K98" s="41" t="s">
        <v>733</v>
      </c>
      <c r="L98" s="9" t="str">
        <f>IF(J98="Div by 0", "N/A", IF(OR(J98="N/A",K98="N/A"),"N/A", IF(J98&gt;VALUE(MID(K98,1,2)), "No", IF(J98&lt;-1*VALUE(MID(K98,1,2)), "No", "Yes"))))</f>
        <v>Yes</v>
      </c>
    </row>
    <row r="99" spans="1:12" x14ac:dyDescent="0.25">
      <c r="A99" s="2" t="s">
        <v>8</v>
      </c>
      <c r="B99" s="41" t="s">
        <v>289</v>
      </c>
      <c r="C99" s="13">
        <v>7.9949529068</v>
      </c>
      <c r="D99" s="11" t="str">
        <f>IF($B99="N/A","N/A",IF(C99&gt;10,"No",IF(C99&lt;5,"No","Yes")))</f>
        <v>Yes</v>
      </c>
      <c r="E99" s="13">
        <v>7.2068446556000003</v>
      </c>
      <c r="F99" s="11" t="str">
        <f>IF($B99="N/A","N/A",IF(E99&gt;10,"No",IF(E99&lt;5,"No","Yes")))</f>
        <v>Yes</v>
      </c>
      <c r="G99" s="13">
        <v>7.0597619467000001</v>
      </c>
      <c r="H99" s="11" t="str">
        <f t="shared" ref="H99:H102" si="38">IF($B99="N/A","N/A",IF(G99&gt;10,"No",IF(G99&lt;5,"No","Yes")))</f>
        <v>Yes</v>
      </c>
      <c r="I99" s="12">
        <v>-9.86</v>
      </c>
      <c r="J99" s="12">
        <v>-2.04</v>
      </c>
      <c r="K99" s="41" t="s">
        <v>734</v>
      </c>
      <c r="L99" s="9" t="str">
        <f t="shared" si="34"/>
        <v>Yes</v>
      </c>
    </row>
    <row r="100" spans="1:12" x14ac:dyDescent="0.25">
      <c r="A100" s="2" t="s">
        <v>153</v>
      </c>
      <c r="B100" s="41" t="s">
        <v>289</v>
      </c>
      <c r="C100" s="13">
        <v>5.9281012544999996</v>
      </c>
      <c r="D100" s="11" t="str">
        <f>IF($B100="N/A","N/A",IF(C100&gt;10,"No",IF(C100&lt;5,"No","Yes")))</f>
        <v>Yes</v>
      </c>
      <c r="E100" s="13">
        <v>5.4741809401000001</v>
      </c>
      <c r="F100" s="11" t="str">
        <f t="shared" ref="F100:F102" si="39">IF($B100="N/A","N/A",IF(E100&gt;10,"No",IF(E100&lt;5,"No","Yes")))</f>
        <v>Yes</v>
      </c>
      <c r="G100" s="13">
        <v>5.2619311530999999</v>
      </c>
      <c r="H100" s="11" t="str">
        <f t="shared" si="38"/>
        <v>Yes</v>
      </c>
      <c r="I100" s="12">
        <v>-7.66</v>
      </c>
      <c r="J100" s="12">
        <v>-3.88</v>
      </c>
      <c r="K100" s="41" t="s">
        <v>734</v>
      </c>
      <c r="L100" s="9" t="str">
        <f t="shared" si="34"/>
        <v>Yes</v>
      </c>
    </row>
    <row r="101" spans="1:12" x14ac:dyDescent="0.25">
      <c r="A101" s="2" t="s">
        <v>154</v>
      </c>
      <c r="B101" s="41" t="s">
        <v>289</v>
      </c>
      <c r="C101" s="13">
        <v>7.6069297035999996</v>
      </c>
      <c r="D101" s="11" t="str">
        <f>IF($B101="N/A","N/A",IF(C101&gt;10,"No",IF(C101&lt;5,"No","Yes")))</f>
        <v>Yes</v>
      </c>
      <c r="E101" s="13">
        <v>6.8589888477000001</v>
      </c>
      <c r="F101" s="11" t="str">
        <f t="shared" si="39"/>
        <v>Yes</v>
      </c>
      <c r="G101" s="13">
        <v>6.7624542902</v>
      </c>
      <c r="H101" s="11" t="str">
        <f t="shared" si="38"/>
        <v>Yes</v>
      </c>
      <c r="I101" s="12">
        <v>-9.83</v>
      </c>
      <c r="J101" s="12">
        <v>-1.41</v>
      </c>
      <c r="K101" s="41" t="s">
        <v>734</v>
      </c>
      <c r="L101" s="9" t="str">
        <f t="shared" si="34"/>
        <v>Yes</v>
      </c>
    </row>
    <row r="102" spans="1:12" x14ac:dyDescent="0.25">
      <c r="A102" s="2" t="s">
        <v>155</v>
      </c>
      <c r="B102" s="41" t="s">
        <v>289</v>
      </c>
      <c r="C102" s="13">
        <v>8.0005359745</v>
      </c>
      <c r="D102" s="11" t="str">
        <f>IF($B102="N/A","N/A",IF(C102&gt;10,"No",IF(C102&lt;5,"No","Yes")))</f>
        <v>Yes</v>
      </c>
      <c r="E102" s="13">
        <v>7.2112548718999996</v>
      </c>
      <c r="F102" s="11" t="str">
        <f t="shared" si="39"/>
        <v>Yes</v>
      </c>
      <c r="G102" s="13">
        <v>7.0639056073999997</v>
      </c>
      <c r="H102" s="11" t="str">
        <f t="shared" si="38"/>
        <v>Yes</v>
      </c>
      <c r="I102" s="12">
        <v>-9.8699999999999992</v>
      </c>
      <c r="J102" s="12">
        <v>-2.04</v>
      </c>
      <c r="K102" s="41" t="s">
        <v>734</v>
      </c>
      <c r="L102" s="9" t="str">
        <f t="shared" si="34"/>
        <v>Yes</v>
      </c>
    </row>
    <row r="103" spans="1:12" x14ac:dyDescent="0.25">
      <c r="A103" s="2" t="s">
        <v>969</v>
      </c>
      <c r="B103" s="41" t="s">
        <v>217</v>
      </c>
      <c r="C103" s="1">
        <v>4025</v>
      </c>
      <c r="D103" s="11" t="str">
        <f t="shared" ref="D103:D114" si="40">IF($B103="N/A","N/A",IF(C103&gt;10,"No",IF(C103&lt;-10,"No","Yes")))</f>
        <v>N/A</v>
      </c>
      <c r="E103" s="1">
        <v>3444</v>
      </c>
      <c r="F103" s="11" t="str">
        <f t="shared" ref="F103:F114" si="41">IF($B103="N/A","N/A",IF(E103&gt;10,"No",IF(E103&lt;-10,"No","Yes")))</f>
        <v>N/A</v>
      </c>
      <c r="G103" s="1">
        <v>3745</v>
      </c>
      <c r="H103" s="11" t="str">
        <f t="shared" ref="H103:H114" si="42">IF($B103="N/A","N/A",IF(G103&gt;10,"No",IF(G103&lt;-10,"No","Yes")))</f>
        <v>N/A</v>
      </c>
      <c r="I103" s="12">
        <v>-14.4</v>
      </c>
      <c r="J103" s="12">
        <v>8.74</v>
      </c>
      <c r="K103" s="41" t="s">
        <v>733</v>
      </c>
      <c r="L103" s="9" t="str">
        <f t="shared" si="34"/>
        <v>Yes</v>
      </c>
    </row>
    <row r="104" spans="1:12" x14ac:dyDescent="0.25">
      <c r="A104" s="2" t="s">
        <v>970</v>
      </c>
      <c r="B104" s="41" t="s">
        <v>217</v>
      </c>
      <c r="C104" s="1">
        <v>969</v>
      </c>
      <c r="D104" s="11" t="str">
        <f t="shared" si="40"/>
        <v>N/A</v>
      </c>
      <c r="E104" s="1">
        <v>834</v>
      </c>
      <c r="F104" s="11" t="str">
        <f t="shared" si="41"/>
        <v>N/A</v>
      </c>
      <c r="G104" s="1">
        <v>779</v>
      </c>
      <c r="H104" s="11" t="str">
        <f t="shared" si="42"/>
        <v>N/A</v>
      </c>
      <c r="I104" s="12">
        <v>-13.9</v>
      </c>
      <c r="J104" s="12">
        <v>-6.59</v>
      </c>
      <c r="K104" s="41" t="s">
        <v>733</v>
      </c>
      <c r="L104" s="9" t="str">
        <f t="shared" si="34"/>
        <v>Yes</v>
      </c>
    </row>
    <row r="105" spans="1:12" x14ac:dyDescent="0.25">
      <c r="A105" s="2" t="s">
        <v>1</v>
      </c>
      <c r="B105" s="41" t="s">
        <v>217</v>
      </c>
      <c r="C105" s="13">
        <v>99.203854550000003</v>
      </c>
      <c r="D105" s="11" t="str">
        <f t="shared" si="40"/>
        <v>N/A</v>
      </c>
      <c r="E105" s="13">
        <v>99.437146149</v>
      </c>
      <c r="F105" s="11" t="str">
        <f t="shared" si="41"/>
        <v>N/A</v>
      </c>
      <c r="G105" s="13">
        <v>98.575098671000006</v>
      </c>
      <c r="H105" s="11" t="str">
        <f t="shared" si="42"/>
        <v>N/A</v>
      </c>
      <c r="I105" s="12">
        <v>0.23519999999999999</v>
      </c>
      <c r="J105" s="12">
        <v>-0.86699999999999999</v>
      </c>
      <c r="K105" s="41" t="s">
        <v>734</v>
      </c>
      <c r="L105" s="9" t="str">
        <f t="shared" si="34"/>
        <v>Yes</v>
      </c>
    </row>
    <row r="106" spans="1:12" x14ac:dyDescent="0.25">
      <c r="A106" s="2" t="s">
        <v>69</v>
      </c>
      <c r="B106" s="41" t="s">
        <v>217</v>
      </c>
      <c r="C106" s="13">
        <v>98.163062014000005</v>
      </c>
      <c r="D106" s="11" t="str">
        <f t="shared" si="40"/>
        <v>N/A</v>
      </c>
      <c r="E106" s="13">
        <v>98.361201046999994</v>
      </c>
      <c r="F106" s="11" t="str">
        <f t="shared" si="41"/>
        <v>N/A</v>
      </c>
      <c r="G106" s="13">
        <v>98.436276699000004</v>
      </c>
      <c r="H106" s="11" t="str">
        <f t="shared" si="42"/>
        <v>N/A</v>
      </c>
      <c r="I106" s="12">
        <v>0.20180000000000001</v>
      </c>
      <c r="J106" s="12">
        <v>7.6300000000000007E-2</v>
      </c>
      <c r="K106" s="41" t="s">
        <v>734</v>
      </c>
      <c r="L106" s="9" t="str">
        <f t="shared" si="34"/>
        <v>Yes</v>
      </c>
    </row>
    <row r="107" spans="1:12" x14ac:dyDescent="0.25">
      <c r="A107" s="4" t="s">
        <v>70</v>
      </c>
      <c r="B107" s="41" t="s">
        <v>217</v>
      </c>
      <c r="C107" s="1">
        <v>167844</v>
      </c>
      <c r="D107" s="11" t="str">
        <f t="shared" si="40"/>
        <v>N/A</v>
      </c>
      <c r="E107" s="1">
        <v>170899</v>
      </c>
      <c r="F107" s="11" t="str">
        <f t="shared" si="41"/>
        <v>N/A</v>
      </c>
      <c r="G107" s="1">
        <v>182128</v>
      </c>
      <c r="H107" s="11" t="str">
        <f t="shared" si="42"/>
        <v>N/A</v>
      </c>
      <c r="I107" s="12">
        <v>1.82</v>
      </c>
      <c r="J107" s="12">
        <v>6.5709999999999997</v>
      </c>
      <c r="K107" s="41" t="s">
        <v>733</v>
      </c>
      <c r="L107" s="9" t="str">
        <f t="shared" si="34"/>
        <v>Yes</v>
      </c>
    </row>
    <row r="108" spans="1:12" x14ac:dyDescent="0.25">
      <c r="A108" s="2" t="s">
        <v>688</v>
      </c>
      <c r="B108" s="41" t="s">
        <v>217</v>
      </c>
      <c r="C108" s="13">
        <v>3.4371201830000002</v>
      </c>
      <c r="D108" s="11" t="str">
        <f t="shared" si="40"/>
        <v>N/A</v>
      </c>
      <c r="E108" s="13">
        <v>3.1351851093000001</v>
      </c>
      <c r="F108" s="11" t="str">
        <f t="shared" si="41"/>
        <v>N/A</v>
      </c>
      <c r="G108" s="13">
        <v>2.8479970131000001</v>
      </c>
      <c r="H108" s="11" t="str">
        <f t="shared" si="42"/>
        <v>N/A</v>
      </c>
      <c r="I108" s="12">
        <v>-8.7799999999999994</v>
      </c>
      <c r="J108" s="12">
        <v>-9.16</v>
      </c>
      <c r="K108" s="41" t="s">
        <v>734</v>
      </c>
      <c r="L108" s="9" t="str">
        <f t="shared" ref="L108:L114" si="43">IF(J108="Div by 0", "N/A", IF(K108="N/A","N/A", IF(J108&gt;VALUE(MID(K108,1,2)), "No", IF(J108&lt;-1*VALUE(MID(K108,1,2)), "No", "Yes"))))</f>
        <v>Yes</v>
      </c>
    </row>
    <row r="109" spans="1:12" x14ac:dyDescent="0.25">
      <c r="A109" s="2" t="s">
        <v>687</v>
      </c>
      <c r="B109" s="41" t="s">
        <v>217</v>
      </c>
      <c r="C109" s="13">
        <v>1.3613831891999999</v>
      </c>
      <c r="D109" s="11" t="str">
        <f t="shared" si="40"/>
        <v>N/A</v>
      </c>
      <c r="E109" s="13">
        <v>1.2100714456999999</v>
      </c>
      <c r="F109" s="11" t="str">
        <f t="shared" si="41"/>
        <v>N/A</v>
      </c>
      <c r="G109" s="13">
        <v>1.0855003075</v>
      </c>
      <c r="H109" s="11" t="str">
        <f t="shared" si="42"/>
        <v>N/A</v>
      </c>
      <c r="I109" s="12">
        <v>-11.1</v>
      </c>
      <c r="J109" s="12">
        <v>-10.3</v>
      </c>
      <c r="K109" s="41" t="s">
        <v>734</v>
      </c>
      <c r="L109" s="9" t="str">
        <f t="shared" si="43"/>
        <v>Yes</v>
      </c>
    </row>
    <row r="110" spans="1:12" x14ac:dyDescent="0.25">
      <c r="A110" s="2" t="s">
        <v>686</v>
      </c>
      <c r="B110" s="41" t="s">
        <v>217</v>
      </c>
      <c r="C110" s="13">
        <v>95.201496628000001</v>
      </c>
      <c r="D110" s="11" t="str">
        <f t="shared" si="40"/>
        <v>N/A</v>
      </c>
      <c r="E110" s="13">
        <v>95.654743444999994</v>
      </c>
      <c r="F110" s="11" t="str">
        <f t="shared" si="41"/>
        <v>N/A</v>
      </c>
      <c r="G110" s="13">
        <v>96.066502678999996</v>
      </c>
      <c r="H110" s="11" t="str">
        <f t="shared" si="42"/>
        <v>N/A</v>
      </c>
      <c r="I110" s="12">
        <v>0.47610000000000002</v>
      </c>
      <c r="J110" s="12">
        <v>0.43049999999999999</v>
      </c>
      <c r="K110" s="41" t="s">
        <v>734</v>
      </c>
      <c r="L110" s="9" t="str">
        <f t="shared" si="43"/>
        <v>Yes</v>
      </c>
    </row>
    <row r="111" spans="1:12" ht="25" x14ac:dyDescent="0.25">
      <c r="A111" s="4" t="s">
        <v>971</v>
      </c>
      <c r="B111" s="41" t="s">
        <v>217</v>
      </c>
      <c r="C111" s="13">
        <v>37.838682843000001</v>
      </c>
      <c r="D111" s="11" t="str">
        <f t="shared" si="40"/>
        <v>N/A</v>
      </c>
      <c r="E111" s="13">
        <v>36.398617397000002</v>
      </c>
      <c r="F111" s="11" t="str">
        <f t="shared" si="41"/>
        <v>N/A</v>
      </c>
      <c r="G111" s="13">
        <v>35.555198740000002</v>
      </c>
      <c r="H111" s="11" t="str">
        <f t="shared" si="42"/>
        <v>N/A</v>
      </c>
      <c r="I111" s="12">
        <v>-3.81</v>
      </c>
      <c r="J111" s="12">
        <v>-2.3199999999999998</v>
      </c>
      <c r="K111" s="41" t="s">
        <v>734</v>
      </c>
      <c r="L111" s="9" t="str">
        <f t="shared" si="43"/>
        <v>Yes</v>
      </c>
    </row>
    <row r="112" spans="1:12" ht="25" x14ac:dyDescent="0.25">
      <c r="A112" s="4" t="s">
        <v>972</v>
      </c>
      <c r="B112" s="41" t="s">
        <v>217</v>
      </c>
      <c r="C112" s="13">
        <v>60.395392852999997</v>
      </c>
      <c r="D112" s="11" t="str">
        <f t="shared" si="40"/>
        <v>N/A</v>
      </c>
      <c r="E112" s="13">
        <v>61.820206507999998</v>
      </c>
      <c r="F112" s="11" t="str">
        <f t="shared" si="41"/>
        <v>N/A</v>
      </c>
      <c r="G112" s="13">
        <v>62.715858824999998</v>
      </c>
      <c r="H112" s="11" t="str">
        <f t="shared" si="42"/>
        <v>N/A</v>
      </c>
      <c r="I112" s="12">
        <v>2.359</v>
      </c>
      <c r="J112" s="12">
        <v>1.4490000000000001</v>
      </c>
      <c r="K112" s="41" t="s">
        <v>734</v>
      </c>
      <c r="L112" s="9" t="str">
        <f t="shared" si="43"/>
        <v>Yes</v>
      </c>
    </row>
    <row r="113" spans="1:12" ht="25" x14ac:dyDescent="0.25">
      <c r="A113" s="4" t="s">
        <v>973</v>
      </c>
      <c r="B113" s="41" t="s">
        <v>217</v>
      </c>
      <c r="C113" s="13">
        <v>0.58733871910000002</v>
      </c>
      <c r="D113" s="11" t="str">
        <f t="shared" si="40"/>
        <v>N/A</v>
      </c>
      <c r="E113" s="13">
        <v>0.59317408780000003</v>
      </c>
      <c r="F113" s="11" t="str">
        <f t="shared" si="41"/>
        <v>N/A</v>
      </c>
      <c r="G113" s="13">
        <v>0.55473257850000002</v>
      </c>
      <c r="H113" s="11" t="str">
        <f t="shared" si="42"/>
        <v>N/A</v>
      </c>
      <c r="I113" s="12">
        <v>0.99350000000000005</v>
      </c>
      <c r="J113" s="12">
        <v>-6.48</v>
      </c>
      <c r="K113" s="41" t="s">
        <v>734</v>
      </c>
      <c r="L113" s="9" t="str">
        <f t="shared" si="43"/>
        <v>Yes</v>
      </c>
    </row>
    <row r="114" spans="1:12" ht="25" x14ac:dyDescent="0.25">
      <c r="A114" s="4" t="s">
        <v>974</v>
      </c>
      <c r="B114" s="41" t="s">
        <v>217</v>
      </c>
      <c r="C114" s="13">
        <v>1.1785855856</v>
      </c>
      <c r="D114" s="11" t="str">
        <f t="shared" si="40"/>
        <v>N/A</v>
      </c>
      <c r="E114" s="13">
        <v>1.1880020066000001</v>
      </c>
      <c r="F114" s="11" t="str">
        <f t="shared" si="41"/>
        <v>N/A</v>
      </c>
      <c r="G114" s="13">
        <v>1.1742098557</v>
      </c>
      <c r="H114" s="11" t="str">
        <f t="shared" si="42"/>
        <v>N/A</v>
      </c>
      <c r="I114" s="12">
        <v>0.79900000000000004</v>
      </c>
      <c r="J114" s="12">
        <v>-1.1599999999999999</v>
      </c>
      <c r="K114" s="41" t="s">
        <v>734</v>
      </c>
      <c r="L114" s="9" t="str">
        <f t="shared" si="43"/>
        <v>Yes</v>
      </c>
    </row>
    <row r="115" spans="1:12" x14ac:dyDescent="0.25">
      <c r="A115" s="2" t="s">
        <v>975</v>
      </c>
      <c r="B115" s="41" t="s">
        <v>290</v>
      </c>
      <c r="C115" s="13">
        <v>99.963222158999997</v>
      </c>
      <c r="D115" s="11" t="str">
        <f>IF($B115="N/A","N/A",IF(C115&gt;=99,"Yes","No"))</f>
        <v>Yes</v>
      </c>
      <c r="E115" s="13">
        <v>99.947921648999994</v>
      </c>
      <c r="F115" s="11" t="str">
        <f>IF($B115="N/A","N/A",IF(E115&gt;=99,"Yes","No"))</f>
        <v>Yes</v>
      </c>
      <c r="G115" s="13">
        <v>99.881475778999999</v>
      </c>
      <c r="H115" s="11" t="str">
        <f>IF($B115="N/A","N/A",IF(G115&gt;=99,"Yes","No"))</f>
        <v>Yes</v>
      </c>
      <c r="I115" s="12">
        <v>-1.4999999999999999E-2</v>
      </c>
      <c r="J115" s="12">
        <v>-6.6000000000000003E-2</v>
      </c>
      <c r="K115" s="41" t="s">
        <v>733</v>
      </c>
      <c r="L115" s="9" t="str">
        <f t="shared" ref="L115:L149" si="44">IF(J115="Div by 0", "N/A", IF(K115="N/A","N/A", IF(J115&gt;VALUE(MID(K115,1,2)), "No", IF(J115&lt;-1*VALUE(MID(K115,1,2)), "No", "Yes"))))</f>
        <v>Yes</v>
      </c>
    </row>
    <row r="116" spans="1:12" x14ac:dyDescent="0.25">
      <c r="A116" s="2" t="s">
        <v>976</v>
      </c>
      <c r="B116" s="41" t="s">
        <v>217</v>
      </c>
      <c r="C116" s="13">
        <v>3.4824469300000001E-2</v>
      </c>
      <c r="D116" s="11" t="str">
        <f>IF($B116="N/A","N/A",IF(C116&gt;10,"No",IF(C116&lt;-10,"No","Yes")))</f>
        <v>N/A</v>
      </c>
      <c r="E116" s="13">
        <v>4.06925484E-2</v>
      </c>
      <c r="F116" s="11" t="str">
        <f>IF($B116="N/A","N/A",IF(E116&gt;10,"No",IF(E116&lt;-10,"No","Yes")))</f>
        <v>N/A</v>
      </c>
      <c r="G116" s="13">
        <v>5.1580209500000002E-2</v>
      </c>
      <c r="H116" s="11" t="str">
        <f>IF($B116="N/A","N/A",IF(G116&gt;10,"No",IF(G116&lt;-10,"No","Yes")))</f>
        <v>N/A</v>
      </c>
      <c r="I116" s="12">
        <v>16.850000000000001</v>
      </c>
      <c r="J116" s="12">
        <v>26.76</v>
      </c>
      <c r="K116" s="41" t="s">
        <v>733</v>
      </c>
      <c r="L116" s="9" t="str">
        <f t="shared" si="44"/>
        <v>No</v>
      </c>
    </row>
    <row r="117" spans="1:12" x14ac:dyDescent="0.25">
      <c r="A117" s="3" t="s">
        <v>977</v>
      </c>
      <c r="B117" s="41" t="s">
        <v>284</v>
      </c>
      <c r="C117" s="8">
        <v>99.897030259000005</v>
      </c>
      <c r="D117" s="11" t="str">
        <f>IF($B117="N/A","N/A",IF(C117&gt;=98,"Yes","No"))</f>
        <v>Yes</v>
      </c>
      <c r="E117" s="8">
        <v>99.915067727999997</v>
      </c>
      <c r="F117" s="11" t="str">
        <f>IF($B117="N/A","N/A",IF(E117&gt;=98,"Yes","No"))</f>
        <v>Yes</v>
      </c>
      <c r="G117" s="8">
        <v>99.914524397999998</v>
      </c>
      <c r="H117" s="11" t="str">
        <f>IF($B117="N/A","N/A",IF(G117&gt;=98,"Yes","No"))</f>
        <v>Yes</v>
      </c>
      <c r="I117" s="12">
        <v>1.8100000000000002E-2</v>
      </c>
      <c r="J117" s="12">
        <v>-1E-3</v>
      </c>
      <c r="K117" s="41" t="s">
        <v>733</v>
      </c>
      <c r="L117" s="9" t="str">
        <f t="shared" si="44"/>
        <v>Yes</v>
      </c>
    </row>
    <row r="118" spans="1:12" x14ac:dyDescent="0.25">
      <c r="A118" s="3" t="s">
        <v>978</v>
      </c>
      <c r="B118" s="41" t="s">
        <v>291</v>
      </c>
      <c r="C118" s="8">
        <v>88.198868904999998</v>
      </c>
      <c r="D118" s="11" t="str">
        <f>IF($B118="N/A","N/A",IF(C118&gt;=80,"Yes","No"))</f>
        <v>Yes</v>
      </c>
      <c r="E118" s="8">
        <v>89.092168655999998</v>
      </c>
      <c r="F118" s="11" t="str">
        <f>IF($B118="N/A","N/A",IF(E118&gt;=80,"Yes","No"))</f>
        <v>Yes</v>
      </c>
      <c r="G118" s="8">
        <v>89.024599645999999</v>
      </c>
      <c r="H118" s="11" t="str">
        <f>IF($B118="N/A","N/A",IF(G118&gt;=80,"Yes","No"))</f>
        <v>Yes</v>
      </c>
      <c r="I118" s="12">
        <v>1.0129999999999999</v>
      </c>
      <c r="J118" s="12">
        <v>-7.5999999999999998E-2</v>
      </c>
      <c r="K118" s="41" t="s">
        <v>733</v>
      </c>
      <c r="L118" s="9" t="str">
        <f t="shared" si="44"/>
        <v>Yes</v>
      </c>
    </row>
    <row r="119" spans="1:12" ht="25" x14ac:dyDescent="0.25">
      <c r="A119" s="2" t="s">
        <v>979</v>
      </c>
      <c r="B119" s="41" t="s">
        <v>292</v>
      </c>
      <c r="C119" s="13">
        <v>100</v>
      </c>
      <c r="D119" s="11" t="str">
        <f>IF($B119="N/A","N/A",IF(C119&gt;=100,"Yes","No"))</f>
        <v>Yes</v>
      </c>
      <c r="E119" s="13">
        <v>100</v>
      </c>
      <c r="F119" s="11" t="str">
        <f t="shared" ref="F119:F120" si="45">IF($B119="N/A","N/A",IF(E119&gt;=100,"Yes","No"))</f>
        <v>Yes</v>
      </c>
      <c r="G119" s="13">
        <v>100</v>
      </c>
      <c r="H119" s="11" t="str">
        <f t="shared" ref="H119:H120" si="46">IF($B119="N/A","N/A",IF(G119&gt;=100,"Yes","No"))</f>
        <v>Yes</v>
      </c>
      <c r="I119" s="12">
        <v>0</v>
      </c>
      <c r="J119" s="12">
        <v>0</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78.601255159000004</v>
      </c>
      <c r="D121" s="34" t="s">
        <v>735</v>
      </c>
      <c r="E121" s="13">
        <v>78.347670832999995</v>
      </c>
      <c r="F121" s="34" t="s">
        <v>735</v>
      </c>
      <c r="G121" s="13">
        <v>89.003849856000002</v>
      </c>
      <c r="H121" s="11" t="str">
        <f>IF($B121="N/A","N/A",IF(G121&lt;100,"No",IF(G121=100,"No","Yes")))</f>
        <v>N/A</v>
      </c>
      <c r="I121" s="12">
        <v>-0.32300000000000001</v>
      </c>
      <c r="J121" s="12">
        <v>13.6</v>
      </c>
      <c r="K121" s="41" t="s">
        <v>732</v>
      </c>
      <c r="L121" s="9" t="str">
        <f t="shared" si="44"/>
        <v>Yes</v>
      </c>
    </row>
    <row r="122" spans="1:12" ht="25" x14ac:dyDescent="0.25">
      <c r="A122" s="2" t="s">
        <v>982</v>
      </c>
      <c r="B122" s="33" t="s">
        <v>217</v>
      </c>
      <c r="C122" s="13">
        <v>100</v>
      </c>
      <c r="D122" s="11" t="str">
        <f>IF($B122="N/A","N/A",IF(C122&gt;10,"No",IF(C122&lt;-10,"No","Yes")))</f>
        <v>N/A</v>
      </c>
      <c r="E122" s="13">
        <v>100</v>
      </c>
      <c r="F122" s="11" t="str">
        <f>IF($B122="N/A","N/A",IF(E122&gt;10,"No",IF(E122&lt;-10,"No","Yes")))</f>
        <v>N/A</v>
      </c>
      <c r="G122" s="13">
        <v>100</v>
      </c>
      <c r="H122" s="11" t="str">
        <f>IF($B122="N/A","N/A",IF(G122&gt;10,"No",IF(G122&lt;-10,"No","Yes")))</f>
        <v>N/A</v>
      </c>
      <c r="I122" s="12">
        <v>0</v>
      </c>
      <c r="J122" s="12">
        <v>0</v>
      </c>
      <c r="K122" s="41" t="s">
        <v>732</v>
      </c>
      <c r="L122" s="9" t="str">
        <f>IF(J122="Div by 0", "N/A", IF(OR(J122="N/A",K122="N/A"),"N/A", IF(J122&gt;VALUE(MID(K122,1,2)), "No", IF(J122&lt;-1*VALUE(MID(K122,1,2)), "No", "Yes"))))</f>
        <v>Yes</v>
      </c>
    </row>
    <row r="123" spans="1:12" x14ac:dyDescent="0.25">
      <c r="A123" s="7" t="s">
        <v>100</v>
      </c>
      <c r="B123" s="33" t="s">
        <v>217</v>
      </c>
      <c r="C123" s="34">
        <v>95166</v>
      </c>
      <c r="D123" s="11" t="str">
        <f t="shared" ref="D123:D149" si="47">IF($B123="N/A","N/A",IF(C123&gt;10,"No",IF(C123&lt;-10,"No","Yes")))</f>
        <v>N/A</v>
      </c>
      <c r="E123" s="34">
        <v>94089</v>
      </c>
      <c r="F123" s="11" t="str">
        <f t="shared" ref="F123:F149" si="48">IF($B123="N/A","N/A",IF(E123&gt;10,"No",IF(E123&lt;-10,"No","Yes")))</f>
        <v>N/A</v>
      </c>
      <c r="G123" s="34">
        <v>98714</v>
      </c>
      <c r="H123" s="11" t="str">
        <f t="shared" ref="H123:H149" si="49">IF($B123="N/A","N/A",IF(G123&gt;10,"No",IF(G123&lt;-10,"No","Yes")))</f>
        <v>N/A</v>
      </c>
      <c r="I123" s="12">
        <v>-1.1299999999999999</v>
      </c>
      <c r="J123" s="12">
        <v>4.9160000000000004</v>
      </c>
      <c r="K123" s="41" t="s">
        <v>733</v>
      </c>
      <c r="L123" s="9" t="str">
        <f t="shared" si="44"/>
        <v>Yes</v>
      </c>
    </row>
    <row r="124" spans="1:12" x14ac:dyDescent="0.25">
      <c r="A124" s="2" t="s">
        <v>983</v>
      </c>
      <c r="B124" s="33" t="s">
        <v>217</v>
      </c>
      <c r="C124" s="34">
        <v>20230</v>
      </c>
      <c r="D124" s="11" t="str">
        <f t="shared" si="47"/>
        <v>N/A</v>
      </c>
      <c r="E124" s="34">
        <v>20169</v>
      </c>
      <c r="F124" s="11" t="str">
        <f t="shared" si="48"/>
        <v>N/A</v>
      </c>
      <c r="G124" s="34">
        <v>19712</v>
      </c>
      <c r="H124" s="11" t="str">
        <f t="shared" si="49"/>
        <v>N/A</v>
      </c>
      <c r="I124" s="12">
        <v>-0.30199999999999999</v>
      </c>
      <c r="J124" s="12">
        <v>-2.27</v>
      </c>
      <c r="K124" s="41" t="s">
        <v>733</v>
      </c>
      <c r="L124" s="9" t="str">
        <f t="shared" si="44"/>
        <v>Yes</v>
      </c>
    </row>
    <row r="125" spans="1:12" x14ac:dyDescent="0.25">
      <c r="A125" s="2" t="s">
        <v>984</v>
      </c>
      <c r="B125" s="33" t="s">
        <v>217</v>
      </c>
      <c r="C125" s="34">
        <v>0</v>
      </c>
      <c r="D125" s="11" t="str">
        <f t="shared" si="47"/>
        <v>N/A</v>
      </c>
      <c r="E125" s="34">
        <v>0</v>
      </c>
      <c r="F125" s="11" t="str">
        <f t="shared" si="48"/>
        <v>N/A</v>
      </c>
      <c r="G125" s="34">
        <v>0</v>
      </c>
      <c r="H125" s="11" t="str">
        <f t="shared" si="49"/>
        <v>N/A</v>
      </c>
      <c r="I125" s="12" t="s">
        <v>1742</v>
      </c>
      <c r="J125" s="12" t="s">
        <v>1742</v>
      </c>
      <c r="K125" s="41" t="s">
        <v>733</v>
      </c>
      <c r="L125" s="9" t="str">
        <f t="shared" si="44"/>
        <v>N/A</v>
      </c>
    </row>
    <row r="126" spans="1:12" x14ac:dyDescent="0.25">
      <c r="A126" s="2" t="s">
        <v>985</v>
      </c>
      <c r="B126" s="33" t="s">
        <v>217</v>
      </c>
      <c r="C126" s="34">
        <v>8674</v>
      </c>
      <c r="D126" s="11" t="str">
        <f t="shared" si="47"/>
        <v>N/A</v>
      </c>
      <c r="E126" s="34">
        <v>9399</v>
      </c>
      <c r="F126" s="11" t="str">
        <f t="shared" si="48"/>
        <v>N/A</v>
      </c>
      <c r="G126" s="34">
        <v>21266</v>
      </c>
      <c r="H126" s="11" t="str">
        <f t="shared" si="49"/>
        <v>N/A</v>
      </c>
      <c r="I126" s="12">
        <v>8.3580000000000005</v>
      </c>
      <c r="J126" s="12">
        <v>126.3</v>
      </c>
      <c r="K126" s="41" t="s">
        <v>733</v>
      </c>
      <c r="L126" s="9" t="str">
        <f t="shared" si="44"/>
        <v>No</v>
      </c>
    </row>
    <row r="127" spans="1:12" x14ac:dyDescent="0.25">
      <c r="A127" s="2" t="s">
        <v>986</v>
      </c>
      <c r="B127" s="33" t="s">
        <v>217</v>
      </c>
      <c r="C127" s="34">
        <v>66262</v>
      </c>
      <c r="D127" s="11" t="str">
        <f t="shared" si="47"/>
        <v>N/A</v>
      </c>
      <c r="E127" s="34">
        <v>64521</v>
      </c>
      <c r="F127" s="11" t="str">
        <f t="shared" si="48"/>
        <v>N/A</v>
      </c>
      <c r="G127" s="34">
        <v>57736</v>
      </c>
      <c r="H127" s="11" t="str">
        <f t="shared" si="49"/>
        <v>N/A</v>
      </c>
      <c r="I127" s="12">
        <v>-2.63</v>
      </c>
      <c r="J127" s="12">
        <v>-10.5</v>
      </c>
      <c r="K127" s="41" t="s">
        <v>733</v>
      </c>
      <c r="L127" s="9" t="str">
        <f t="shared" si="44"/>
        <v>No</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195265</v>
      </c>
      <c r="D129" s="11" t="str">
        <f t="shared" si="47"/>
        <v>N/A</v>
      </c>
      <c r="E129" s="34">
        <v>206426</v>
      </c>
      <c r="F129" s="11" t="str">
        <f t="shared" si="48"/>
        <v>N/A</v>
      </c>
      <c r="G129" s="34">
        <v>221015</v>
      </c>
      <c r="H129" s="11" t="str">
        <f t="shared" si="49"/>
        <v>N/A</v>
      </c>
      <c r="I129" s="12">
        <v>5.7160000000000002</v>
      </c>
      <c r="J129" s="12">
        <v>7.0670000000000002</v>
      </c>
      <c r="K129" s="41" t="s">
        <v>733</v>
      </c>
      <c r="L129" s="9" t="str">
        <f t="shared" si="44"/>
        <v>Yes</v>
      </c>
    </row>
    <row r="130" spans="1:12" x14ac:dyDescent="0.25">
      <c r="A130" s="2" t="s">
        <v>988</v>
      </c>
      <c r="B130" s="33" t="s">
        <v>217</v>
      </c>
      <c r="C130" s="34">
        <v>83633</v>
      </c>
      <c r="D130" s="11" t="str">
        <f t="shared" si="47"/>
        <v>N/A</v>
      </c>
      <c r="E130" s="34">
        <v>88382</v>
      </c>
      <c r="F130" s="11" t="str">
        <f t="shared" si="48"/>
        <v>N/A</v>
      </c>
      <c r="G130" s="34">
        <v>90274</v>
      </c>
      <c r="H130" s="11" t="str">
        <f t="shared" si="49"/>
        <v>N/A</v>
      </c>
      <c r="I130" s="12">
        <v>5.6779999999999999</v>
      </c>
      <c r="J130" s="12">
        <v>2.141</v>
      </c>
      <c r="K130" s="41" t="s">
        <v>733</v>
      </c>
      <c r="L130" s="9" t="str">
        <f t="shared" si="44"/>
        <v>Yes</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8652</v>
      </c>
      <c r="D132" s="11" t="str">
        <f t="shared" si="47"/>
        <v>N/A</v>
      </c>
      <c r="E132" s="34">
        <v>10145</v>
      </c>
      <c r="F132" s="11" t="str">
        <f t="shared" si="48"/>
        <v>N/A</v>
      </c>
      <c r="G132" s="34">
        <v>24239</v>
      </c>
      <c r="H132" s="11" t="str">
        <f t="shared" si="49"/>
        <v>N/A</v>
      </c>
      <c r="I132" s="12">
        <v>17.260000000000002</v>
      </c>
      <c r="J132" s="12">
        <v>138.9</v>
      </c>
      <c r="K132" s="41" t="s">
        <v>733</v>
      </c>
      <c r="L132" s="9" t="str">
        <f t="shared" si="44"/>
        <v>No</v>
      </c>
    </row>
    <row r="133" spans="1:12" x14ac:dyDescent="0.25">
      <c r="A133" s="2" t="s">
        <v>991</v>
      </c>
      <c r="B133" s="33" t="s">
        <v>217</v>
      </c>
      <c r="C133" s="34">
        <v>102980</v>
      </c>
      <c r="D133" s="11" t="str">
        <f t="shared" si="47"/>
        <v>N/A</v>
      </c>
      <c r="E133" s="34">
        <v>107899</v>
      </c>
      <c r="F133" s="11" t="str">
        <f t="shared" si="48"/>
        <v>N/A</v>
      </c>
      <c r="G133" s="34">
        <v>106502</v>
      </c>
      <c r="H133" s="11" t="str">
        <f t="shared" si="49"/>
        <v>N/A</v>
      </c>
      <c r="I133" s="12">
        <v>4.7770000000000001</v>
      </c>
      <c r="J133" s="12">
        <v>-1.29</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598234</v>
      </c>
      <c r="D135" s="11" t="str">
        <f t="shared" si="47"/>
        <v>N/A</v>
      </c>
      <c r="E135" s="34">
        <v>619317</v>
      </c>
      <c r="F135" s="11" t="str">
        <f t="shared" si="48"/>
        <v>N/A</v>
      </c>
      <c r="G135" s="34">
        <v>635269</v>
      </c>
      <c r="H135" s="11" t="str">
        <f t="shared" si="49"/>
        <v>N/A</v>
      </c>
      <c r="I135" s="12">
        <v>3.524</v>
      </c>
      <c r="J135" s="12">
        <v>2.5760000000000001</v>
      </c>
      <c r="K135" s="41" t="s">
        <v>733</v>
      </c>
      <c r="L135" s="9" t="str">
        <f t="shared" si="44"/>
        <v>Yes</v>
      </c>
    </row>
    <row r="136" spans="1:12" x14ac:dyDescent="0.25">
      <c r="A136" s="2" t="s">
        <v>993</v>
      </c>
      <c r="B136" s="33" t="s">
        <v>217</v>
      </c>
      <c r="C136" s="34">
        <v>243428</v>
      </c>
      <c r="D136" s="11" t="str">
        <f t="shared" si="47"/>
        <v>N/A</v>
      </c>
      <c r="E136" s="34">
        <v>243769</v>
      </c>
      <c r="F136" s="11" t="str">
        <f t="shared" si="48"/>
        <v>N/A</v>
      </c>
      <c r="G136" s="34">
        <v>251319</v>
      </c>
      <c r="H136" s="11" t="str">
        <f t="shared" si="49"/>
        <v>N/A</v>
      </c>
      <c r="I136" s="12">
        <v>0.1401</v>
      </c>
      <c r="J136" s="12">
        <v>3.097</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293939</v>
      </c>
      <c r="D139" s="11" t="str">
        <f t="shared" si="47"/>
        <v>N/A</v>
      </c>
      <c r="E139" s="34">
        <v>318277</v>
      </c>
      <c r="F139" s="11" t="str">
        <f t="shared" si="48"/>
        <v>N/A</v>
      </c>
      <c r="G139" s="34">
        <v>326769</v>
      </c>
      <c r="H139" s="11" t="str">
        <f t="shared" si="49"/>
        <v>N/A</v>
      </c>
      <c r="I139" s="12">
        <v>8.2799999999999994</v>
      </c>
      <c r="J139" s="12">
        <v>2.6680000000000001</v>
      </c>
      <c r="K139" s="41" t="s">
        <v>733</v>
      </c>
      <c r="L139" s="9" t="str">
        <f t="shared" si="44"/>
        <v>Yes</v>
      </c>
    </row>
    <row r="140" spans="1:12" x14ac:dyDescent="0.25">
      <c r="A140" s="2" t="s">
        <v>997</v>
      </c>
      <c r="B140" s="33" t="s">
        <v>217</v>
      </c>
      <c r="C140" s="34">
        <v>29846</v>
      </c>
      <c r="D140" s="11" t="str">
        <f t="shared" si="47"/>
        <v>N/A</v>
      </c>
      <c r="E140" s="34">
        <v>27167</v>
      </c>
      <c r="F140" s="11" t="str">
        <f t="shared" si="48"/>
        <v>N/A</v>
      </c>
      <c r="G140" s="34">
        <v>26401</v>
      </c>
      <c r="H140" s="11" t="str">
        <f t="shared" si="49"/>
        <v>N/A</v>
      </c>
      <c r="I140" s="12">
        <v>-8.98</v>
      </c>
      <c r="J140" s="12">
        <v>-2.82</v>
      </c>
      <c r="K140" s="41" t="s">
        <v>733</v>
      </c>
      <c r="L140" s="9" t="str">
        <f t="shared" si="44"/>
        <v>Yes</v>
      </c>
    </row>
    <row r="141" spans="1:12" x14ac:dyDescent="0.25">
      <c r="A141" s="2" t="s">
        <v>998</v>
      </c>
      <c r="B141" s="33" t="s">
        <v>217</v>
      </c>
      <c r="C141" s="34">
        <v>31021</v>
      </c>
      <c r="D141" s="11" t="str">
        <f t="shared" si="47"/>
        <v>N/A</v>
      </c>
      <c r="E141" s="34">
        <v>30104</v>
      </c>
      <c r="F141" s="11" t="str">
        <f t="shared" si="48"/>
        <v>N/A</v>
      </c>
      <c r="G141" s="34">
        <v>30780</v>
      </c>
      <c r="H141" s="11" t="str">
        <f t="shared" si="49"/>
        <v>N/A</v>
      </c>
      <c r="I141" s="12">
        <v>-2.96</v>
      </c>
      <c r="J141" s="12">
        <v>2.246</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184423</v>
      </c>
      <c r="D143" s="11" t="str">
        <f t="shared" si="47"/>
        <v>N/A</v>
      </c>
      <c r="E143" s="34">
        <v>190542</v>
      </c>
      <c r="F143" s="11" t="str">
        <f t="shared" si="48"/>
        <v>N/A</v>
      </c>
      <c r="G143" s="34">
        <v>221304</v>
      </c>
      <c r="H143" s="11" t="str">
        <f t="shared" si="49"/>
        <v>N/A</v>
      </c>
      <c r="I143" s="12">
        <v>3.3180000000000001</v>
      </c>
      <c r="J143" s="12">
        <v>16.14</v>
      </c>
      <c r="K143" s="41" t="s">
        <v>733</v>
      </c>
      <c r="L143" s="9" t="str">
        <f t="shared" si="44"/>
        <v>No</v>
      </c>
    </row>
    <row r="144" spans="1:12" x14ac:dyDescent="0.25">
      <c r="A144" s="2" t="s">
        <v>1000</v>
      </c>
      <c r="B144" s="33" t="s">
        <v>217</v>
      </c>
      <c r="C144" s="34">
        <v>112210</v>
      </c>
      <c r="D144" s="11" t="str">
        <f t="shared" si="47"/>
        <v>N/A</v>
      </c>
      <c r="E144" s="34">
        <v>121945</v>
      </c>
      <c r="F144" s="11" t="str">
        <f t="shared" si="48"/>
        <v>N/A</v>
      </c>
      <c r="G144" s="34">
        <v>116790</v>
      </c>
      <c r="H144" s="11" t="str">
        <f t="shared" si="49"/>
        <v>N/A</v>
      </c>
      <c r="I144" s="12">
        <v>8.6760000000000002</v>
      </c>
      <c r="J144" s="12">
        <v>-4.2300000000000004</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36111</v>
      </c>
      <c r="D147" s="11" t="str">
        <f t="shared" si="47"/>
        <v>N/A</v>
      </c>
      <c r="E147" s="34">
        <v>35415</v>
      </c>
      <c r="F147" s="11" t="str">
        <f t="shared" si="48"/>
        <v>N/A</v>
      </c>
      <c r="G147" s="34">
        <v>34258</v>
      </c>
      <c r="H147" s="11" t="str">
        <f t="shared" si="49"/>
        <v>N/A</v>
      </c>
      <c r="I147" s="12">
        <v>-1.93</v>
      </c>
      <c r="J147" s="12">
        <v>-3.27</v>
      </c>
      <c r="K147" s="41" t="s">
        <v>733</v>
      </c>
      <c r="L147" s="9" t="str">
        <f t="shared" si="44"/>
        <v>Yes</v>
      </c>
    </row>
    <row r="148" spans="1:12" x14ac:dyDescent="0.25">
      <c r="A148" s="2" t="s">
        <v>1004</v>
      </c>
      <c r="B148" s="33" t="s">
        <v>217</v>
      </c>
      <c r="C148" s="34">
        <v>3914</v>
      </c>
      <c r="D148" s="11" t="str">
        <f t="shared" si="47"/>
        <v>N/A</v>
      </c>
      <c r="E148" s="34">
        <v>4220</v>
      </c>
      <c r="F148" s="11" t="str">
        <f t="shared" si="48"/>
        <v>N/A</v>
      </c>
      <c r="G148" s="34">
        <v>3674</v>
      </c>
      <c r="H148" s="11" t="str">
        <f t="shared" si="49"/>
        <v>N/A</v>
      </c>
      <c r="I148" s="12">
        <v>7.8179999999999996</v>
      </c>
      <c r="J148" s="12">
        <v>-12.9</v>
      </c>
      <c r="K148" s="41" t="s">
        <v>733</v>
      </c>
      <c r="L148" s="9" t="str">
        <f t="shared" si="44"/>
        <v>No</v>
      </c>
    </row>
    <row r="149" spans="1:12" x14ac:dyDescent="0.25">
      <c r="A149" s="2" t="s">
        <v>1005</v>
      </c>
      <c r="B149" s="33" t="s">
        <v>217</v>
      </c>
      <c r="C149" s="34">
        <v>32188</v>
      </c>
      <c r="D149" s="11" t="str">
        <f t="shared" si="47"/>
        <v>N/A</v>
      </c>
      <c r="E149" s="34">
        <v>28962</v>
      </c>
      <c r="F149" s="11" t="str">
        <f t="shared" si="48"/>
        <v>N/A</v>
      </c>
      <c r="G149" s="34">
        <v>66582</v>
      </c>
      <c r="H149" s="11" t="str">
        <f t="shared" si="49"/>
        <v>N/A</v>
      </c>
      <c r="I149" s="12">
        <v>-10</v>
      </c>
      <c r="J149" s="12">
        <v>129.9</v>
      </c>
      <c r="K149" s="41" t="s">
        <v>733</v>
      </c>
      <c r="L149" s="9" t="str">
        <f t="shared" si="44"/>
        <v>No</v>
      </c>
    </row>
    <row r="150" spans="1:12" ht="25" x14ac:dyDescent="0.25">
      <c r="A150" s="16" t="s">
        <v>1006</v>
      </c>
      <c r="B150" s="1" t="s">
        <v>217</v>
      </c>
      <c r="C150" s="1">
        <v>39138</v>
      </c>
      <c r="D150" s="11" t="str">
        <f t="shared" ref="D150:D155" si="50">IF($B150="N/A","N/A",IF(C150&gt;10,"No",IF(C150&lt;-10,"No","Yes")))</f>
        <v>N/A</v>
      </c>
      <c r="E150" s="1">
        <v>38317</v>
      </c>
      <c r="F150" s="11" t="str">
        <f t="shared" ref="F150:F155" si="51">IF($B150="N/A","N/A",IF(E150&gt;10,"No",IF(E150&lt;-10,"No","Yes")))</f>
        <v>N/A</v>
      </c>
      <c r="G150" s="1">
        <v>36665</v>
      </c>
      <c r="H150" s="11" t="str">
        <f t="shared" ref="H150:H155" si="52">IF($B150="N/A","N/A",IF(G150&gt;10,"No",IF(G150&lt;-10,"No","Yes")))</f>
        <v>N/A</v>
      </c>
      <c r="I150" s="12">
        <v>-2.1</v>
      </c>
      <c r="J150" s="12">
        <v>-4.3099999999999996</v>
      </c>
      <c r="K150" s="41" t="s">
        <v>732</v>
      </c>
      <c r="L150" s="9" t="str">
        <f t="shared" ref="L150:L155" si="53">IF(J150="Div by 0", "N/A", IF(K150="N/A","N/A", IF(J150&gt;VALUE(MID(K150,1,2)), "No", IF(J150&lt;-1*VALUE(MID(K150,1,2)), "No", "Yes"))))</f>
        <v>Yes</v>
      </c>
    </row>
    <row r="151" spans="1:12" x14ac:dyDescent="0.25">
      <c r="A151" s="6" t="s">
        <v>330</v>
      </c>
      <c r="B151" s="41" t="s">
        <v>217</v>
      </c>
      <c r="C151" s="13">
        <v>3.6472311683999998</v>
      </c>
      <c r="D151" s="11" t="str">
        <f t="shared" si="50"/>
        <v>N/A</v>
      </c>
      <c r="E151" s="13">
        <v>3.4508192735000001</v>
      </c>
      <c r="F151" s="11" t="str">
        <f t="shared" si="51"/>
        <v>N/A</v>
      </c>
      <c r="G151" s="13">
        <v>3.1169716620000001</v>
      </c>
      <c r="H151" s="11" t="str">
        <f t="shared" si="52"/>
        <v>N/A</v>
      </c>
      <c r="I151" s="12">
        <v>-5.39</v>
      </c>
      <c r="J151" s="12">
        <v>-9.67</v>
      </c>
      <c r="K151" s="41" t="s">
        <v>732</v>
      </c>
      <c r="L151" s="9" t="str">
        <f t="shared" si="53"/>
        <v>Yes</v>
      </c>
    </row>
    <row r="152" spans="1:12" x14ac:dyDescent="0.25">
      <c r="A152" s="2" t="s">
        <v>331</v>
      </c>
      <c r="B152" s="41" t="s">
        <v>217</v>
      </c>
      <c r="C152" s="13">
        <v>30.834541747999999</v>
      </c>
      <c r="D152" s="11" t="str">
        <f t="shared" si="50"/>
        <v>N/A</v>
      </c>
      <c r="E152" s="13">
        <v>30.263899074000001</v>
      </c>
      <c r="F152" s="11" t="str">
        <f t="shared" si="51"/>
        <v>N/A</v>
      </c>
      <c r="G152" s="13">
        <v>27.487489109999999</v>
      </c>
      <c r="H152" s="11" t="str">
        <f t="shared" si="52"/>
        <v>N/A</v>
      </c>
      <c r="I152" s="12">
        <v>-1.85</v>
      </c>
      <c r="J152" s="12">
        <v>-9.17</v>
      </c>
      <c r="K152" s="41" t="s">
        <v>732</v>
      </c>
      <c r="L152" s="9" t="str">
        <f t="shared" si="53"/>
        <v>Yes</v>
      </c>
    </row>
    <row r="153" spans="1:12" x14ac:dyDescent="0.25">
      <c r="A153" s="2" t="s">
        <v>332</v>
      </c>
      <c r="B153" s="41" t="s">
        <v>217</v>
      </c>
      <c r="C153" s="13">
        <v>4.9107622973999998</v>
      </c>
      <c r="D153" s="11" t="str">
        <f t="shared" si="50"/>
        <v>N/A</v>
      </c>
      <c r="E153" s="13">
        <v>4.6898162052999997</v>
      </c>
      <c r="F153" s="11" t="str">
        <f t="shared" si="51"/>
        <v>N/A</v>
      </c>
      <c r="G153" s="13">
        <v>4.2526525349000002</v>
      </c>
      <c r="H153" s="11" t="str">
        <f t="shared" si="52"/>
        <v>N/A</v>
      </c>
      <c r="I153" s="12">
        <v>-4.5</v>
      </c>
      <c r="J153" s="12">
        <v>-9.32</v>
      </c>
      <c r="K153" s="41" t="s">
        <v>732</v>
      </c>
      <c r="L153" s="9" t="str">
        <f t="shared" si="53"/>
        <v>Yes</v>
      </c>
    </row>
    <row r="154" spans="1:12" x14ac:dyDescent="0.25">
      <c r="A154" s="2" t="s">
        <v>333</v>
      </c>
      <c r="B154" s="41" t="s">
        <v>217</v>
      </c>
      <c r="C154" s="13">
        <v>3.4100368800000003E-2</v>
      </c>
      <c r="D154" s="11" t="str">
        <f t="shared" si="50"/>
        <v>N/A</v>
      </c>
      <c r="E154" s="13">
        <v>2.55119753E-2</v>
      </c>
      <c r="F154" s="11" t="str">
        <f t="shared" si="51"/>
        <v>N/A</v>
      </c>
      <c r="G154" s="13">
        <v>2.0148944799999999E-2</v>
      </c>
      <c r="H154" s="11" t="str">
        <f t="shared" si="52"/>
        <v>N/A</v>
      </c>
      <c r="I154" s="12">
        <v>-25.2</v>
      </c>
      <c r="J154" s="12">
        <v>-21</v>
      </c>
      <c r="K154" s="41" t="s">
        <v>732</v>
      </c>
      <c r="L154" s="9" t="str">
        <f t="shared" si="53"/>
        <v>Yes</v>
      </c>
    </row>
    <row r="155" spans="1:12" x14ac:dyDescent="0.25">
      <c r="A155" s="2" t="s">
        <v>334</v>
      </c>
      <c r="B155" s="41" t="s">
        <v>217</v>
      </c>
      <c r="C155" s="13">
        <v>5.4223170000000003E-4</v>
      </c>
      <c r="D155" s="11" t="str">
        <f t="shared" si="50"/>
        <v>N/A</v>
      </c>
      <c r="E155" s="13">
        <v>1.5744559999999999E-3</v>
      </c>
      <c r="F155" s="11" t="str">
        <f t="shared" si="51"/>
        <v>N/A</v>
      </c>
      <c r="G155" s="13">
        <v>1.8074685E-3</v>
      </c>
      <c r="H155" s="11" t="str">
        <f t="shared" si="52"/>
        <v>N/A</v>
      </c>
      <c r="I155" s="12">
        <v>190.4</v>
      </c>
      <c r="J155" s="12">
        <v>14.8</v>
      </c>
      <c r="K155" s="41" t="s">
        <v>732</v>
      </c>
      <c r="L155" s="9" t="str">
        <f t="shared" si="53"/>
        <v>Yes</v>
      </c>
    </row>
    <row r="156" spans="1:12" x14ac:dyDescent="0.25">
      <c r="A156" s="16" t="s">
        <v>1007</v>
      </c>
      <c r="B156" s="33" t="s">
        <v>217</v>
      </c>
      <c r="C156" s="34">
        <v>66367</v>
      </c>
      <c r="D156" s="11" t="str">
        <f t="shared" ref="D156:D162" si="54">IF($B156="N/A","N/A",IF(C156&gt;10,"No",IF(C156&lt;-10,"No","Yes")))</f>
        <v>N/A</v>
      </c>
      <c r="E156" s="34">
        <v>69554</v>
      </c>
      <c r="F156" s="11" t="str">
        <f t="shared" ref="F156:F162" si="55">IF($B156="N/A","N/A",IF(E156&gt;10,"No",IF(E156&lt;-10,"No","Yes")))</f>
        <v>N/A</v>
      </c>
      <c r="G156" s="34">
        <v>73245</v>
      </c>
      <c r="H156" s="11" t="str">
        <f t="shared" ref="H156:H162" si="56">IF($B156="N/A","N/A",IF(G156&gt;10,"No",IF(G156&lt;-10,"No","Yes")))</f>
        <v>N/A</v>
      </c>
      <c r="I156" s="12">
        <v>4.8019999999999996</v>
      </c>
      <c r="J156" s="12">
        <v>5.3070000000000004</v>
      </c>
      <c r="K156" s="41" t="s">
        <v>732</v>
      </c>
      <c r="L156" s="9" t="str">
        <f t="shared" ref="L156:L163" si="57">IF(J156="Div by 0", "N/A", IF(K156="N/A","N/A", IF(J156&gt;VALUE(MID(K156,1,2)), "No", IF(J156&lt;-1*VALUE(MID(K156,1,2)), "No", "Yes"))))</f>
        <v>Yes</v>
      </c>
    </row>
    <row r="157" spans="1:12" x14ac:dyDescent="0.25">
      <c r="A157" s="6" t="s">
        <v>1008</v>
      </c>
      <c r="B157" s="33" t="s">
        <v>217</v>
      </c>
      <c r="C157" s="8">
        <v>6.1846745094999998</v>
      </c>
      <c r="D157" s="11" t="str">
        <f t="shared" si="54"/>
        <v>N/A</v>
      </c>
      <c r="E157" s="8">
        <v>6.2640155478999997</v>
      </c>
      <c r="F157" s="11" t="str">
        <f t="shared" si="55"/>
        <v>N/A</v>
      </c>
      <c r="G157" s="8">
        <v>6.2267172885999997</v>
      </c>
      <c r="H157" s="11" t="str">
        <f t="shared" si="56"/>
        <v>N/A</v>
      </c>
      <c r="I157" s="12">
        <v>1.2829999999999999</v>
      </c>
      <c r="J157" s="12">
        <v>-0.59499999999999997</v>
      </c>
      <c r="K157" s="41" t="s">
        <v>732</v>
      </c>
      <c r="L157" s="9" t="str">
        <f t="shared" si="57"/>
        <v>Yes</v>
      </c>
    </row>
    <row r="158" spans="1:12" x14ac:dyDescent="0.25">
      <c r="A158" s="16" t="s">
        <v>1009</v>
      </c>
      <c r="B158" s="33" t="s">
        <v>217</v>
      </c>
      <c r="C158" s="8">
        <v>30.744173339</v>
      </c>
      <c r="D158" s="11" t="str">
        <f t="shared" si="54"/>
        <v>N/A</v>
      </c>
      <c r="E158" s="8">
        <v>31.351167512</v>
      </c>
      <c r="F158" s="11" t="str">
        <f t="shared" si="55"/>
        <v>N/A</v>
      </c>
      <c r="G158" s="8">
        <v>30.15377758</v>
      </c>
      <c r="H158" s="11" t="str">
        <f t="shared" si="56"/>
        <v>N/A</v>
      </c>
      <c r="I158" s="12">
        <v>1.974</v>
      </c>
      <c r="J158" s="12">
        <v>-3.82</v>
      </c>
      <c r="K158" s="41" t="s">
        <v>732</v>
      </c>
      <c r="L158" s="9" t="str">
        <f t="shared" si="57"/>
        <v>Yes</v>
      </c>
    </row>
    <row r="159" spans="1:12" x14ac:dyDescent="0.25">
      <c r="A159" s="16" t="s">
        <v>1010</v>
      </c>
      <c r="B159" s="33" t="s">
        <v>217</v>
      </c>
      <c r="C159" s="8">
        <v>17.778403707999999</v>
      </c>
      <c r="D159" s="11" t="str">
        <f t="shared" si="54"/>
        <v>N/A</v>
      </c>
      <c r="E159" s="8">
        <v>18.378014397000001</v>
      </c>
      <c r="F159" s="11" t="str">
        <f t="shared" si="55"/>
        <v>N/A</v>
      </c>
      <c r="G159" s="8">
        <v>18.650770309999999</v>
      </c>
      <c r="H159" s="11" t="str">
        <f t="shared" si="56"/>
        <v>N/A</v>
      </c>
      <c r="I159" s="12">
        <v>3.3730000000000002</v>
      </c>
      <c r="J159" s="12">
        <v>1.484</v>
      </c>
      <c r="K159" s="41" t="s">
        <v>732</v>
      </c>
      <c r="L159" s="9" t="str">
        <f t="shared" si="57"/>
        <v>Yes</v>
      </c>
    </row>
    <row r="160" spans="1:12" x14ac:dyDescent="0.25">
      <c r="A160" s="16" t="s">
        <v>1011</v>
      </c>
      <c r="B160" s="33" t="s">
        <v>217</v>
      </c>
      <c r="C160" s="8">
        <v>0.32896826330000001</v>
      </c>
      <c r="D160" s="11" t="str">
        <f t="shared" si="54"/>
        <v>N/A</v>
      </c>
      <c r="E160" s="8">
        <v>0.28918954270000002</v>
      </c>
      <c r="F160" s="11" t="str">
        <f t="shared" si="55"/>
        <v>N/A</v>
      </c>
      <c r="G160" s="8">
        <v>0.30191934440000001</v>
      </c>
      <c r="H160" s="11" t="str">
        <f t="shared" si="56"/>
        <v>N/A</v>
      </c>
      <c r="I160" s="12">
        <v>-12.1</v>
      </c>
      <c r="J160" s="12">
        <v>4.4020000000000001</v>
      </c>
      <c r="K160" s="41" t="s">
        <v>732</v>
      </c>
      <c r="L160" s="9" t="str">
        <f t="shared" si="57"/>
        <v>Yes</v>
      </c>
    </row>
    <row r="161" spans="1:12" x14ac:dyDescent="0.25">
      <c r="A161" s="16" t="s">
        <v>1012</v>
      </c>
      <c r="B161" s="33" t="s">
        <v>217</v>
      </c>
      <c r="C161" s="8">
        <v>0.23099071160000001</v>
      </c>
      <c r="D161" s="11" t="str">
        <f t="shared" si="54"/>
        <v>N/A</v>
      </c>
      <c r="E161" s="8">
        <v>0.17214052539999999</v>
      </c>
      <c r="F161" s="11" t="str">
        <f t="shared" si="55"/>
        <v>N/A</v>
      </c>
      <c r="G161" s="8">
        <v>0.15363481909999999</v>
      </c>
      <c r="H161" s="11" t="str">
        <f t="shared" si="56"/>
        <v>N/A</v>
      </c>
      <c r="I161" s="12">
        <v>-25.5</v>
      </c>
      <c r="J161" s="12">
        <v>-10.8</v>
      </c>
      <c r="K161" s="41" t="s">
        <v>732</v>
      </c>
      <c r="L161" s="9" t="str">
        <f t="shared" si="57"/>
        <v>Yes</v>
      </c>
    </row>
    <row r="162" spans="1:12" x14ac:dyDescent="0.25">
      <c r="A162" s="2" t="s">
        <v>1013</v>
      </c>
      <c r="B162" s="33" t="s">
        <v>217</v>
      </c>
      <c r="C162" s="34">
        <v>8801</v>
      </c>
      <c r="D162" s="11" t="str">
        <f t="shared" si="54"/>
        <v>N/A</v>
      </c>
      <c r="E162" s="34">
        <v>9113</v>
      </c>
      <c r="F162" s="11" t="str">
        <f t="shared" si="55"/>
        <v>N/A</v>
      </c>
      <c r="G162" s="34">
        <v>8197</v>
      </c>
      <c r="H162" s="11" t="str">
        <f t="shared" si="56"/>
        <v>N/A</v>
      </c>
      <c r="I162" s="12">
        <v>3.5449999999999999</v>
      </c>
      <c r="J162" s="12">
        <v>-10.1</v>
      </c>
      <c r="K162" s="41" t="s">
        <v>732</v>
      </c>
      <c r="L162" s="9" t="str">
        <f t="shared" si="57"/>
        <v>Yes</v>
      </c>
    </row>
    <row r="163" spans="1:12" ht="25" x14ac:dyDescent="0.25">
      <c r="A163" s="16" t="s">
        <v>1014</v>
      </c>
      <c r="B163" s="33" t="s">
        <v>217</v>
      </c>
      <c r="C163" s="34">
        <v>68811</v>
      </c>
      <c r="D163" s="11" t="str">
        <f>IF($B163="N/A","N/A",IF(C163&gt;10,"No",IF(C163&lt;-10,"No","Yes")))</f>
        <v>N/A</v>
      </c>
      <c r="E163" s="34">
        <v>71999</v>
      </c>
      <c r="F163" s="11" t="str">
        <f>IF($B163="N/A","N/A",IF(E163&gt;10,"No",IF(E163&lt;-10,"No","Yes")))</f>
        <v>N/A</v>
      </c>
      <c r="G163" s="34">
        <v>75420</v>
      </c>
      <c r="H163" s="11" t="str">
        <f>IF($B163="N/A","N/A",IF(G163&gt;10,"No",IF(G163&lt;-10,"No","Yes")))</f>
        <v>N/A</v>
      </c>
      <c r="I163" s="12">
        <v>4.633</v>
      </c>
      <c r="J163" s="12">
        <v>4.7510000000000003</v>
      </c>
      <c r="K163" s="41" t="s">
        <v>732</v>
      </c>
      <c r="L163" s="9" t="str">
        <f t="shared" si="57"/>
        <v>Yes</v>
      </c>
    </row>
    <row r="164" spans="1:12" x14ac:dyDescent="0.25">
      <c r="A164" s="4" t="s">
        <v>1015</v>
      </c>
      <c r="B164" s="33" t="s">
        <v>217</v>
      </c>
      <c r="C164" s="34">
        <v>29727</v>
      </c>
      <c r="D164" s="11" t="str">
        <f t="shared" ref="D164:D238" si="58">IF($B164="N/A","N/A",IF(C164&gt;10,"No",IF(C164&lt;-10,"No","Yes")))</f>
        <v>N/A</v>
      </c>
      <c r="E164" s="34">
        <v>29569</v>
      </c>
      <c r="F164" s="11" t="str">
        <f t="shared" ref="F164:F238" si="59">IF($B164="N/A","N/A",IF(E164&gt;10,"No",IF(E164&lt;-10,"No","Yes")))</f>
        <v>N/A</v>
      </c>
      <c r="G164" s="34">
        <v>23166</v>
      </c>
      <c r="H164" s="11" t="str">
        <f t="shared" ref="H164:H227" si="60">IF($B164="N/A","N/A",IF(G164&gt;10,"No",IF(G164&lt;-10,"No","Yes")))</f>
        <v>N/A</v>
      </c>
      <c r="I164" s="12">
        <v>-0.53200000000000003</v>
      </c>
      <c r="J164" s="12">
        <v>-21.7</v>
      </c>
      <c r="K164" s="41" t="s">
        <v>732</v>
      </c>
      <c r="L164" s="9" t="str">
        <f t="shared" ref="L164:L227" si="61">IF(J164="Div by 0", "N/A", IF(K164="N/A","N/A", IF(J164&gt;VALUE(MID(K164,1,2)), "No", IF(J164&lt;-1*VALUE(MID(K164,1,2)), "No", "Yes"))))</f>
        <v>Yes</v>
      </c>
    </row>
    <row r="165" spans="1:12" x14ac:dyDescent="0.25">
      <c r="A165" s="50" t="s">
        <v>71</v>
      </c>
      <c r="B165" s="33" t="s">
        <v>217</v>
      </c>
      <c r="C165" s="8">
        <v>2.7702294686000002</v>
      </c>
      <c r="D165" s="11" t="str">
        <f t="shared" si="58"/>
        <v>N/A</v>
      </c>
      <c r="E165" s="8">
        <v>2.6629766187000001</v>
      </c>
      <c r="F165" s="11" t="str">
        <f t="shared" si="59"/>
        <v>N/A</v>
      </c>
      <c r="G165" s="8">
        <v>1.9693922139</v>
      </c>
      <c r="H165" s="11" t="str">
        <f t="shared" si="60"/>
        <v>N/A</v>
      </c>
      <c r="I165" s="12">
        <v>-3.87</v>
      </c>
      <c r="J165" s="12">
        <v>-26</v>
      </c>
      <c r="K165" s="41" t="s">
        <v>732</v>
      </c>
      <c r="L165" s="9" t="str">
        <f t="shared" si="61"/>
        <v>Yes</v>
      </c>
    </row>
    <row r="166" spans="1:12" x14ac:dyDescent="0.25">
      <c r="A166" s="4" t="s">
        <v>111</v>
      </c>
      <c r="B166" s="33" t="s">
        <v>217</v>
      </c>
      <c r="C166" s="8">
        <v>20.665994158</v>
      </c>
      <c r="D166" s="11" t="str">
        <f t="shared" si="58"/>
        <v>N/A</v>
      </c>
      <c r="E166" s="8">
        <v>20.887670185000001</v>
      </c>
      <c r="F166" s="11" t="str">
        <f t="shared" si="59"/>
        <v>N/A</v>
      </c>
      <c r="G166" s="8">
        <v>19.087464796999999</v>
      </c>
      <c r="H166" s="11" t="str">
        <f t="shared" si="60"/>
        <v>N/A</v>
      </c>
      <c r="I166" s="12">
        <v>1.073</v>
      </c>
      <c r="J166" s="12">
        <v>-8.6199999999999992</v>
      </c>
      <c r="K166" s="41" t="s">
        <v>732</v>
      </c>
      <c r="L166" s="9" t="str">
        <f t="shared" si="61"/>
        <v>Yes</v>
      </c>
    </row>
    <row r="167" spans="1:12" x14ac:dyDescent="0.25">
      <c r="A167" s="4" t="s">
        <v>112</v>
      </c>
      <c r="B167" s="33" t="s">
        <v>217</v>
      </c>
      <c r="C167" s="8">
        <v>4.954292884</v>
      </c>
      <c r="D167" s="11" t="str">
        <f t="shared" si="58"/>
        <v>N/A</v>
      </c>
      <c r="E167" s="8">
        <v>4.6486392217999999</v>
      </c>
      <c r="F167" s="11" t="str">
        <f t="shared" si="59"/>
        <v>N/A</v>
      </c>
      <c r="G167" s="8">
        <v>1.8894645160000001</v>
      </c>
      <c r="H167" s="11" t="str">
        <f t="shared" si="60"/>
        <v>N/A</v>
      </c>
      <c r="I167" s="12">
        <v>-6.17</v>
      </c>
      <c r="J167" s="12">
        <v>-59.4</v>
      </c>
      <c r="K167" s="41" t="s">
        <v>732</v>
      </c>
      <c r="L167" s="9" t="str">
        <f t="shared" si="61"/>
        <v>No</v>
      </c>
    </row>
    <row r="168" spans="1:12" x14ac:dyDescent="0.25">
      <c r="A168" s="4" t="s">
        <v>113</v>
      </c>
      <c r="B168" s="33" t="s">
        <v>217</v>
      </c>
      <c r="C168" s="8">
        <v>6.3854612099999999E-2</v>
      </c>
      <c r="D168" s="11" t="str">
        <f t="shared" si="58"/>
        <v>N/A</v>
      </c>
      <c r="E168" s="8">
        <v>5.0862482399999999E-2</v>
      </c>
      <c r="F168" s="11" t="str">
        <f t="shared" si="59"/>
        <v>N/A</v>
      </c>
      <c r="G168" s="8">
        <v>2.28249765E-2</v>
      </c>
      <c r="H168" s="11" t="str">
        <f t="shared" si="60"/>
        <v>N/A</v>
      </c>
      <c r="I168" s="12">
        <v>-20.3</v>
      </c>
      <c r="J168" s="12">
        <v>-55.1</v>
      </c>
      <c r="K168" s="41" t="s">
        <v>732</v>
      </c>
      <c r="L168" s="9" t="str">
        <f t="shared" si="61"/>
        <v>No</v>
      </c>
    </row>
    <row r="169" spans="1:12" x14ac:dyDescent="0.25">
      <c r="A169" s="4" t="s">
        <v>114</v>
      </c>
      <c r="B169" s="33" t="s">
        <v>217</v>
      </c>
      <c r="C169" s="8">
        <v>2.1689269000000001E-3</v>
      </c>
      <c r="D169" s="11" t="str">
        <f t="shared" si="58"/>
        <v>N/A</v>
      </c>
      <c r="E169" s="8">
        <v>2.6240933999999998E-3</v>
      </c>
      <c r="F169" s="11" t="str">
        <f t="shared" si="59"/>
        <v>N/A</v>
      </c>
      <c r="G169" s="8">
        <v>1.3556013E-3</v>
      </c>
      <c r="H169" s="11" t="str">
        <f t="shared" si="60"/>
        <v>N/A</v>
      </c>
      <c r="I169" s="12">
        <v>20.99</v>
      </c>
      <c r="J169" s="12">
        <v>-48.3</v>
      </c>
      <c r="K169" s="41" t="s">
        <v>732</v>
      </c>
      <c r="L169" s="9" t="str">
        <f t="shared" si="61"/>
        <v>No</v>
      </c>
    </row>
    <row r="170" spans="1:12" x14ac:dyDescent="0.25">
      <c r="A170" s="4" t="s">
        <v>428</v>
      </c>
      <c r="B170" s="33" t="s">
        <v>217</v>
      </c>
      <c r="C170" s="34">
        <v>19110</v>
      </c>
      <c r="D170" s="11" t="str">
        <f>IF($B170="N/A","N/A",IF(C170&gt;10,"No",IF(C170&lt;-10,"No","Yes")))</f>
        <v>N/A</v>
      </c>
      <c r="E170" s="34">
        <v>19047</v>
      </c>
      <c r="F170" s="11" t="str">
        <f>IF($B170="N/A","N/A",IF(E170&gt;10,"No",IF(E170&lt;-10,"No","Yes")))</f>
        <v>N/A</v>
      </c>
      <c r="G170" s="34">
        <v>18236</v>
      </c>
      <c r="H170" s="11" t="str">
        <f>IF($B170="N/A","N/A",IF(G170&gt;10,"No",IF(G170&lt;-10,"No","Yes")))</f>
        <v>N/A</v>
      </c>
      <c r="I170" s="12">
        <v>-0.33</v>
      </c>
      <c r="J170" s="12">
        <v>-4.26</v>
      </c>
      <c r="K170" s="41" t="s">
        <v>732</v>
      </c>
      <c r="L170" s="9" t="str">
        <f t="shared" si="61"/>
        <v>Yes</v>
      </c>
    </row>
    <row r="171" spans="1:12" x14ac:dyDescent="0.25">
      <c r="A171" s="4" t="s">
        <v>429</v>
      </c>
      <c r="B171" s="33" t="s">
        <v>217</v>
      </c>
      <c r="C171" s="34">
        <v>557</v>
      </c>
      <c r="D171" s="11" t="str">
        <f>IF($B171="N/A","N/A",IF(C171&gt;10,"No",IF(C171&lt;-10,"No","Yes")))</f>
        <v>N/A</v>
      </c>
      <c r="E171" s="34">
        <v>606</v>
      </c>
      <c r="F171" s="11" t="str">
        <f>IF($B171="N/A","N/A",IF(E171&gt;10,"No",IF(E171&lt;-10,"No","Yes")))</f>
        <v>N/A</v>
      </c>
      <c r="G171" s="34">
        <v>606</v>
      </c>
      <c r="H171" s="11" t="str">
        <f>IF($B171="N/A","N/A",IF(G171&gt;10,"No",IF(G171&lt;-10,"No","Yes")))</f>
        <v>N/A</v>
      </c>
      <c r="I171" s="12">
        <v>8.7970000000000006</v>
      </c>
      <c r="J171" s="12">
        <v>0</v>
      </c>
      <c r="K171" s="41" t="s">
        <v>732</v>
      </c>
      <c r="L171" s="9" t="str">
        <f t="shared" si="61"/>
        <v>Yes</v>
      </c>
    </row>
    <row r="172" spans="1:12" x14ac:dyDescent="0.25">
      <c r="A172" s="4" t="s">
        <v>430</v>
      </c>
      <c r="B172" s="33" t="s">
        <v>217</v>
      </c>
      <c r="C172" s="34">
        <v>6370</v>
      </c>
      <c r="D172" s="11" t="str">
        <f>IF($B172="N/A","N/A",IF(C172&gt;10,"No",IF(C172&lt;-10,"No","Yes")))</f>
        <v>N/A</v>
      </c>
      <c r="E172" s="34">
        <v>6400</v>
      </c>
      <c r="F172" s="11" t="str">
        <f>IF($B172="N/A","N/A",IF(E172&gt;10,"No",IF(E172&lt;-10,"No","Yes")))</f>
        <v>N/A</v>
      </c>
      <c r="G172" s="34">
        <v>2459</v>
      </c>
      <c r="H172" s="11" t="str">
        <f>IF($B172="N/A","N/A",IF(G172&gt;10,"No",IF(G172&lt;-10,"No","Yes")))</f>
        <v>N/A</v>
      </c>
      <c r="I172" s="12">
        <v>0.47099999999999997</v>
      </c>
      <c r="J172" s="12">
        <v>-61.6</v>
      </c>
      <c r="K172" s="41" t="s">
        <v>732</v>
      </c>
      <c r="L172" s="9" t="str">
        <f t="shared" si="61"/>
        <v>No</v>
      </c>
    </row>
    <row r="173" spans="1:12" x14ac:dyDescent="0.25">
      <c r="A173" s="4" t="s">
        <v>431</v>
      </c>
      <c r="B173" s="33" t="s">
        <v>217</v>
      </c>
      <c r="C173" s="34">
        <v>3304</v>
      </c>
      <c r="D173" s="11" t="str">
        <f>IF($B173="N/A","N/A",IF(C173&gt;10,"No",IF(C173&lt;-10,"No","Yes")))</f>
        <v>N/A</v>
      </c>
      <c r="E173" s="34">
        <v>3196</v>
      </c>
      <c r="F173" s="11" t="str">
        <f>IF($B173="N/A","N/A",IF(E173&gt;10,"No",IF(E173&lt;-10,"No","Yes")))</f>
        <v>N/A</v>
      </c>
      <c r="G173" s="34">
        <v>1717</v>
      </c>
      <c r="H173" s="11" t="str">
        <f>IF($B173="N/A","N/A",IF(G173&gt;10,"No",IF(G173&lt;-10,"No","Yes")))</f>
        <v>N/A</v>
      </c>
      <c r="I173" s="12">
        <v>-3.27</v>
      </c>
      <c r="J173" s="12">
        <v>-46.3</v>
      </c>
      <c r="K173" s="41" t="s">
        <v>732</v>
      </c>
      <c r="L173" s="9" t="str">
        <f t="shared" si="61"/>
        <v>No</v>
      </c>
    </row>
    <row r="174" spans="1:12" x14ac:dyDescent="0.25">
      <c r="A174" s="4" t="s">
        <v>432</v>
      </c>
      <c r="B174" s="33" t="s">
        <v>217</v>
      </c>
      <c r="C174" s="34">
        <v>386</v>
      </c>
      <c r="D174" s="11" t="str">
        <f>IF($B174="N/A","N/A",IF(C174&gt;10,"No",IF(C174&lt;-10,"No","Yes")))</f>
        <v>N/A</v>
      </c>
      <c r="E174" s="34">
        <v>320</v>
      </c>
      <c r="F174" s="11" t="str">
        <f>IF($B174="N/A","N/A",IF(E174&gt;10,"No",IF(E174&lt;-10,"No","Yes")))</f>
        <v>N/A</v>
      </c>
      <c r="G174" s="34">
        <v>148</v>
      </c>
      <c r="H174" s="11" t="str">
        <f>IF($B174="N/A","N/A",IF(G174&gt;10,"No",IF(G174&lt;-10,"No","Yes")))</f>
        <v>N/A</v>
      </c>
      <c r="I174" s="12">
        <v>-17.100000000000001</v>
      </c>
      <c r="J174" s="12">
        <v>-53.8</v>
      </c>
      <c r="K174" s="41" t="s">
        <v>732</v>
      </c>
      <c r="L174" s="9" t="str">
        <f t="shared" si="61"/>
        <v>No</v>
      </c>
    </row>
    <row r="175" spans="1:12" x14ac:dyDescent="0.25">
      <c r="A175" s="6" t="s">
        <v>1016</v>
      </c>
      <c r="B175" s="33" t="s">
        <v>217</v>
      </c>
      <c r="C175" s="34">
        <v>19843</v>
      </c>
      <c r="D175" s="11" t="str">
        <f t="shared" si="58"/>
        <v>N/A</v>
      </c>
      <c r="E175" s="34">
        <v>19801</v>
      </c>
      <c r="F175" s="11" t="str">
        <f t="shared" si="59"/>
        <v>N/A</v>
      </c>
      <c r="G175" s="34">
        <v>19461</v>
      </c>
      <c r="H175" s="11" t="str">
        <f t="shared" si="60"/>
        <v>N/A</v>
      </c>
      <c r="I175" s="12">
        <v>-0.21199999999999999</v>
      </c>
      <c r="J175" s="12">
        <v>-1.72</v>
      </c>
      <c r="K175" s="41" t="s">
        <v>732</v>
      </c>
      <c r="L175" s="9" t="str">
        <f t="shared" si="61"/>
        <v>Yes</v>
      </c>
    </row>
    <row r="176" spans="1:12" x14ac:dyDescent="0.25">
      <c r="A176" s="4" t="s">
        <v>1017</v>
      </c>
      <c r="B176" s="33" t="s">
        <v>217</v>
      </c>
      <c r="C176" s="34">
        <v>18594</v>
      </c>
      <c r="D176" s="11" t="str">
        <f>IF($B176="N/A","N/A",IF(C176&gt;10,"No",IF(C176&lt;-10,"No","Yes")))</f>
        <v>N/A</v>
      </c>
      <c r="E176" s="34">
        <v>18516</v>
      </c>
      <c r="F176" s="11" t="str">
        <f>IF($B176="N/A","N/A",IF(E176&gt;10,"No",IF(E176&lt;-10,"No","Yes")))</f>
        <v>N/A</v>
      </c>
      <c r="G176" s="34">
        <v>18096</v>
      </c>
      <c r="H176" s="11" t="str">
        <f>IF($B176="N/A","N/A",IF(G176&gt;10,"No",IF(G176&lt;-10,"No","Yes")))</f>
        <v>N/A</v>
      </c>
      <c r="I176" s="12">
        <v>-0.41899999999999998</v>
      </c>
      <c r="J176" s="12">
        <v>-2.27</v>
      </c>
      <c r="K176" s="41" t="s">
        <v>732</v>
      </c>
      <c r="L176" s="9" t="str">
        <f t="shared" si="61"/>
        <v>Yes</v>
      </c>
    </row>
    <row r="177" spans="1:12" x14ac:dyDescent="0.25">
      <c r="A177" s="4" t="s">
        <v>1018</v>
      </c>
      <c r="B177" s="33" t="s">
        <v>217</v>
      </c>
      <c r="C177" s="34">
        <v>525</v>
      </c>
      <c r="D177" s="11" t="str">
        <f>IF($B177="N/A","N/A",IF(C177&gt;10,"No",IF(C177&lt;-10,"No","Yes")))</f>
        <v>N/A</v>
      </c>
      <c r="E177" s="34">
        <v>578</v>
      </c>
      <c r="F177" s="11" t="str">
        <f>IF($B177="N/A","N/A",IF(E177&gt;10,"No",IF(E177&lt;-10,"No","Yes")))</f>
        <v>N/A</v>
      </c>
      <c r="G177" s="34">
        <v>599</v>
      </c>
      <c r="H177" s="11" t="str">
        <f>IF($B177="N/A","N/A",IF(G177&gt;10,"No",IF(G177&lt;-10,"No","Yes")))</f>
        <v>N/A</v>
      </c>
      <c r="I177" s="12">
        <v>10.1</v>
      </c>
      <c r="J177" s="12">
        <v>3.633</v>
      </c>
      <c r="K177" s="41" t="s">
        <v>732</v>
      </c>
      <c r="L177" s="9" t="str">
        <f t="shared" si="61"/>
        <v>Yes</v>
      </c>
    </row>
    <row r="178" spans="1:12" ht="25" x14ac:dyDescent="0.25">
      <c r="A178" s="4" t="s">
        <v>1019</v>
      </c>
      <c r="B178" s="33" t="s">
        <v>217</v>
      </c>
      <c r="C178" s="34">
        <v>463</v>
      </c>
      <c r="D178" s="11" t="str">
        <f>IF($B178="N/A","N/A",IF(C178&gt;10,"No",IF(C178&lt;-10,"No","Yes")))</f>
        <v>N/A</v>
      </c>
      <c r="E178" s="34">
        <v>444</v>
      </c>
      <c r="F178" s="11" t="str">
        <f>IF($B178="N/A","N/A",IF(E178&gt;10,"No",IF(E178&lt;-10,"No","Yes")))</f>
        <v>N/A</v>
      </c>
      <c r="G178" s="34">
        <v>502</v>
      </c>
      <c r="H178" s="11" t="str">
        <f>IF($B178="N/A","N/A",IF(G178&gt;10,"No",IF(G178&lt;-10,"No","Yes")))</f>
        <v>N/A</v>
      </c>
      <c r="I178" s="12">
        <v>-4.0999999999999996</v>
      </c>
      <c r="J178" s="12">
        <v>13.06</v>
      </c>
      <c r="K178" s="41" t="s">
        <v>732</v>
      </c>
      <c r="L178" s="9" t="str">
        <f t="shared" si="61"/>
        <v>Yes</v>
      </c>
    </row>
    <row r="179" spans="1:12" x14ac:dyDescent="0.25">
      <c r="A179" s="4" t="s">
        <v>1020</v>
      </c>
      <c r="B179" s="33" t="s">
        <v>217</v>
      </c>
      <c r="C179" s="34">
        <v>261</v>
      </c>
      <c r="D179" s="11" t="str">
        <f>IF($B179="N/A","N/A",IF(C179&gt;10,"No",IF(C179&lt;-10,"No","Yes")))</f>
        <v>N/A</v>
      </c>
      <c r="E179" s="34">
        <v>263</v>
      </c>
      <c r="F179" s="11" t="str">
        <f>IF($B179="N/A","N/A",IF(E179&gt;10,"No",IF(E179&lt;-10,"No","Yes")))</f>
        <v>N/A</v>
      </c>
      <c r="G179" s="34">
        <v>263</v>
      </c>
      <c r="H179" s="11" t="str">
        <f>IF($B179="N/A","N/A",IF(G179&gt;10,"No",IF(G179&lt;-10,"No","Yes")))</f>
        <v>N/A</v>
      </c>
      <c r="I179" s="12">
        <v>0.76629999999999998</v>
      </c>
      <c r="J179" s="12">
        <v>0</v>
      </c>
      <c r="K179" s="41" t="s">
        <v>732</v>
      </c>
      <c r="L179" s="9" t="str">
        <f t="shared" si="61"/>
        <v>Yes</v>
      </c>
    </row>
    <row r="180" spans="1:12" ht="25" x14ac:dyDescent="0.25">
      <c r="A180" s="4" t="s">
        <v>1021</v>
      </c>
      <c r="B180" s="33" t="s">
        <v>217</v>
      </c>
      <c r="C180" s="34">
        <v>0</v>
      </c>
      <c r="D180" s="11" t="str">
        <f>IF($B180="N/A","N/A",IF(C180&gt;10,"No",IF(C180&lt;-10,"No","Yes")))</f>
        <v>N/A</v>
      </c>
      <c r="E180" s="34">
        <v>0</v>
      </c>
      <c r="F180" s="11" t="str">
        <f>IF($B180="N/A","N/A",IF(E180&gt;10,"No",IF(E180&lt;-10,"No","Yes")))</f>
        <v>N/A</v>
      </c>
      <c r="G180" s="34">
        <v>11</v>
      </c>
      <c r="H180" s="11" t="str">
        <f>IF($B180="N/A","N/A",IF(G180&gt;10,"No",IF(G180&lt;-10,"No","Yes")))</f>
        <v>N/A</v>
      </c>
      <c r="I180" s="12" t="s">
        <v>1742</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595</v>
      </c>
      <c r="D187" s="11" t="str">
        <f t="shared" si="58"/>
        <v>N/A</v>
      </c>
      <c r="E187" s="1">
        <v>566</v>
      </c>
      <c r="F187" s="11" t="str">
        <f t="shared" si="59"/>
        <v>N/A</v>
      </c>
      <c r="G187" s="1">
        <v>548</v>
      </c>
      <c r="H187" s="11" t="str">
        <f t="shared" si="60"/>
        <v>N/A</v>
      </c>
      <c r="I187" s="12">
        <v>-4.87</v>
      </c>
      <c r="J187" s="12">
        <v>-3.18</v>
      </c>
      <c r="K187" s="41" t="s">
        <v>732</v>
      </c>
      <c r="L187" s="11" t="str">
        <f t="shared" si="61"/>
        <v>Yes</v>
      </c>
    </row>
    <row r="188" spans="1:12" x14ac:dyDescent="0.25">
      <c r="A188" s="4" t="s">
        <v>1029</v>
      </c>
      <c r="B188" s="33" t="s">
        <v>217</v>
      </c>
      <c r="C188" s="34">
        <v>36</v>
      </c>
      <c r="D188" s="11" t="str">
        <f t="shared" si="58"/>
        <v>N/A</v>
      </c>
      <c r="E188" s="34">
        <v>32</v>
      </c>
      <c r="F188" s="11" t="str">
        <f t="shared" si="59"/>
        <v>N/A</v>
      </c>
      <c r="G188" s="34">
        <v>36</v>
      </c>
      <c r="H188" s="11" t="str">
        <f t="shared" si="60"/>
        <v>N/A</v>
      </c>
      <c r="I188" s="12">
        <v>-11.1</v>
      </c>
      <c r="J188" s="12">
        <v>12.5</v>
      </c>
      <c r="K188" s="41" t="s">
        <v>732</v>
      </c>
      <c r="L188" s="9" t="str">
        <f t="shared" si="61"/>
        <v>Yes</v>
      </c>
    </row>
    <row r="189" spans="1:12" x14ac:dyDescent="0.25">
      <c r="A189" s="4" t="s">
        <v>1030</v>
      </c>
      <c r="B189" s="33" t="s">
        <v>217</v>
      </c>
      <c r="C189" s="34">
        <v>11</v>
      </c>
      <c r="D189" s="11" t="str">
        <f t="shared" si="58"/>
        <v>N/A</v>
      </c>
      <c r="E189" s="34">
        <v>11</v>
      </c>
      <c r="F189" s="11" t="str">
        <f t="shared" si="59"/>
        <v>N/A</v>
      </c>
      <c r="G189" s="34">
        <v>11</v>
      </c>
      <c r="H189" s="11" t="str">
        <f t="shared" si="60"/>
        <v>N/A</v>
      </c>
      <c r="I189" s="12">
        <v>-80</v>
      </c>
      <c r="J189" s="12">
        <v>200</v>
      </c>
      <c r="K189" s="41" t="s">
        <v>732</v>
      </c>
      <c r="L189" s="9" t="str">
        <f t="shared" si="61"/>
        <v>No</v>
      </c>
    </row>
    <row r="190" spans="1:12" x14ac:dyDescent="0.25">
      <c r="A190" s="4" t="s">
        <v>1031</v>
      </c>
      <c r="B190" s="33" t="s">
        <v>217</v>
      </c>
      <c r="C190" s="34">
        <v>333</v>
      </c>
      <c r="D190" s="11" t="str">
        <f t="shared" si="58"/>
        <v>N/A</v>
      </c>
      <c r="E190" s="34">
        <v>324</v>
      </c>
      <c r="F190" s="11" t="str">
        <f t="shared" si="59"/>
        <v>N/A</v>
      </c>
      <c r="G190" s="34">
        <v>306</v>
      </c>
      <c r="H190" s="11" t="str">
        <f t="shared" si="60"/>
        <v>N/A</v>
      </c>
      <c r="I190" s="12">
        <v>-2.7</v>
      </c>
      <c r="J190" s="12">
        <v>-5.56</v>
      </c>
      <c r="K190" s="41" t="s">
        <v>732</v>
      </c>
      <c r="L190" s="9" t="str">
        <f t="shared" si="61"/>
        <v>Yes</v>
      </c>
    </row>
    <row r="191" spans="1:12" x14ac:dyDescent="0.25">
      <c r="A191" s="4" t="s">
        <v>1032</v>
      </c>
      <c r="B191" s="33" t="s">
        <v>217</v>
      </c>
      <c r="C191" s="34">
        <v>221</v>
      </c>
      <c r="D191" s="11" t="str">
        <f t="shared" si="58"/>
        <v>N/A</v>
      </c>
      <c r="E191" s="34">
        <v>209</v>
      </c>
      <c r="F191" s="11" t="str">
        <f t="shared" si="59"/>
        <v>N/A</v>
      </c>
      <c r="G191" s="34">
        <v>203</v>
      </c>
      <c r="H191" s="11" t="str">
        <f t="shared" si="60"/>
        <v>N/A</v>
      </c>
      <c r="I191" s="12">
        <v>-5.43</v>
      </c>
      <c r="J191" s="12">
        <v>-2.87</v>
      </c>
      <c r="K191" s="41" t="s">
        <v>732</v>
      </c>
      <c r="L191" s="9" t="str">
        <f t="shared" si="61"/>
        <v>Yes</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115</v>
      </c>
      <c r="D199" s="11" t="str">
        <f t="shared" si="58"/>
        <v>N/A</v>
      </c>
      <c r="E199" s="1">
        <v>121</v>
      </c>
      <c r="F199" s="11" t="str">
        <f t="shared" si="59"/>
        <v>N/A</v>
      </c>
      <c r="G199" s="1">
        <v>95</v>
      </c>
      <c r="H199" s="11" t="str">
        <f t="shared" si="60"/>
        <v>N/A</v>
      </c>
      <c r="I199" s="12">
        <v>5.2169999999999996</v>
      </c>
      <c r="J199" s="12">
        <v>-21.5</v>
      </c>
      <c r="K199" s="41" t="s">
        <v>732</v>
      </c>
      <c r="L199" s="11" t="str">
        <f t="shared" si="61"/>
        <v>Yes</v>
      </c>
    </row>
    <row r="200" spans="1:12" x14ac:dyDescent="0.25">
      <c r="A200" s="4" t="s">
        <v>1041</v>
      </c>
      <c r="B200" s="33" t="s">
        <v>217</v>
      </c>
      <c r="C200" s="34">
        <v>11</v>
      </c>
      <c r="D200" s="11" t="str">
        <f t="shared" si="58"/>
        <v>N/A</v>
      </c>
      <c r="E200" s="34">
        <v>11</v>
      </c>
      <c r="F200" s="11" t="str">
        <f t="shared" si="59"/>
        <v>N/A</v>
      </c>
      <c r="G200" s="34">
        <v>11</v>
      </c>
      <c r="H200" s="11" t="str">
        <f t="shared" si="60"/>
        <v>N/A</v>
      </c>
      <c r="I200" s="12">
        <v>0</v>
      </c>
      <c r="J200" s="12">
        <v>200</v>
      </c>
      <c r="K200" s="41" t="s">
        <v>732</v>
      </c>
      <c r="L200" s="9" t="str">
        <f t="shared" si="61"/>
        <v>No</v>
      </c>
    </row>
    <row r="201" spans="1:12" x14ac:dyDescent="0.25">
      <c r="A201" s="4" t="s">
        <v>1042</v>
      </c>
      <c r="B201" s="33" t="s">
        <v>217</v>
      </c>
      <c r="C201" s="34">
        <v>11</v>
      </c>
      <c r="D201" s="11" t="str">
        <f t="shared" si="58"/>
        <v>N/A</v>
      </c>
      <c r="E201" s="34">
        <v>11</v>
      </c>
      <c r="F201" s="11" t="str">
        <f t="shared" si="59"/>
        <v>N/A</v>
      </c>
      <c r="G201" s="34">
        <v>11</v>
      </c>
      <c r="H201" s="11" t="str">
        <f t="shared" si="60"/>
        <v>N/A</v>
      </c>
      <c r="I201" s="12">
        <v>0</v>
      </c>
      <c r="J201" s="12">
        <v>0</v>
      </c>
      <c r="K201" s="41" t="s">
        <v>732</v>
      </c>
      <c r="L201" s="9" t="str">
        <f t="shared" si="61"/>
        <v>Yes</v>
      </c>
    </row>
    <row r="202" spans="1:12" ht="25" x14ac:dyDescent="0.25">
      <c r="A202" s="4" t="s">
        <v>1043</v>
      </c>
      <c r="B202" s="33" t="s">
        <v>217</v>
      </c>
      <c r="C202" s="34">
        <v>68</v>
      </c>
      <c r="D202" s="11" t="str">
        <f t="shared" si="58"/>
        <v>N/A</v>
      </c>
      <c r="E202" s="34">
        <v>79</v>
      </c>
      <c r="F202" s="11" t="str">
        <f t="shared" si="59"/>
        <v>N/A</v>
      </c>
      <c r="G202" s="34">
        <v>59</v>
      </c>
      <c r="H202" s="11" t="str">
        <f t="shared" si="60"/>
        <v>N/A</v>
      </c>
      <c r="I202" s="12">
        <v>16.18</v>
      </c>
      <c r="J202" s="12">
        <v>-25.3</v>
      </c>
      <c r="K202" s="41" t="s">
        <v>732</v>
      </c>
      <c r="L202" s="9" t="str">
        <f t="shared" si="61"/>
        <v>Yes</v>
      </c>
    </row>
    <row r="203" spans="1:12" ht="25" x14ac:dyDescent="0.25">
      <c r="A203" s="4" t="s">
        <v>1044</v>
      </c>
      <c r="B203" s="33" t="s">
        <v>217</v>
      </c>
      <c r="C203" s="34">
        <v>45</v>
      </c>
      <c r="D203" s="11" t="str">
        <f t="shared" si="58"/>
        <v>N/A</v>
      </c>
      <c r="E203" s="34">
        <v>39</v>
      </c>
      <c r="F203" s="11" t="str">
        <f t="shared" si="59"/>
        <v>N/A</v>
      </c>
      <c r="G203" s="34">
        <v>32</v>
      </c>
      <c r="H203" s="11" t="str">
        <f t="shared" si="60"/>
        <v>N/A</v>
      </c>
      <c r="I203" s="12">
        <v>-13.3</v>
      </c>
      <c r="J203" s="12">
        <v>-17.899999999999999</v>
      </c>
      <c r="K203" s="41" t="s">
        <v>732</v>
      </c>
      <c r="L203" s="9" t="str">
        <f t="shared" si="61"/>
        <v>Yes</v>
      </c>
    </row>
    <row r="204" spans="1:12" ht="25" x14ac:dyDescent="0.25">
      <c r="A204" s="4" t="s">
        <v>1045</v>
      </c>
      <c r="B204" s="33" t="s">
        <v>217</v>
      </c>
      <c r="C204" s="34">
        <v>0</v>
      </c>
      <c r="D204" s="11" t="str">
        <f t="shared" si="58"/>
        <v>N/A</v>
      </c>
      <c r="E204" s="34">
        <v>11</v>
      </c>
      <c r="F204" s="11" t="str">
        <f t="shared" si="59"/>
        <v>N/A</v>
      </c>
      <c r="G204" s="34">
        <v>0</v>
      </c>
      <c r="H204" s="11" t="str">
        <f t="shared" si="60"/>
        <v>N/A</v>
      </c>
      <c r="I204" s="12" t="s">
        <v>1742</v>
      </c>
      <c r="J204" s="12">
        <v>-100</v>
      </c>
      <c r="K204" s="41" t="s">
        <v>732</v>
      </c>
      <c r="L204" s="9" t="str">
        <f t="shared" si="61"/>
        <v>No</v>
      </c>
    </row>
    <row r="205" spans="1:12" x14ac:dyDescent="0.25">
      <c r="A205" s="6" t="s">
        <v>1046</v>
      </c>
      <c r="B205" s="41" t="s">
        <v>217</v>
      </c>
      <c r="C205" s="1">
        <v>9174</v>
      </c>
      <c r="D205" s="11" t="str">
        <f t="shared" si="58"/>
        <v>N/A</v>
      </c>
      <c r="E205" s="1">
        <v>9081</v>
      </c>
      <c r="F205" s="11" t="str">
        <f t="shared" si="59"/>
        <v>N/A</v>
      </c>
      <c r="G205" s="1">
        <v>3062</v>
      </c>
      <c r="H205" s="11" t="str">
        <f t="shared" si="60"/>
        <v>N/A</v>
      </c>
      <c r="I205" s="12">
        <v>-1.01</v>
      </c>
      <c r="J205" s="12">
        <v>-66.3</v>
      </c>
      <c r="K205" s="41" t="s">
        <v>732</v>
      </c>
      <c r="L205" s="11" t="str">
        <f t="shared" si="61"/>
        <v>No</v>
      </c>
    </row>
    <row r="206" spans="1:12" x14ac:dyDescent="0.25">
      <c r="A206" s="4" t="s">
        <v>1047</v>
      </c>
      <c r="B206" s="33" t="s">
        <v>217</v>
      </c>
      <c r="C206" s="34">
        <v>479</v>
      </c>
      <c r="D206" s="11" t="str">
        <f t="shared" si="58"/>
        <v>N/A</v>
      </c>
      <c r="E206" s="34">
        <v>498</v>
      </c>
      <c r="F206" s="11" t="str">
        <f t="shared" si="59"/>
        <v>N/A</v>
      </c>
      <c r="G206" s="34">
        <v>101</v>
      </c>
      <c r="H206" s="11" t="str">
        <f t="shared" si="60"/>
        <v>N/A</v>
      </c>
      <c r="I206" s="12">
        <v>3.9670000000000001</v>
      </c>
      <c r="J206" s="12">
        <v>-79.7</v>
      </c>
      <c r="K206" s="41" t="s">
        <v>732</v>
      </c>
      <c r="L206" s="9" t="str">
        <f t="shared" si="61"/>
        <v>No</v>
      </c>
    </row>
    <row r="207" spans="1:12" x14ac:dyDescent="0.25">
      <c r="A207" s="4" t="s">
        <v>1048</v>
      </c>
      <c r="B207" s="33" t="s">
        <v>217</v>
      </c>
      <c r="C207" s="34">
        <v>26</v>
      </c>
      <c r="D207" s="11" t="str">
        <f t="shared" si="58"/>
        <v>N/A</v>
      </c>
      <c r="E207" s="34">
        <v>26</v>
      </c>
      <c r="F207" s="11" t="str">
        <f t="shared" si="59"/>
        <v>N/A</v>
      </c>
      <c r="G207" s="34">
        <v>11</v>
      </c>
      <c r="H207" s="11" t="str">
        <f t="shared" si="60"/>
        <v>N/A</v>
      </c>
      <c r="I207" s="12">
        <v>0</v>
      </c>
      <c r="J207" s="12">
        <v>-88.5</v>
      </c>
      <c r="K207" s="41" t="s">
        <v>732</v>
      </c>
      <c r="L207" s="9" t="str">
        <f t="shared" si="61"/>
        <v>No</v>
      </c>
    </row>
    <row r="208" spans="1:12" x14ac:dyDescent="0.25">
      <c r="A208" s="4" t="s">
        <v>1049</v>
      </c>
      <c r="B208" s="33" t="s">
        <v>217</v>
      </c>
      <c r="C208" s="34">
        <v>5506</v>
      </c>
      <c r="D208" s="11" t="str">
        <f t="shared" si="58"/>
        <v>N/A</v>
      </c>
      <c r="E208" s="34">
        <v>5553</v>
      </c>
      <c r="F208" s="11" t="str">
        <f t="shared" si="59"/>
        <v>N/A</v>
      </c>
      <c r="G208" s="34">
        <v>1592</v>
      </c>
      <c r="H208" s="11" t="str">
        <f t="shared" si="60"/>
        <v>N/A</v>
      </c>
      <c r="I208" s="12">
        <v>0.85360000000000003</v>
      </c>
      <c r="J208" s="12">
        <v>-71.3</v>
      </c>
      <c r="K208" s="41" t="s">
        <v>732</v>
      </c>
      <c r="L208" s="9" t="str">
        <f t="shared" si="61"/>
        <v>No</v>
      </c>
    </row>
    <row r="209" spans="1:12" x14ac:dyDescent="0.25">
      <c r="A209" s="4" t="s">
        <v>1050</v>
      </c>
      <c r="B209" s="33" t="s">
        <v>217</v>
      </c>
      <c r="C209" s="34">
        <v>2777</v>
      </c>
      <c r="D209" s="11" t="str">
        <f t="shared" si="58"/>
        <v>N/A</v>
      </c>
      <c r="E209" s="34">
        <v>2685</v>
      </c>
      <c r="F209" s="11" t="str">
        <f t="shared" si="59"/>
        <v>N/A</v>
      </c>
      <c r="G209" s="34">
        <v>1219</v>
      </c>
      <c r="H209" s="11" t="str">
        <f t="shared" si="60"/>
        <v>N/A</v>
      </c>
      <c r="I209" s="12">
        <v>-3.31</v>
      </c>
      <c r="J209" s="12">
        <v>-54.6</v>
      </c>
      <c r="K209" s="41" t="s">
        <v>732</v>
      </c>
      <c r="L209" s="9" t="str">
        <f t="shared" si="61"/>
        <v>No</v>
      </c>
    </row>
    <row r="210" spans="1:12" ht="25" x14ac:dyDescent="0.25">
      <c r="A210" s="4" t="s">
        <v>1051</v>
      </c>
      <c r="B210" s="33" t="s">
        <v>217</v>
      </c>
      <c r="C210" s="34">
        <v>386</v>
      </c>
      <c r="D210" s="11" t="str">
        <f t="shared" si="58"/>
        <v>N/A</v>
      </c>
      <c r="E210" s="34">
        <v>319</v>
      </c>
      <c r="F210" s="11" t="str">
        <f t="shared" si="59"/>
        <v>N/A</v>
      </c>
      <c r="G210" s="34">
        <v>147</v>
      </c>
      <c r="H210" s="11" t="str">
        <f t="shared" si="60"/>
        <v>N/A</v>
      </c>
      <c r="I210" s="12">
        <v>-17.399999999999999</v>
      </c>
      <c r="J210" s="12">
        <v>-53.9</v>
      </c>
      <c r="K210" s="41" t="s">
        <v>732</v>
      </c>
      <c r="L210" s="9" t="str">
        <f t="shared" si="61"/>
        <v>No</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73.091802064999996</v>
      </c>
      <c r="D235" s="11" t="str">
        <f>IF($B235="N/A","N/A",IF(C235&lt;15,"Yes","No"))</f>
        <v>No</v>
      </c>
      <c r="E235" s="8">
        <v>73.303121512000004</v>
      </c>
      <c r="F235" s="11" t="str">
        <f>IF($B235="N/A","N/A",IF(E235&lt;15,"Yes","No"))</f>
        <v>No</v>
      </c>
      <c r="G235" s="8">
        <v>90.490373824000002</v>
      </c>
      <c r="H235" s="11" t="str">
        <f>IF($B235="N/A","N/A",IF(G235&lt;15,"Yes","No"))</f>
        <v>No</v>
      </c>
      <c r="I235" s="12">
        <v>0.28910000000000002</v>
      </c>
      <c r="J235" s="12">
        <v>23.45</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6500</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0.69522035999999998</v>
      </c>
      <c r="D237" s="11" t="str">
        <f>IF($B237="N/A","N/A",IF(C237&lt;10,"Yes","No"))</f>
        <v>Yes</v>
      </c>
      <c r="E237" s="8">
        <v>7.1949212320999996</v>
      </c>
      <c r="F237" s="11" t="str">
        <f>IF($B237="N/A","N/A",IF(E237&lt;10,"Yes","No"))</f>
        <v>Yes</v>
      </c>
      <c r="G237" s="8">
        <v>74.686889578000006</v>
      </c>
      <c r="H237" s="11" t="str">
        <f>IF($B237="N/A","N/A",IF(G237&lt;10,"Yes","No"))</f>
        <v>No</v>
      </c>
      <c r="I237" s="12">
        <v>934.9</v>
      </c>
      <c r="J237" s="12">
        <v>938.1</v>
      </c>
      <c r="K237" s="41" t="s">
        <v>732</v>
      </c>
      <c r="L237" s="9" t="str">
        <f t="shared" si="63"/>
        <v>No</v>
      </c>
    </row>
    <row r="238" spans="1:12" x14ac:dyDescent="0.25">
      <c r="A238" s="2" t="s">
        <v>72</v>
      </c>
      <c r="B238" s="33" t="s">
        <v>217</v>
      </c>
      <c r="C238" s="8">
        <v>1.2177481751000001</v>
      </c>
      <c r="D238" s="11" t="str">
        <f t="shared" si="58"/>
        <v>N/A</v>
      </c>
      <c r="E238" s="8">
        <v>1.0010483953</v>
      </c>
      <c r="F238" s="11" t="str">
        <f t="shared" si="59"/>
        <v>N/A</v>
      </c>
      <c r="G238" s="8">
        <v>0.61296727959999997</v>
      </c>
      <c r="H238" s="11" t="str">
        <f>IF($B238="N/A","N/A",IF(G238&gt;10,"No",IF(G238&lt;-10,"No","Yes")))</f>
        <v>N/A</v>
      </c>
      <c r="I238" s="12">
        <v>-17.8</v>
      </c>
      <c r="J238" s="12">
        <v>-38.799999999999997</v>
      </c>
      <c r="K238" s="41" t="s">
        <v>732</v>
      </c>
      <c r="L238" s="9" t="str">
        <f t="shared" si="63"/>
        <v>No</v>
      </c>
    </row>
    <row r="239" spans="1:12" ht="25" x14ac:dyDescent="0.25">
      <c r="A239" s="16" t="s">
        <v>1079</v>
      </c>
      <c r="B239" s="33" t="s">
        <v>293</v>
      </c>
      <c r="C239" s="9">
        <v>72.772227267999995</v>
      </c>
      <c r="D239" s="11" t="str">
        <f>IF($B239="N/A","N/A",IF(C239&lt;15,"Yes","No"))</f>
        <v>No</v>
      </c>
      <c r="E239" s="9">
        <v>73.022422130999999</v>
      </c>
      <c r="F239" s="11" t="str">
        <f>IF($B239="N/A","N/A",IF(E239&lt;15,"Yes","No"))</f>
        <v>No</v>
      </c>
      <c r="G239" s="9">
        <v>90.278856946000005</v>
      </c>
      <c r="H239" s="11" t="str">
        <f>IF($B239="N/A","N/A",IF(G239&lt;15,"Yes","No"))</f>
        <v>No</v>
      </c>
      <c r="I239" s="12">
        <v>0.34379999999999999</v>
      </c>
      <c r="J239" s="12">
        <v>23.63</v>
      </c>
      <c r="K239" s="41" t="s">
        <v>732</v>
      </c>
      <c r="L239" s="9" t="str">
        <f t="shared" si="63"/>
        <v>Yes</v>
      </c>
    </row>
    <row r="240" spans="1:12" ht="25" x14ac:dyDescent="0.25">
      <c r="A240" s="16" t="s">
        <v>156</v>
      </c>
      <c r="B240" s="33" t="s">
        <v>217</v>
      </c>
      <c r="C240" s="34">
        <v>204</v>
      </c>
      <c r="D240" s="11" t="str">
        <f>IF($B240="N/A","N/A",IF(C240&gt;10,"No",IF(C240&lt;-10,"No","Yes")))</f>
        <v>N/A</v>
      </c>
      <c r="E240" s="34">
        <v>204</v>
      </c>
      <c r="F240" s="11" t="str">
        <f>IF($B240="N/A","N/A",IF(E240&gt;10,"No",IF(E240&lt;-10,"No","Yes")))</f>
        <v>N/A</v>
      </c>
      <c r="G240" s="34">
        <v>57</v>
      </c>
      <c r="H240" s="11" t="str">
        <f>IF($B240="N/A","N/A",IF(G240&gt;10,"No",IF(G240&lt;-10,"No","Yes")))</f>
        <v>N/A</v>
      </c>
      <c r="I240" s="12">
        <v>0</v>
      </c>
      <c r="J240" s="12">
        <v>-72.099999999999994</v>
      </c>
      <c r="K240" s="41" t="s">
        <v>732</v>
      </c>
      <c r="L240" s="9" t="str">
        <f>IF(J240="Div by 0", "N/A", IF(K240="N/A","N/A", IF(J240&gt;VALUE(MID(K240,1,2)), "No", IF(J240&lt;-1*VALUE(MID(K240,1,2)), "No", "Yes"))))</f>
        <v>No</v>
      </c>
    </row>
    <row r="241" spans="1:12" x14ac:dyDescent="0.25">
      <c r="A241" s="16" t="s">
        <v>1080</v>
      </c>
      <c r="B241" s="33" t="s">
        <v>217</v>
      </c>
      <c r="C241" s="34">
        <v>8055</v>
      </c>
      <c r="D241" s="11" t="str">
        <f t="shared" ref="D241" si="67">IF($B241="N/A","N/A",IF(C241&gt;10,"No",IF(C241&lt;-10,"No","Yes")))</f>
        <v>N/A</v>
      </c>
      <c r="E241" s="34">
        <v>8506</v>
      </c>
      <c r="F241" s="11" t="str">
        <f t="shared" ref="F241" si="68">IF($B241="N/A","N/A",IF(E241&gt;10,"No",IF(E241&lt;-10,"No","Yes")))</f>
        <v>N/A</v>
      </c>
      <c r="G241" s="34">
        <v>8703</v>
      </c>
      <c r="H241" s="11" t="str">
        <f>IF($B241="N/A","N/A",IF(G241&gt;10,"No",IF(G241&lt;-10,"No","Yes")))</f>
        <v>N/A</v>
      </c>
      <c r="I241" s="12">
        <v>5.5990000000000002</v>
      </c>
      <c r="J241" s="12">
        <v>2.3159999999999998</v>
      </c>
      <c r="K241" s="41" t="s">
        <v>732</v>
      </c>
      <c r="L241" s="9" t="str">
        <f>IF(J241="Div by 0", "N/A", IF(OR(J241="N/A",K241="N/A"),"N/A", IF(J241&gt;VALUE(MID(K241,1,2)), "No", IF(J241&lt;-1*VALUE(MID(K241,1,2)), "No", "Yes"))))</f>
        <v>Yes</v>
      </c>
    </row>
    <row r="242" spans="1:12" x14ac:dyDescent="0.25">
      <c r="A242" s="6" t="s">
        <v>1081</v>
      </c>
      <c r="B242" s="33" t="s">
        <v>217</v>
      </c>
      <c r="C242" s="34">
        <v>40951</v>
      </c>
      <c r="D242" s="11" t="str">
        <f>IF($B242="N/A","N/A",IF(C242&gt;10,"No",IF(C242&lt;-10,"No","Yes")))</f>
        <v>N/A</v>
      </c>
      <c r="E242" s="34">
        <v>36966</v>
      </c>
      <c r="F242" s="11" t="str">
        <f>IF($B242="N/A","N/A",IF(E242&gt;10,"No",IF(E242&lt;-10,"No","Yes")))</f>
        <v>N/A</v>
      </c>
      <c r="G242" s="34">
        <v>74808</v>
      </c>
      <c r="H242" s="11" t="str">
        <f>IF($B242="N/A","N/A",IF(G242&gt;10,"No",IF(G242&lt;-10,"No","Yes")))</f>
        <v>N/A</v>
      </c>
      <c r="I242" s="12">
        <v>-9.73</v>
      </c>
      <c r="J242" s="12">
        <v>102.4</v>
      </c>
      <c r="K242" s="41" t="s">
        <v>732</v>
      </c>
      <c r="L242" s="9" t="str">
        <f t="shared" ref="L242:L275" si="69">IF(J242="Div by 0", "N/A", IF(K242="N/A","N/A", IF(J242&gt;VALUE(MID(K242,1,2)), "No", IF(J242&lt;-1*VALUE(MID(K242,1,2)), "No", "Yes"))))</f>
        <v>No</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0.10754615519999999</v>
      </c>
      <c r="D244" s="11" t="str">
        <f>IF($B244="N/A","N/A",IF(C244&gt;10,"No",IF(C244&lt;-10,"No","Yes")))</f>
        <v>N/A</v>
      </c>
      <c r="E244" s="8">
        <v>0.1182021645</v>
      </c>
      <c r="F244" s="11" t="str">
        <f>IF($B244="N/A","N/A",IF(E244&gt;10,"No",IF(E244&lt;-10,"No","Yes")))</f>
        <v>N/A</v>
      </c>
      <c r="G244" s="8">
        <v>0.204511006</v>
      </c>
      <c r="H244" s="11" t="str">
        <f>IF($B244="N/A","N/A",IF(G244&gt;10,"No",IF(G244&lt;-10,"No","Yes")))</f>
        <v>N/A</v>
      </c>
      <c r="I244" s="12">
        <v>9.9079999999999995</v>
      </c>
      <c r="J244" s="12">
        <v>73.02</v>
      </c>
      <c r="K244" s="41" t="s">
        <v>732</v>
      </c>
      <c r="L244" s="9" t="str">
        <f t="shared" si="69"/>
        <v>No</v>
      </c>
    </row>
    <row r="245" spans="1:12" x14ac:dyDescent="0.25">
      <c r="A245" s="2" t="s">
        <v>1084</v>
      </c>
      <c r="B245" s="33" t="s">
        <v>217</v>
      </c>
      <c r="C245" s="8">
        <v>7.02066415E-2</v>
      </c>
      <c r="D245" s="11" t="str">
        <f t="shared" ref="D245:D273" si="70">IF($B245="N/A","N/A",IF(C245&gt;10,"No",IF(C245&lt;-10,"No","Yes")))</f>
        <v>N/A</v>
      </c>
      <c r="E245" s="8">
        <v>4.92478004E-2</v>
      </c>
      <c r="F245" s="11" t="str">
        <f t="shared" ref="F245:F273" si="71">IF($B245="N/A","N/A",IF(E245&gt;10,"No",IF(E245&lt;-10,"No","Yes")))</f>
        <v>N/A</v>
      </c>
      <c r="G245" s="8">
        <v>3.8723753200000002E-2</v>
      </c>
      <c r="H245" s="11" t="str">
        <f t="shared" ref="H245:H273" si="72">IF($B245="N/A","N/A",IF(G245&gt;10,"No",IF(G245&lt;-10,"No","Yes")))</f>
        <v>N/A</v>
      </c>
      <c r="I245" s="12">
        <v>-29.9</v>
      </c>
      <c r="J245" s="12">
        <v>-21.4</v>
      </c>
      <c r="K245" s="41" t="s">
        <v>732</v>
      </c>
      <c r="L245" s="9" t="str">
        <f t="shared" si="69"/>
        <v>Yes</v>
      </c>
    </row>
    <row r="246" spans="1:12" x14ac:dyDescent="0.25">
      <c r="A246" s="2" t="s">
        <v>1085</v>
      </c>
      <c r="B246" s="33" t="s">
        <v>217</v>
      </c>
      <c r="C246" s="8">
        <v>21.863325072999999</v>
      </c>
      <c r="D246" s="11" t="str">
        <f t="shared" si="70"/>
        <v>N/A</v>
      </c>
      <c r="E246" s="8">
        <v>19.112321692999998</v>
      </c>
      <c r="F246" s="11" t="str">
        <f t="shared" si="71"/>
        <v>N/A</v>
      </c>
      <c r="G246" s="8">
        <v>33.487871886999997</v>
      </c>
      <c r="H246" s="11" t="str">
        <f t="shared" si="72"/>
        <v>N/A</v>
      </c>
      <c r="I246" s="12">
        <v>-12.6</v>
      </c>
      <c r="J246" s="12">
        <v>75.22</v>
      </c>
      <c r="K246" s="41" t="s">
        <v>732</v>
      </c>
      <c r="L246" s="9" t="str">
        <f t="shared" si="69"/>
        <v>No</v>
      </c>
    </row>
    <row r="247" spans="1:12" x14ac:dyDescent="0.25">
      <c r="A247" s="2" t="s">
        <v>1086</v>
      </c>
      <c r="B247" s="33" t="s">
        <v>217</v>
      </c>
      <c r="C247" s="8">
        <v>43.200410245999997</v>
      </c>
      <c r="D247" s="11" t="str">
        <f t="shared" si="70"/>
        <v>N/A</v>
      </c>
      <c r="E247" s="8">
        <v>44.197370556999999</v>
      </c>
      <c r="F247" s="11" t="str">
        <f t="shared" si="71"/>
        <v>N/A</v>
      </c>
      <c r="G247" s="8">
        <v>33.100737889000001</v>
      </c>
      <c r="H247" s="11" t="str">
        <f t="shared" si="72"/>
        <v>N/A</v>
      </c>
      <c r="I247" s="12">
        <v>2.3079999999999998</v>
      </c>
      <c r="J247" s="12">
        <v>-25.1</v>
      </c>
      <c r="K247" s="41" t="s">
        <v>732</v>
      </c>
      <c r="L247" s="9" t="str">
        <f t="shared" si="69"/>
        <v>Yes</v>
      </c>
    </row>
    <row r="248" spans="1:12" x14ac:dyDescent="0.25">
      <c r="A248" s="6" t="s">
        <v>1087</v>
      </c>
      <c r="B248" s="33" t="s">
        <v>217</v>
      </c>
      <c r="C248" s="34">
        <v>509195</v>
      </c>
      <c r="D248" s="11" t="str">
        <f t="shared" si="70"/>
        <v>N/A</v>
      </c>
      <c r="E248" s="34">
        <v>531361</v>
      </c>
      <c r="F248" s="11" t="str">
        <f t="shared" si="71"/>
        <v>N/A</v>
      </c>
      <c r="G248" s="34">
        <v>549138</v>
      </c>
      <c r="H248" s="11" t="str">
        <f t="shared" si="72"/>
        <v>N/A</v>
      </c>
      <c r="I248" s="12">
        <v>4.3529999999999998</v>
      </c>
      <c r="J248" s="12">
        <v>3.3460000000000001</v>
      </c>
      <c r="K248" s="41" t="s">
        <v>732</v>
      </c>
      <c r="L248" s="9" t="str">
        <f t="shared" si="69"/>
        <v>Yes</v>
      </c>
    </row>
    <row r="249" spans="1:12" x14ac:dyDescent="0.25">
      <c r="A249" s="2" t="s">
        <v>1088</v>
      </c>
      <c r="B249" s="33" t="s">
        <v>217</v>
      </c>
      <c r="C249" s="8">
        <v>0.22276863590000001</v>
      </c>
      <c r="D249" s="11" t="str">
        <f t="shared" si="70"/>
        <v>N/A</v>
      </c>
      <c r="E249" s="8">
        <v>0.21043905239999999</v>
      </c>
      <c r="F249" s="11" t="str">
        <f t="shared" si="71"/>
        <v>N/A</v>
      </c>
      <c r="G249" s="8">
        <v>0.2026055068</v>
      </c>
      <c r="H249" s="11" t="str">
        <f t="shared" si="72"/>
        <v>N/A</v>
      </c>
      <c r="I249" s="12">
        <v>-5.53</v>
      </c>
      <c r="J249" s="12">
        <v>-3.72</v>
      </c>
      <c r="K249" s="41" t="s">
        <v>732</v>
      </c>
      <c r="L249" s="9" t="str">
        <f t="shared" si="69"/>
        <v>Yes</v>
      </c>
    </row>
    <row r="250" spans="1:12" x14ac:dyDescent="0.25">
      <c r="A250" s="2" t="s">
        <v>1089</v>
      </c>
      <c r="B250" s="33" t="s">
        <v>217</v>
      </c>
      <c r="C250" s="8">
        <v>1.9752643843</v>
      </c>
      <c r="D250" s="11" t="str">
        <f t="shared" si="70"/>
        <v>N/A</v>
      </c>
      <c r="E250" s="8">
        <v>1.9561489347000001</v>
      </c>
      <c r="F250" s="11" t="str">
        <f t="shared" si="71"/>
        <v>N/A</v>
      </c>
      <c r="G250" s="8">
        <v>2.0383231906999999</v>
      </c>
      <c r="H250" s="11" t="str">
        <f t="shared" si="72"/>
        <v>N/A</v>
      </c>
      <c r="I250" s="12">
        <v>-0.96799999999999997</v>
      </c>
      <c r="J250" s="12">
        <v>4.2009999999999996</v>
      </c>
      <c r="K250" s="41" t="s">
        <v>732</v>
      </c>
      <c r="L250" s="9" t="str">
        <f t="shared" si="69"/>
        <v>Yes</v>
      </c>
    </row>
    <row r="251" spans="1:12" x14ac:dyDescent="0.25">
      <c r="A251" s="2" t="s">
        <v>1090</v>
      </c>
      <c r="B251" s="33" t="s">
        <v>217</v>
      </c>
      <c r="C251" s="8">
        <v>66.395758181999994</v>
      </c>
      <c r="D251" s="11" t="str">
        <f t="shared" si="70"/>
        <v>N/A</v>
      </c>
      <c r="E251" s="8">
        <v>66.737228268999999</v>
      </c>
      <c r="F251" s="11" t="str">
        <f t="shared" si="71"/>
        <v>N/A</v>
      </c>
      <c r="G251" s="8">
        <v>67.081346642</v>
      </c>
      <c r="H251" s="11" t="str">
        <f t="shared" si="72"/>
        <v>N/A</v>
      </c>
      <c r="I251" s="12">
        <v>0.51429999999999998</v>
      </c>
      <c r="J251" s="12">
        <v>0.51559999999999995</v>
      </c>
      <c r="K251" s="41" t="s">
        <v>732</v>
      </c>
      <c r="L251" s="9" t="str">
        <f t="shared" si="69"/>
        <v>Yes</v>
      </c>
    </row>
    <row r="252" spans="1:12" x14ac:dyDescent="0.25">
      <c r="A252" s="2" t="s">
        <v>1091</v>
      </c>
      <c r="B252" s="33" t="s">
        <v>217</v>
      </c>
      <c r="C252" s="8">
        <v>58.519815858000001</v>
      </c>
      <c r="D252" s="11" t="str">
        <f t="shared" si="70"/>
        <v>N/A</v>
      </c>
      <c r="E252" s="8">
        <v>59.729613419000003</v>
      </c>
      <c r="F252" s="11" t="str">
        <f t="shared" si="71"/>
        <v>N/A</v>
      </c>
      <c r="G252" s="8">
        <v>53.449553555000001</v>
      </c>
      <c r="H252" s="11" t="str">
        <f t="shared" si="72"/>
        <v>N/A</v>
      </c>
      <c r="I252" s="12">
        <v>2.0670000000000002</v>
      </c>
      <c r="J252" s="12">
        <v>-10.5</v>
      </c>
      <c r="K252" s="41" t="s">
        <v>732</v>
      </c>
      <c r="L252" s="9" t="str">
        <f t="shared" si="69"/>
        <v>Yes</v>
      </c>
    </row>
    <row r="253" spans="1:12" x14ac:dyDescent="0.25">
      <c r="A253" s="2" t="s">
        <v>1092</v>
      </c>
      <c r="B253" s="33" t="s">
        <v>217</v>
      </c>
      <c r="C253" s="8">
        <v>99.775135262999996</v>
      </c>
      <c r="D253" s="11" t="str">
        <f t="shared" si="70"/>
        <v>N/A</v>
      </c>
      <c r="E253" s="8">
        <v>99.919640319999999</v>
      </c>
      <c r="F253" s="11" t="str">
        <f t="shared" si="71"/>
        <v>N/A</v>
      </c>
      <c r="G253" s="8">
        <v>99.907855584999993</v>
      </c>
      <c r="H253" s="11" t="str">
        <f t="shared" si="72"/>
        <v>N/A</v>
      </c>
      <c r="I253" s="12">
        <v>0.14480000000000001</v>
      </c>
      <c r="J253" s="12">
        <v>-1.2E-2</v>
      </c>
      <c r="K253" s="41" t="s">
        <v>732</v>
      </c>
      <c r="L253" s="9" t="str">
        <f t="shared" si="69"/>
        <v>Yes</v>
      </c>
    </row>
    <row r="254" spans="1:12" x14ac:dyDescent="0.25">
      <c r="A254" s="2" t="s">
        <v>1093</v>
      </c>
      <c r="B254" s="33" t="s">
        <v>217</v>
      </c>
      <c r="C254" s="8">
        <v>99.775135262999996</v>
      </c>
      <c r="D254" s="11" t="str">
        <f t="shared" si="70"/>
        <v>N/A</v>
      </c>
      <c r="E254" s="8">
        <v>99.919640319999999</v>
      </c>
      <c r="F254" s="11" t="str">
        <f t="shared" si="71"/>
        <v>N/A</v>
      </c>
      <c r="G254" s="8">
        <v>99.907855584999993</v>
      </c>
      <c r="H254" s="11" t="str">
        <f t="shared" si="72"/>
        <v>N/A</v>
      </c>
      <c r="I254" s="12">
        <v>0.14480000000000001</v>
      </c>
      <c r="J254" s="12">
        <v>-1.2E-2</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40951</v>
      </c>
      <c r="D272" s="11" t="str">
        <f t="shared" si="70"/>
        <v>N/A</v>
      </c>
      <c r="E272" s="34">
        <v>36966</v>
      </c>
      <c r="F272" s="11" t="str">
        <f t="shared" si="71"/>
        <v>N/A</v>
      </c>
      <c r="G272" s="34">
        <v>74808</v>
      </c>
      <c r="H272" s="11" t="str">
        <f t="shared" si="72"/>
        <v>N/A</v>
      </c>
      <c r="I272" s="12">
        <v>-9.73</v>
      </c>
      <c r="J272" s="12">
        <v>102.4</v>
      </c>
      <c r="K272" s="41" t="s">
        <v>732</v>
      </c>
      <c r="L272" s="9" t="str">
        <f t="shared" si="69"/>
        <v>No</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1079571</v>
      </c>
      <c r="F276" s="11" t="str">
        <f t="shared" ref="F276:F277" si="77">IF($B276="N/A","N/A",IF(E276&gt;10,"No",IF(E276&lt;-10,"No","Yes")))</f>
        <v>N/A</v>
      </c>
      <c r="G276" s="1">
        <v>1112680</v>
      </c>
      <c r="H276" s="11" t="str">
        <f t="shared" ref="H276:H277" si="78">IF($B276="N/A","N/A",IF(G276&gt;10,"No",IF(G276&lt;-10,"No","Yes")))</f>
        <v>N/A</v>
      </c>
      <c r="I276" s="12" t="s">
        <v>217</v>
      </c>
      <c r="J276" s="12">
        <v>3.0670000000000002</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860245.25</v>
      </c>
      <c r="F277" s="11" t="str">
        <f t="shared" si="77"/>
        <v>N/A</v>
      </c>
      <c r="G277" s="1">
        <v>894269.66666999995</v>
      </c>
      <c r="H277" s="11" t="str">
        <f t="shared" si="78"/>
        <v>N/A</v>
      </c>
      <c r="I277" s="12" t="s">
        <v>217</v>
      </c>
      <c r="J277" s="12">
        <v>3.9550000000000001</v>
      </c>
      <c r="K277" s="1" t="s">
        <v>217</v>
      </c>
      <c r="L277" s="9" t="str">
        <f t="shared" si="79"/>
        <v>N/A</v>
      </c>
    </row>
    <row r="278" spans="1:12" x14ac:dyDescent="0.25">
      <c r="A278" s="16" t="s">
        <v>691</v>
      </c>
      <c r="B278" s="1" t="s">
        <v>217</v>
      </c>
      <c r="C278" s="1">
        <v>0</v>
      </c>
      <c r="D278" s="11" t="str">
        <f t="shared" si="76"/>
        <v>N/A</v>
      </c>
      <c r="E278" s="1">
        <v>0</v>
      </c>
      <c r="F278" s="11" t="str">
        <f t="shared" ref="F278:F283" si="80">IF($B278="N/A","N/A",IF(E278&gt;10,"No",IF(E278&lt;-10,"No","Yes")))</f>
        <v>N/A</v>
      </c>
      <c r="G278" s="1">
        <v>0</v>
      </c>
      <c r="H278" s="11" t="str">
        <f t="shared" ref="H278:H283" si="81">IF($B278="N/A","N/A",IF(G278&gt;10,"No",IF(G278&lt;-10,"No","Yes")))</f>
        <v>N/A</v>
      </c>
      <c r="I278" s="12" t="s">
        <v>1742</v>
      </c>
      <c r="J278" s="12" t="s">
        <v>1742</v>
      </c>
      <c r="K278" s="1" t="s">
        <v>217</v>
      </c>
      <c r="L278" s="9" t="str">
        <f t="shared" ref="L278:L284" si="82">IF(J278="Div by 0", "N/A", IF(K278="N/A","N/A", IF(J278&gt;VALUE(MID(K278,1,2)), "No", IF(J278&lt;-1*VALUE(MID(K278,1,2)), "No", "Yes"))))</f>
        <v>N/A</v>
      </c>
    </row>
    <row r="279" spans="1:12" x14ac:dyDescent="0.25">
      <c r="A279" s="16" t="s">
        <v>692</v>
      </c>
      <c r="B279" s="1" t="s">
        <v>217</v>
      </c>
      <c r="C279" s="1">
        <v>0</v>
      </c>
      <c r="D279" s="11" t="str">
        <f t="shared" si="76"/>
        <v>N/A</v>
      </c>
      <c r="E279" s="1">
        <v>0</v>
      </c>
      <c r="F279" s="11" t="str">
        <f t="shared" si="80"/>
        <v>N/A</v>
      </c>
      <c r="G279" s="1">
        <v>0</v>
      </c>
      <c r="H279" s="11" t="str">
        <f t="shared" si="81"/>
        <v>N/A</v>
      </c>
      <c r="I279" s="12" t="s">
        <v>1742</v>
      </c>
      <c r="J279" s="12" t="s">
        <v>1742</v>
      </c>
      <c r="K279" s="1" t="s">
        <v>217</v>
      </c>
      <c r="L279" s="9" t="str">
        <f t="shared" si="82"/>
        <v>N/A</v>
      </c>
    </row>
    <row r="280" spans="1:12" x14ac:dyDescent="0.25">
      <c r="A280" s="16" t="s">
        <v>693</v>
      </c>
      <c r="B280" s="1" t="s">
        <v>217</v>
      </c>
      <c r="C280" s="1" t="s">
        <v>1742</v>
      </c>
      <c r="D280" s="11" t="str">
        <f t="shared" si="76"/>
        <v>N/A</v>
      </c>
      <c r="E280" s="1">
        <v>0</v>
      </c>
      <c r="F280" s="11" t="str">
        <f t="shared" si="80"/>
        <v>N/A</v>
      </c>
      <c r="G280" s="1">
        <v>0</v>
      </c>
      <c r="H280" s="11" t="str">
        <f t="shared" si="81"/>
        <v>N/A</v>
      </c>
      <c r="I280" s="12" t="s">
        <v>1742</v>
      </c>
      <c r="J280" s="12" t="s">
        <v>1742</v>
      </c>
      <c r="K280" s="1" t="s">
        <v>217</v>
      </c>
      <c r="L280" s="9" t="str">
        <f t="shared" si="82"/>
        <v>N/A</v>
      </c>
    </row>
    <row r="281" spans="1:12" x14ac:dyDescent="0.25">
      <c r="A281" s="16" t="s">
        <v>694</v>
      </c>
      <c r="B281" s="1" t="s">
        <v>217</v>
      </c>
      <c r="C281" s="1">
        <v>13135</v>
      </c>
      <c r="D281" s="11" t="str">
        <f t="shared" si="76"/>
        <v>N/A</v>
      </c>
      <c r="E281" s="1">
        <v>14177</v>
      </c>
      <c r="F281" s="11" t="str">
        <f t="shared" si="80"/>
        <v>N/A</v>
      </c>
      <c r="G281" s="1">
        <v>20546</v>
      </c>
      <c r="H281" s="11" t="str">
        <f t="shared" si="81"/>
        <v>N/A</v>
      </c>
      <c r="I281" s="12">
        <v>7.9329999999999998</v>
      </c>
      <c r="J281" s="12">
        <v>44.92</v>
      </c>
      <c r="K281" s="1" t="s">
        <v>217</v>
      </c>
      <c r="L281" s="9" t="str">
        <f t="shared" si="82"/>
        <v>N/A</v>
      </c>
    </row>
    <row r="282" spans="1:12" x14ac:dyDescent="0.25">
      <c r="A282" s="16" t="s">
        <v>695</v>
      </c>
      <c r="B282" s="1" t="s">
        <v>217</v>
      </c>
      <c r="C282" s="1">
        <v>21227</v>
      </c>
      <c r="D282" s="11" t="str">
        <f t="shared" si="76"/>
        <v>N/A</v>
      </c>
      <c r="E282" s="1">
        <v>23563</v>
      </c>
      <c r="F282" s="11" t="str">
        <f t="shared" si="80"/>
        <v>N/A</v>
      </c>
      <c r="G282" s="1">
        <v>35830</v>
      </c>
      <c r="H282" s="11" t="str">
        <f t="shared" si="81"/>
        <v>N/A</v>
      </c>
      <c r="I282" s="12">
        <v>11</v>
      </c>
      <c r="J282" s="12">
        <v>52.06</v>
      </c>
      <c r="K282" s="1" t="s">
        <v>217</v>
      </c>
      <c r="L282" s="9" t="str">
        <f t="shared" si="82"/>
        <v>N/A</v>
      </c>
    </row>
    <row r="283" spans="1:12" x14ac:dyDescent="0.25">
      <c r="A283" s="16" t="s">
        <v>696</v>
      </c>
      <c r="B283" s="1" t="s">
        <v>217</v>
      </c>
      <c r="C283" s="1">
        <v>13605.75</v>
      </c>
      <c r="D283" s="11" t="str">
        <f t="shared" si="76"/>
        <v>N/A</v>
      </c>
      <c r="E283" s="1">
        <v>14467.416667</v>
      </c>
      <c r="F283" s="11" t="str">
        <f t="shared" si="80"/>
        <v>N/A</v>
      </c>
      <c r="G283" s="1">
        <v>21546.833332999999</v>
      </c>
      <c r="H283" s="11" t="str">
        <f t="shared" si="81"/>
        <v>N/A</v>
      </c>
      <c r="I283" s="12">
        <v>6.3330000000000002</v>
      </c>
      <c r="J283" s="12">
        <v>48.93</v>
      </c>
      <c r="K283" s="1" t="s">
        <v>217</v>
      </c>
      <c r="L283" s="9" t="str">
        <f t="shared" si="82"/>
        <v>N/A</v>
      </c>
    </row>
    <row r="284" spans="1:12" x14ac:dyDescent="0.25">
      <c r="A284" s="16" t="s">
        <v>403</v>
      </c>
      <c r="B284" s="33" t="s">
        <v>294</v>
      </c>
      <c r="C284" s="8">
        <v>7.3333593875999998</v>
      </c>
      <c r="D284" s="11" t="str">
        <f>IF($B284="N/A","N/A",IF(C284&lt;=40,"Yes","No"))</f>
        <v>Yes</v>
      </c>
      <c r="E284" s="8">
        <v>7.8154545003999996</v>
      </c>
      <c r="F284" s="11" t="str">
        <f>IF($B284="N/A","N/A",IF(E284&lt;=40,"Yes","No"))</f>
        <v>Yes</v>
      </c>
      <c r="G284" s="8">
        <v>10.641956637</v>
      </c>
      <c r="H284" s="11" t="str">
        <f>IF($B284="N/A","N/A",IF(G284&lt;=40,"Yes","No"))</f>
        <v>Yes</v>
      </c>
      <c r="I284" s="12">
        <v>6.5739999999999998</v>
      </c>
      <c r="J284" s="12">
        <v>36.17</v>
      </c>
      <c r="K284" s="41" t="s">
        <v>734</v>
      </c>
      <c r="L284" s="9" t="str">
        <f t="shared" si="82"/>
        <v>No</v>
      </c>
    </row>
    <row r="285" spans="1:12" x14ac:dyDescent="0.25">
      <c r="A285" s="16" t="s">
        <v>697</v>
      </c>
      <c r="B285" s="1" t="s">
        <v>217</v>
      </c>
      <c r="C285" s="1" t="s">
        <v>217</v>
      </c>
      <c r="D285" s="11" t="str">
        <f t="shared" ref="D285:D303" si="83">IF($B285="N/A","N/A",IF(C285&gt;10,"No",IF(C285&lt;-10,"No","Yes")))</f>
        <v>N/A</v>
      </c>
      <c r="E285" s="1">
        <v>5680</v>
      </c>
      <c r="F285" s="11" t="str">
        <f t="shared" ref="F285:F286" si="84">IF($B285="N/A","N/A",IF(E285&gt;10,"No",IF(E285&lt;-10,"No","Yes")))</f>
        <v>N/A</v>
      </c>
      <c r="G285" s="1">
        <v>5027</v>
      </c>
      <c r="H285" s="11" t="str">
        <f t="shared" ref="H285:H286" si="85">IF($B285="N/A","N/A",IF(G285&gt;10,"No",IF(G285&lt;-10,"No","Yes")))</f>
        <v>N/A</v>
      </c>
      <c r="I285" s="12" t="s">
        <v>217</v>
      </c>
      <c r="J285" s="12">
        <v>-11.5</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1599.0833333</v>
      </c>
      <c r="F286" s="11" t="str">
        <f t="shared" si="84"/>
        <v>N/A</v>
      </c>
      <c r="G286" s="1">
        <v>1234.25</v>
      </c>
      <c r="H286" s="11" t="str">
        <f t="shared" si="85"/>
        <v>N/A</v>
      </c>
      <c r="I286" s="12" t="s">
        <v>217</v>
      </c>
      <c r="J286" s="12">
        <v>-22.8</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13739</v>
      </c>
      <c r="D289" s="11" t="str">
        <f t="shared" si="83"/>
        <v>N/A</v>
      </c>
      <c r="E289" s="1">
        <v>12429</v>
      </c>
      <c r="F289" s="11" t="str">
        <f t="shared" ref="F289:F303" si="90">IF($B289="N/A","N/A",IF(E289&gt;10,"No",IF(E289&lt;-10,"No","Yes")))</f>
        <v>N/A</v>
      </c>
      <c r="G289" s="1">
        <v>38960</v>
      </c>
      <c r="H289" s="11" t="str">
        <f t="shared" ref="H289:H303" si="91">IF($B289="N/A","N/A",IF(G289&gt;10,"No",IF(G289&lt;-10,"No","Yes")))</f>
        <v>N/A</v>
      </c>
      <c r="I289" s="12">
        <v>-9.5299999999999994</v>
      </c>
      <c r="J289" s="12">
        <v>213.5</v>
      </c>
      <c r="K289" s="1" t="s">
        <v>217</v>
      </c>
      <c r="L289" s="9" t="str">
        <f t="shared" ref="L289:L300" si="92">IF(J289="Div by 0", "N/A", IF(K289="N/A","N/A", IF(J289&gt;VALUE(MID(K289,1,2)), "No", IF(J289&lt;-1*VALUE(MID(K289,1,2)), "No", "Yes"))))</f>
        <v>N/A</v>
      </c>
    </row>
    <row r="290" spans="1:12" x14ac:dyDescent="0.25">
      <c r="A290" s="16" t="s">
        <v>701</v>
      </c>
      <c r="B290" s="1" t="s">
        <v>217</v>
      </c>
      <c r="C290" s="1">
        <v>40951</v>
      </c>
      <c r="D290" s="11" t="str">
        <f t="shared" si="83"/>
        <v>N/A</v>
      </c>
      <c r="E290" s="1">
        <v>36966</v>
      </c>
      <c r="F290" s="11" t="str">
        <f t="shared" si="90"/>
        <v>N/A</v>
      </c>
      <c r="G290" s="1">
        <v>74808</v>
      </c>
      <c r="H290" s="11" t="str">
        <f t="shared" si="91"/>
        <v>N/A</v>
      </c>
      <c r="I290" s="12">
        <v>-9.73</v>
      </c>
      <c r="J290" s="12">
        <v>102.4</v>
      </c>
      <c r="K290" s="1" t="s">
        <v>217</v>
      </c>
      <c r="L290" s="9" t="str">
        <f t="shared" si="92"/>
        <v>N/A</v>
      </c>
    </row>
    <row r="291" spans="1:12" x14ac:dyDescent="0.25">
      <c r="A291" s="16" t="s">
        <v>719</v>
      </c>
      <c r="B291" s="33" t="s">
        <v>217</v>
      </c>
      <c r="C291" s="13">
        <v>0</v>
      </c>
      <c r="D291" s="11" t="str">
        <f t="shared" si="83"/>
        <v>N/A</v>
      </c>
      <c r="E291" s="13">
        <v>0</v>
      </c>
      <c r="F291" s="11" t="str">
        <f t="shared" si="90"/>
        <v>N/A</v>
      </c>
      <c r="G291" s="13">
        <v>1.3367553999999999E-3</v>
      </c>
      <c r="H291" s="11" t="str">
        <f t="shared" si="91"/>
        <v>N/A</v>
      </c>
      <c r="I291" s="12" t="s">
        <v>1742</v>
      </c>
      <c r="J291" s="12" t="s">
        <v>1742</v>
      </c>
      <c r="K291" s="33" t="s">
        <v>217</v>
      </c>
      <c r="L291" s="9" t="str">
        <f t="shared" si="92"/>
        <v>N/A</v>
      </c>
    </row>
    <row r="292" spans="1:12" x14ac:dyDescent="0.25">
      <c r="A292" s="16" t="s">
        <v>712</v>
      </c>
      <c r="B292" s="1" t="s">
        <v>217</v>
      </c>
      <c r="C292" s="1">
        <v>19511.916667000001</v>
      </c>
      <c r="D292" s="11" t="str">
        <f t="shared" si="83"/>
        <v>N/A</v>
      </c>
      <c r="E292" s="1">
        <v>17133.75</v>
      </c>
      <c r="F292" s="11" t="str">
        <f t="shared" si="90"/>
        <v>N/A</v>
      </c>
      <c r="G292" s="1">
        <v>28517.416667000001</v>
      </c>
      <c r="H292" s="11" t="str">
        <f t="shared" si="91"/>
        <v>N/A</v>
      </c>
      <c r="I292" s="12">
        <v>-12.2</v>
      </c>
      <c r="J292" s="12">
        <v>66.44</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24</v>
      </c>
      <c r="D295" s="11" t="str">
        <f t="shared" si="83"/>
        <v>N/A</v>
      </c>
      <c r="E295" s="1">
        <v>145</v>
      </c>
      <c r="F295" s="11" t="str">
        <f t="shared" si="90"/>
        <v>N/A</v>
      </c>
      <c r="G295" s="1">
        <v>163</v>
      </c>
      <c r="H295" s="11" t="str">
        <f t="shared" si="91"/>
        <v>N/A</v>
      </c>
      <c r="I295" s="12">
        <v>504.2</v>
      </c>
      <c r="J295" s="12">
        <v>12.41</v>
      </c>
      <c r="K295" s="1" t="s">
        <v>217</v>
      </c>
      <c r="L295" s="9" t="str">
        <f t="shared" si="92"/>
        <v>N/A</v>
      </c>
    </row>
    <row r="296" spans="1:12" x14ac:dyDescent="0.25">
      <c r="A296" s="16" t="s">
        <v>714</v>
      </c>
      <c r="B296" s="1" t="s">
        <v>217</v>
      </c>
      <c r="C296" s="1">
        <v>7.5</v>
      </c>
      <c r="D296" s="11" t="str">
        <f t="shared" si="83"/>
        <v>N/A</v>
      </c>
      <c r="E296" s="1">
        <v>59.5</v>
      </c>
      <c r="F296" s="11" t="str">
        <f t="shared" si="90"/>
        <v>N/A</v>
      </c>
      <c r="G296" s="1">
        <v>67.666666667000001</v>
      </c>
      <c r="H296" s="11" t="str">
        <f t="shared" si="91"/>
        <v>N/A</v>
      </c>
      <c r="I296" s="12">
        <v>693.3</v>
      </c>
      <c r="J296" s="12">
        <v>13.73</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26687</v>
      </c>
      <c r="F308" s="1" t="s">
        <v>217</v>
      </c>
      <c r="G308" s="1">
        <v>59641</v>
      </c>
      <c r="H308" s="1" t="s">
        <v>217</v>
      </c>
      <c r="I308" s="12" t="s">
        <v>217</v>
      </c>
      <c r="J308" s="12">
        <v>123.5</v>
      </c>
      <c r="K308" s="1" t="s">
        <v>217</v>
      </c>
      <c r="L308" s="9" t="str">
        <f>IF(J308="Div by 0", "N/A", IF(K308="N/A","N/A", IF(J308&gt;VALUE(MID(K308,1,2)), "No", IF(J308&lt;-1*VALUE(MID(K308,1,2)), "No", "Yes"))))</f>
        <v>N/A</v>
      </c>
    </row>
    <row r="309" spans="1:12" x14ac:dyDescent="0.25">
      <c r="A309" s="61" t="s">
        <v>73</v>
      </c>
      <c r="B309" s="33" t="s">
        <v>217</v>
      </c>
      <c r="C309" s="34">
        <v>856627</v>
      </c>
      <c r="D309" s="11" t="str">
        <f>IF($B309="N/A","N/A",IF(C309&gt;10,"No",IF(C309&lt;-10,"No","Yes")))</f>
        <v>N/A</v>
      </c>
      <c r="E309" s="34">
        <v>889339</v>
      </c>
      <c r="F309" s="11" t="str">
        <f>IF($B309="N/A","N/A",IF(E309&gt;10,"No",IF(E309&lt;-10,"No","Yes")))</f>
        <v>N/A</v>
      </c>
      <c r="G309" s="34">
        <v>934485</v>
      </c>
      <c r="H309" s="11" t="str">
        <f>IF($B309="N/A","N/A",IF(G309&gt;10,"No",IF(G309&lt;-10,"No","Yes")))</f>
        <v>N/A</v>
      </c>
      <c r="I309" s="12">
        <v>3.819</v>
      </c>
      <c r="J309" s="12">
        <v>5.0759999999999996</v>
      </c>
      <c r="K309" s="41" t="s">
        <v>734</v>
      </c>
      <c r="L309" s="9" t="str">
        <f t="shared" ref="L309:L338" si="94">IF(J309="Div by 0", "N/A", IF(K309="N/A","N/A", IF(J309&gt;VALUE(MID(K309,1,2)), "No", IF(J309&lt;-1*VALUE(MID(K309,1,2)), "No", "Yes"))))</f>
        <v>Yes</v>
      </c>
    </row>
    <row r="310" spans="1:12" x14ac:dyDescent="0.25">
      <c r="A310" s="48" t="s">
        <v>186</v>
      </c>
      <c r="B310" s="33" t="s">
        <v>217</v>
      </c>
      <c r="C310" s="34">
        <v>78785</v>
      </c>
      <c r="D310" s="11" t="str">
        <f t="shared" ref="D310:D313" si="95">IF($B310="N/A","N/A",IF(C310&gt;10,"No",IF(C310&lt;-10,"No","Yes")))</f>
        <v>N/A</v>
      </c>
      <c r="E310" s="34">
        <v>78602</v>
      </c>
      <c r="F310" s="11" t="str">
        <f t="shared" ref="F310:F313" si="96">IF($B310="N/A","N/A",IF(E310&gt;10,"No",IF(E310&lt;-10,"No","Yes")))</f>
        <v>N/A</v>
      </c>
      <c r="G310" s="34">
        <v>81543</v>
      </c>
      <c r="H310" s="11" t="str">
        <f t="shared" ref="H310:H313" si="97">IF($B310="N/A","N/A",IF(G310&gt;10,"No",IF(G310&lt;-10,"No","Yes")))</f>
        <v>N/A</v>
      </c>
      <c r="I310" s="12">
        <v>-0.23200000000000001</v>
      </c>
      <c r="J310" s="12">
        <v>3.742</v>
      </c>
      <c r="K310" s="41" t="s">
        <v>734</v>
      </c>
      <c r="L310" s="9" t="str">
        <f>IF(J310="Div by 0", "N/A", IF(OR(J310="N/A",K310="N/A"),"N/A", IF(J310&gt;VALUE(MID(K310,1,2)), "No", IF(J310&lt;-1*VALUE(MID(K310,1,2)), "No", "Yes"))))</f>
        <v>Yes</v>
      </c>
    </row>
    <row r="311" spans="1:12" x14ac:dyDescent="0.25">
      <c r="A311" s="48" t="s">
        <v>187</v>
      </c>
      <c r="B311" s="33" t="s">
        <v>217</v>
      </c>
      <c r="C311" s="34">
        <v>163311</v>
      </c>
      <c r="D311" s="11" t="str">
        <f t="shared" si="95"/>
        <v>N/A</v>
      </c>
      <c r="E311" s="34">
        <v>172615</v>
      </c>
      <c r="F311" s="11" t="str">
        <f t="shared" si="96"/>
        <v>N/A</v>
      </c>
      <c r="G311" s="34">
        <v>184420</v>
      </c>
      <c r="H311" s="11" t="str">
        <f t="shared" si="97"/>
        <v>N/A</v>
      </c>
      <c r="I311" s="12">
        <v>5.6970000000000001</v>
      </c>
      <c r="J311" s="12">
        <v>6.8390000000000004</v>
      </c>
      <c r="K311" s="41" t="s">
        <v>734</v>
      </c>
      <c r="L311" s="9" t="str">
        <f t="shared" ref="L311:L313" si="98">IF(J311="Div by 0", "N/A", IF(OR(J311="N/A",K311="N/A"),"N/A", IF(J311&gt;VALUE(MID(K311,1,2)), "No", IF(J311&lt;-1*VALUE(MID(K311,1,2)), "No", "Yes"))))</f>
        <v>Yes</v>
      </c>
    </row>
    <row r="312" spans="1:12" x14ac:dyDescent="0.25">
      <c r="A312" s="48" t="s">
        <v>188</v>
      </c>
      <c r="B312" s="33" t="s">
        <v>217</v>
      </c>
      <c r="C312" s="34">
        <v>487478</v>
      </c>
      <c r="D312" s="11" t="str">
        <f t="shared" si="95"/>
        <v>N/A</v>
      </c>
      <c r="E312" s="34">
        <v>510986</v>
      </c>
      <c r="F312" s="11" t="str">
        <f t="shared" si="96"/>
        <v>N/A</v>
      </c>
      <c r="G312" s="34">
        <v>535305</v>
      </c>
      <c r="H312" s="11" t="str">
        <f t="shared" si="97"/>
        <v>N/A</v>
      </c>
      <c r="I312" s="12">
        <v>4.8220000000000001</v>
      </c>
      <c r="J312" s="12">
        <v>4.7590000000000003</v>
      </c>
      <c r="K312" s="41" t="s">
        <v>734</v>
      </c>
      <c r="L312" s="9" t="str">
        <f t="shared" si="98"/>
        <v>Yes</v>
      </c>
    </row>
    <row r="313" spans="1:12" x14ac:dyDescent="0.25">
      <c r="A313" s="7" t="s">
        <v>189</v>
      </c>
      <c r="B313" s="33" t="s">
        <v>217</v>
      </c>
      <c r="C313" s="34">
        <v>127053</v>
      </c>
      <c r="D313" s="11" t="str">
        <f t="shared" si="95"/>
        <v>N/A</v>
      </c>
      <c r="E313" s="34">
        <v>127136</v>
      </c>
      <c r="F313" s="11" t="str">
        <f t="shared" si="96"/>
        <v>N/A</v>
      </c>
      <c r="G313" s="34">
        <v>133217</v>
      </c>
      <c r="H313" s="11" t="str">
        <f t="shared" si="97"/>
        <v>N/A</v>
      </c>
      <c r="I313" s="12">
        <v>6.5299999999999997E-2</v>
      </c>
      <c r="J313" s="12">
        <v>4.7830000000000004</v>
      </c>
      <c r="K313" s="41" t="s">
        <v>734</v>
      </c>
      <c r="L313" s="9" t="str">
        <f t="shared" si="98"/>
        <v>Yes</v>
      </c>
    </row>
    <row r="314" spans="1:12" x14ac:dyDescent="0.25">
      <c r="A314" s="48" t="s">
        <v>1112</v>
      </c>
      <c r="B314" s="13" t="s">
        <v>217</v>
      </c>
      <c r="C314" s="34" t="s">
        <v>217</v>
      </c>
      <c r="D314" s="9" t="str">
        <f t="shared" ref="D314:F317" si="99">IF($B314="N/A","N/A",IF(C314&lt;0,"No","Yes"))</f>
        <v>N/A</v>
      </c>
      <c r="E314" s="34">
        <v>508578</v>
      </c>
      <c r="F314" s="9" t="str">
        <f t="shared" si="99"/>
        <v>N/A</v>
      </c>
      <c r="G314" s="34">
        <v>531467</v>
      </c>
      <c r="H314" s="9" t="str">
        <f t="shared" ref="H314:H317" si="100">IF($B314="N/A","N/A",IF(G314&lt;0,"No","Yes"))</f>
        <v>N/A</v>
      </c>
      <c r="I314" s="12" t="s">
        <v>217</v>
      </c>
      <c r="J314" s="12">
        <v>4.5010000000000003</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24395</v>
      </c>
      <c r="F315" s="9" t="str">
        <f t="shared" si="99"/>
        <v>N/A</v>
      </c>
      <c r="G315" s="34">
        <v>25448</v>
      </c>
      <c r="H315" s="9" t="str">
        <f t="shared" si="100"/>
        <v>N/A</v>
      </c>
      <c r="I315" s="12" t="s">
        <v>217</v>
      </c>
      <c r="J315" s="12">
        <v>4.3159999999999998</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268591</v>
      </c>
      <c r="F316" s="9" t="str">
        <f t="shared" si="99"/>
        <v>N/A</v>
      </c>
      <c r="G316" s="34">
        <v>287036</v>
      </c>
      <c r="H316" s="9" t="str">
        <f t="shared" si="100"/>
        <v>N/A</v>
      </c>
      <c r="I316" s="12" t="s">
        <v>217</v>
      </c>
      <c r="J316" s="12">
        <v>6.867</v>
      </c>
      <c r="K316" s="1" t="s">
        <v>733</v>
      </c>
      <c r="L316" s="9" t="str">
        <f t="shared" si="101"/>
        <v>Yes</v>
      </c>
    </row>
    <row r="317" spans="1:12" x14ac:dyDescent="0.25">
      <c r="A317" s="48" t="s">
        <v>1113</v>
      </c>
      <c r="B317" s="13" t="s">
        <v>217</v>
      </c>
      <c r="C317" s="34" t="s">
        <v>217</v>
      </c>
      <c r="D317" s="9" t="str">
        <f t="shared" si="99"/>
        <v>N/A</v>
      </c>
      <c r="E317" s="34">
        <v>54809</v>
      </c>
      <c r="F317" s="9" t="str">
        <f t="shared" si="99"/>
        <v>N/A</v>
      </c>
      <c r="G317" s="34">
        <v>59026</v>
      </c>
      <c r="H317" s="9" t="str">
        <f t="shared" si="100"/>
        <v>N/A</v>
      </c>
      <c r="I317" s="12" t="s">
        <v>217</v>
      </c>
      <c r="J317" s="12">
        <v>7.694</v>
      </c>
      <c r="K317" s="1" t="s">
        <v>733</v>
      </c>
      <c r="L317" s="9" t="str">
        <f t="shared" si="101"/>
        <v>Yes</v>
      </c>
    </row>
    <row r="318" spans="1:12" x14ac:dyDescent="0.25">
      <c r="A318" s="48" t="s">
        <v>98</v>
      </c>
      <c r="B318" s="33" t="s">
        <v>295</v>
      </c>
      <c r="C318" s="8">
        <v>95.796653618999997</v>
      </c>
      <c r="D318" s="11" t="str">
        <f>IF($B318="N/A","N/A",IF(C318&gt;80,"Yes","No"))</f>
        <v>Yes</v>
      </c>
      <c r="E318" s="8">
        <v>96.169177332999993</v>
      </c>
      <c r="F318" s="11" t="str">
        <f>IF($B318="N/A","N/A",IF(E318&gt;80,"Yes","No"))</f>
        <v>Yes</v>
      </c>
      <c r="G318" s="8">
        <v>95.408915070999996</v>
      </c>
      <c r="H318" s="11" t="str">
        <f>IF($B318="N/A","N/A",IF(G318&gt;80,"Yes","No"))</f>
        <v>Yes</v>
      </c>
      <c r="I318" s="12">
        <v>0.38890000000000002</v>
      </c>
      <c r="J318" s="12">
        <v>-0.79100000000000004</v>
      </c>
      <c r="K318" s="41" t="s">
        <v>734</v>
      </c>
      <c r="L318" s="9" t="str">
        <f t="shared" si="94"/>
        <v>Yes</v>
      </c>
    </row>
    <row r="319" spans="1:12" x14ac:dyDescent="0.25">
      <c r="A319" s="48" t="s">
        <v>336</v>
      </c>
      <c r="B319" s="33" t="s">
        <v>282</v>
      </c>
      <c r="C319" s="8">
        <v>0</v>
      </c>
      <c r="D319" s="11" t="str">
        <f>IF($B319="N/A","N/A",IF(C319&gt;=5,"No",IF(C319&lt;0,"No","Yes")))</f>
        <v>Yes</v>
      </c>
      <c r="E319" s="8">
        <v>0</v>
      </c>
      <c r="F319" s="11" t="str">
        <f>IF($B319="N/A","N/A",IF(E319&gt;=5,"No",IF(E319&lt;0,"No","Yes")))</f>
        <v>Yes</v>
      </c>
      <c r="G319" s="8">
        <v>0</v>
      </c>
      <c r="H319" s="11" t="str">
        <f>IF($B319="N/A","N/A",IF(G319&gt;=5,"No",IF(G319&lt;0,"No","Yes")))</f>
        <v>Yes</v>
      </c>
      <c r="I319" s="12" t="s">
        <v>1742</v>
      </c>
      <c r="J319" s="12" t="s">
        <v>1742</v>
      </c>
      <c r="K319" s="41" t="s">
        <v>734</v>
      </c>
      <c r="L319" s="9" t="str">
        <f t="shared" si="94"/>
        <v>N/A</v>
      </c>
    </row>
    <row r="320" spans="1:12" x14ac:dyDescent="0.25">
      <c r="A320" s="48" t="s">
        <v>344</v>
      </c>
      <c r="B320" s="41" t="s">
        <v>282</v>
      </c>
      <c r="C320" s="8">
        <v>1.6212423843999999</v>
      </c>
      <c r="D320" s="11" t="str">
        <f>IF($B320="N/A","N/A",IF(C320&gt;=5,"No",IF(C320&lt;0,"No","Yes")))</f>
        <v>Yes</v>
      </c>
      <c r="E320" s="8">
        <v>1.7343217827999999</v>
      </c>
      <c r="F320" s="11" t="str">
        <f>IF($B320="N/A","N/A",IF(E320&gt;=5,"No",IF(E320&lt;0,"No","Yes")))</f>
        <v>Yes</v>
      </c>
      <c r="G320" s="8">
        <v>2.4246510109999999</v>
      </c>
      <c r="H320" s="11" t="str">
        <f>IF($B320="N/A","N/A",IF(G320&gt;=5,"No",IF(G320&lt;0,"No","Yes")))</f>
        <v>Yes</v>
      </c>
      <c r="I320" s="12">
        <v>6.9749999999999996</v>
      </c>
      <c r="J320" s="12">
        <v>39.799999999999997</v>
      </c>
      <c r="K320" s="41" t="s">
        <v>734</v>
      </c>
      <c r="L320" s="9" t="str">
        <f t="shared" si="94"/>
        <v>No</v>
      </c>
    </row>
    <row r="321" spans="1:12" x14ac:dyDescent="0.25">
      <c r="A321" s="48" t="s">
        <v>337</v>
      </c>
      <c r="B321" s="41" t="s">
        <v>282</v>
      </c>
      <c r="C321" s="8">
        <v>0.22133320570000001</v>
      </c>
      <c r="D321" s="11" t="str">
        <f>IF($B321="N/A","N/A",IF(C321&gt;=5,"No",IF(C321&lt;0,"No","Yes")))</f>
        <v>Yes</v>
      </c>
      <c r="E321" s="8">
        <v>0.1904785464</v>
      </c>
      <c r="F321" s="11" t="str">
        <f>IF($B321="N/A","N/A",IF(E321&gt;=5,"No",IF(E321&lt;0,"No","Yes")))</f>
        <v>Yes</v>
      </c>
      <c r="G321" s="8">
        <v>0.1323723762</v>
      </c>
      <c r="H321" s="11" t="str">
        <f>IF($B321="N/A","N/A",IF(G321&gt;=5,"No",IF(G321&lt;0,"No","Yes")))</f>
        <v>Yes</v>
      </c>
      <c r="I321" s="12">
        <v>-13.9</v>
      </c>
      <c r="J321" s="12">
        <v>-30.5</v>
      </c>
      <c r="K321" s="41" t="s">
        <v>734</v>
      </c>
      <c r="L321" s="9" t="str">
        <f t="shared" si="94"/>
        <v>No</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2.3597201582</v>
      </c>
      <c r="D323" s="11" t="str">
        <f>IF($B323="N/A","N/A",IF(C323&gt;=5,"No",IF(C323&lt;0,"No","Yes")))</f>
        <v>Yes</v>
      </c>
      <c r="E323" s="8">
        <v>1.9026490461000001</v>
      </c>
      <c r="F323" s="11" t="str">
        <f>IF($B323="N/A","N/A",IF(E323&gt;=5,"No",IF(E323&lt;0,"No","Yes")))</f>
        <v>Yes</v>
      </c>
      <c r="G323" s="8">
        <v>2.0280689364</v>
      </c>
      <c r="H323" s="11" t="str">
        <f>IF($B323="N/A","N/A",IF(G323&gt;=5,"No",IF(G323&lt;0,"No","Yes")))</f>
        <v>Yes</v>
      </c>
      <c r="I323" s="12">
        <v>-19.399999999999999</v>
      </c>
      <c r="J323" s="12">
        <v>6.5919999999999996</v>
      </c>
      <c r="K323" s="41" t="s">
        <v>734</v>
      </c>
      <c r="L323" s="9" t="str">
        <f t="shared" si="94"/>
        <v>Yes</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1.0506323E-3</v>
      </c>
      <c r="D325" s="11" t="str">
        <f t="shared" si="102"/>
        <v>No</v>
      </c>
      <c r="E325" s="8">
        <v>3.3732917999999999E-3</v>
      </c>
      <c r="F325" s="11" t="str">
        <f t="shared" si="103"/>
        <v>No</v>
      </c>
      <c r="G325" s="8">
        <v>5.9926056E-3</v>
      </c>
      <c r="H325" s="11" t="str">
        <f t="shared" si="104"/>
        <v>No</v>
      </c>
      <c r="I325" s="12">
        <v>221.1</v>
      </c>
      <c r="J325" s="12">
        <v>77.650000000000006</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5.5616972147999997</v>
      </c>
      <c r="D333" s="11" t="str">
        <f>IF($B333="N/A","N/A",IF(C333&gt;15,"No",IF(C333&lt;2,"No","Yes")))</f>
        <v>Yes</v>
      </c>
      <c r="E333" s="8">
        <v>7.1084254711000003</v>
      </c>
      <c r="F333" s="11" t="str">
        <f>IF($B333="N/A","N/A",IF(E333&gt;15,"No",IF(E333&lt;2,"No","Yes")))</f>
        <v>Yes</v>
      </c>
      <c r="G333" s="8">
        <v>7.0623926548</v>
      </c>
      <c r="H333" s="11" t="str">
        <f>IF($B333="N/A","N/A",IF(G333&gt;15,"No",IF(G333&lt;2,"No","Yes")))</f>
        <v>Yes</v>
      </c>
      <c r="I333" s="12">
        <v>27.81</v>
      </c>
      <c r="J333" s="12">
        <v>-0.64800000000000002</v>
      </c>
      <c r="K333" s="41" t="s">
        <v>734</v>
      </c>
      <c r="L333" s="9" t="str">
        <f t="shared" si="94"/>
        <v>Yes</v>
      </c>
    </row>
    <row r="334" spans="1:12" x14ac:dyDescent="0.25">
      <c r="A334" s="48" t="s">
        <v>1119</v>
      </c>
      <c r="B334" s="33" t="s">
        <v>217</v>
      </c>
      <c r="C334" s="34">
        <v>88735</v>
      </c>
      <c r="D334" s="11" t="str">
        <f>IF($B334="N/A","N/A",IF(C334&gt;10,"No",IF(C334&lt;-10,"No","Yes")))</f>
        <v>N/A</v>
      </c>
      <c r="E334" s="34">
        <v>96396</v>
      </c>
      <c r="F334" s="11" t="str">
        <f>IF($B334="N/A","N/A",IF(E334&gt;10,"No",IF(E334&lt;-10,"No","Yes")))</f>
        <v>N/A</v>
      </c>
      <c r="G334" s="34">
        <v>97585</v>
      </c>
      <c r="H334" s="11" t="str">
        <f>IF($B334="N/A","N/A",IF(G334&gt;10,"No",IF(G334&lt;-10,"No","Yes")))</f>
        <v>N/A</v>
      </c>
      <c r="I334" s="12">
        <v>8.6340000000000003</v>
      </c>
      <c r="J334" s="12">
        <v>1.2330000000000001</v>
      </c>
      <c r="K334" s="41" t="s">
        <v>734</v>
      </c>
      <c r="L334" s="9" t="str">
        <f t="shared" si="94"/>
        <v>Yes</v>
      </c>
    </row>
    <row r="335" spans="1:12" x14ac:dyDescent="0.25">
      <c r="A335" s="48" t="s">
        <v>145</v>
      </c>
      <c r="B335" s="33" t="s">
        <v>217</v>
      </c>
      <c r="C335" s="34">
        <v>40109</v>
      </c>
      <c r="D335" s="11" t="str">
        <f>IF($B335="N/A","N/A",IF(C335&gt;10,"No",IF(C335&lt;-10,"No","Yes")))</f>
        <v>N/A</v>
      </c>
      <c r="E335" s="34">
        <v>43119</v>
      </c>
      <c r="F335" s="11" t="str">
        <f>IF($B335="N/A","N/A",IF(E335&gt;10,"No",IF(E335&lt;-10,"No","Yes")))</f>
        <v>N/A</v>
      </c>
      <c r="G335" s="34">
        <v>46005</v>
      </c>
      <c r="H335" s="11" t="str">
        <f>IF($B335="N/A","N/A",IF(G335&gt;10,"No",IF(G335&lt;-10,"No","Yes")))</f>
        <v>N/A</v>
      </c>
      <c r="I335" s="12">
        <v>7.5049999999999999</v>
      </c>
      <c r="J335" s="12">
        <v>6.6929999999999996</v>
      </c>
      <c r="K335" s="41" t="s">
        <v>734</v>
      </c>
      <c r="L335" s="9" t="str">
        <f t="shared" si="94"/>
        <v>Yes</v>
      </c>
    </row>
    <row r="336" spans="1:12" x14ac:dyDescent="0.25">
      <c r="A336" s="48" t="s">
        <v>146</v>
      </c>
      <c r="B336" s="33" t="s">
        <v>217</v>
      </c>
      <c r="C336" s="34">
        <v>1190</v>
      </c>
      <c r="D336" s="11" t="str">
        <f>IF($B336="N/A","N/A",IF(C336&gt;10,"No",IF(C336&lt;-10,"No","Yes")))</f>
        <v>N/A</v>
      </c>
      <c r="E336" s="34">
        <v>1393</v>
      </c>
      <c r="F336" s="11" t="str">
        <f>IF($B336="N/A","N/A",IF(E336&gt;10,"No",IF(E336&lt;-10,"No","Yes")))</f>
        <v>N/A</v>
      </c>
      <c r="G336" s="34">
        <v>1566</v>
      </c>
      <c r="H336" s="11" t="str">
        <f>IF($B336="N/A","N/A",IF(G336&gt;10,"No",IF(G336&lt;-10,"No","Yes")))</f>
        <v>N/A</v>
      </c>
      <c r="I336" s="12">
        <v>17.059999999999999</v>
      </c>
      <c r="J336" s="12">
        <v>12.42</v>
      </c>
      <c r="K336" s="41" t="s">
        <v>734</v>
      </c>
      <c r="L336" s="9" t="str">
        <f t="shared" si="94"/>
        <v>Yes</v>
      </c>
    </row>
    <row r="337" spans="1:12" x14ac:dyDescent="0.25">
      <c r="A337" s="48" t="s">
        <v>147</v>
      </c>
      <c r="B337" s="33" t="s">
        <v>217</v>
      </c>
      <c r="C337" s="34">
        <v>9412</v>
      </c>
      <c r="D337" s="11" t="str">
        <f>IF($B337="N/A","N/A",IF(C337&gt;10,"No",IF(C337&lt;-10,"No","Yes")))</f>
        <v>N/A</v>
      </c>
      <c r="E337" s="34">
        <v>9603</v>
      </c>
      <c r="F337" s="11" t="str">
        <f>IF($B337="N/A","N/A",IF(E337&gt;10,"No",IF(E337&lt;-10,"No","Yes")))</f>
        <v>N/A</v>
      </c>
      <c r="G337" s="34">
        <v>8358</v>
      </c>
      <c r="H337" s="11" t="str">
        <f>IF($B337="N/A","N/A",IF(G337&gt;10,"No",IF(G337&lt;-10,"No","Yes")))</f>
        <v>N/A</v>
      </c>
      <c r="I337" s="12">
        <v>2.0289999999999999</v>
      </c>
      <c r="J337" s="12">
        <v>-13</v>
      </c>
      <c r="K337" s="41" t="s">
        <v>734</v>
      </c>
      <c r="L337" s="9" t="str">
        <f t="shared" si="94"/>
        <v>Yes</v>
      </c>
    </row>
    <row r="338" spans="1:12" x14ac:dyDescent="0.25">
      <c r="A338" s="48" t="s">
        <v>148</v>
      </c>
      <c r="B338" s="33" t="s">
        <v>217</v>
      </c>
      <c r="C338" s="34">
        <v>181</v>
      </c>
      <c r="D338" s="11" t="str">
        <f>IF($B338="N/A","N/A",IF(C338&gt;10,"No",IF(C338&lt;-10,"No","Yes")))</f>
        <v>N/A</v>
      </c>
      <c r="E338" s="34">
        <v>204</v>
      </c>
      <c r="F338" s="11" t="str">
        <f>IF($B338="N/A","N/A",IF(E338&gt;10,"No",IF(E338&lt;-10,"No","Yes")))</f>
        <v>N/A</v>
      </c>
      <c r="G338" s="34">
        <v>249</v>
      </c>
      <c r="H338" s="11" t="str">
        <f>IF($B338="N/A","N/A",IF(G338&gt;10,"No",IF(G338&lt;-10,"No","Yes")))</f>
        <v>N/A</v>
      </c>
      <c r="I338" s="12">
        <v>12.71</v>
      </c>
      <c r="J338" s="12">
        <v>22.06</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5385700642</v>
      </c>
      <c r="D6" s="11" t="str">
        <f t="shared" ref="D6:D12" si="0">IF($B6="N/A","N/A",IF(C6&gt;10,"No",IF(C6&lt;-10,"No","Yes")))</f>
        <v>N/A</v>
      </c>
      <c r="E6" s="14">
        <v>5839254606</v>
      </c>
      <c r="F6" s="11" t="str">
        <f t="shared" ref="F6:F12" si="1">IF($B6="N/A","N/A",IF(E6&gt;10,"No",IF(E6&lt;-10,"No","Yes")))</f>
        <v>N/A</v>
      </c>
      <c r="G6" s="14">
        <v>6140204113</v>
      </c>
      <c r="H6" s="11" t="str">
        <f t="shared" ref="H6:H12" si="2">IF($B6="N/A","N/A",IF(G6&gt;10,"No",IF(G6&lt;-10,"No","Yes")))</f>
        <v>N/A</v>
      </c>
      <c r="I6" s="12">
        <v>8.4209999999999994</v>
      </c>
      <c r="J6" s="12">
        <v>5.1539999999999999</v>
      </c>
      <c r="K6" s="41" t="s">
        <v>732</v>
      </c>
      <c r="L6" s="9" t="str">
        <f t="shared" ref="L6:L13" si="3">IF(J6="Div by 0", "N/A", IF(K6="N/A","N/A", IF(J6&gt;VALUE(MID(K6,1,2)), "No", IF(J6&lt;-1*VALUE(MID(K6,1,2)), "No", "Yes"))))</f>
        <v>Yes</v>
      </c>
    </row>
    <row r="7" spans="1:12" x14ac:dyDescent="0.25">
      <c r="A7" s="4" t="s">
        <v>1120</v>
      </c>
      <c r="B7" s="41" t="s">
        <v>217</v>
      </c>
      <c r="C7" s="14">
        <v>5018.8806900999998</v>
      </c>
      <c r="D7" s="11" t="str">
        <f t="shared" si="0"/>
        <v>N/A</v>
      </c>
      <c r="E7" s="14">
        <v>5258.8178452000002</v>
      </c>
      <c r="F7" s="11" t="str">
        <f t="shared" si="1"/>
        <v>N/A</v>
      </c>
      <c r="G7" s="14">
        <v>5219.9215107999999</v>
      </c>
      <c r="H7" s="11" t="str">
        <f t="shared" si="2"/>
        <v>N/A</v>
      </c>
      <c r="I7" s="12">
        <v>4.7809999999999997</v>
      </c>
      <c r="J7" s="12">
        <v>-0.74</v>
      </c>
      <c r="K7" s="41" t="s">
        <v>732</v>
      </c>
      <c r="L7" s="9" t="str">
        <f t="shared" si="3"/>
        <v>Yes</v>
      </c>
    </row>
    <row r="8" spans="1:12" x14ac:dyDescent="0.25">
      <c r="A8" s="4" t="s">
        <v>720</v>
      </c>
      <c r="B8" s="41" t="s">
        <v>217</v>
      </c>
      <c r="C8" s="14">
        <v>587</v>
      </c>
      <c r="D8" s="11" t="str">
        <f t="shared" si="0"/>
        <v>N/A</v>
      </c>
      <c r="E8" s="14">
        <v>665</v>
      </c>
      <c r="F8" s="11" t="str">
        <f t="shared" si="1"/>
        <v>N/A</v>
      </c>
      <c r="G8" s="14">
        <v>588</v>
      </c>
      <c r="H8" s="11" t="str">
        <f t="shared" si="2"/>
        <v>N/A</v>
      </c>
      <c r="I8" s="12">
        <v>13.29</v>
      </c>
      <c r="J8" s="12">
        <v>-11.6</v>
      </c>
      <c r="K8" s="41" t="s">
        <v>732</v>
      </c>
      <c r="L8" s="9" t="str">
        <f t="shared" si="3"/>
        <v>Yes</v>
      </c>
    </row>
    <row r="9" spans="1:12" x14ac:dyDescent="0.25">
      <c r="A9" s="4" t="s">
        <v>721</v>
      </c>
      <c r="B9" s="41" t="s">
        <v>217</v>
      </c>
      <c r="C9" s="14">
        <v>1606</v>
      </c>
      <c r="D9" s="11" t="str">
        <f t="shared" si="0"/>
        <v>N/A</v>
      </c>
      <c r="E9" s="14">
        <v>1666</v>
      </c>
      <c r="F9" s="11" t="str">
        <f t="shared" si="1"/>
        <v>N/A</v>
      </c>
      <c r="G9" s="14">
        <v>1508</v>
      </c>
      <c r="H9" s="11" t="str">
        <f t="shared" si="2"/>
        <v>N/A</v>
      </c>
      <c r="I9" s="12">
        <v>3.7360000000000002</v>
      </c>
      <c r="J9" s="12">
        <v>-9.48</v>
      </c>
      <c r="K9" s="41" t="s">
        <v>732</v>
      </c>
      <c r="L9" s="9" t="str">
        <f t="shared" si="3"/>
        <v>Yes</v>
      </c>
    </row>
    <row r="10" spans="1:12" x14ac:dyDescent="0.25">
      <c r="A10" s="4" t="s">
        <v>722</v>
      </c>
      <c r="B10" s="41" t="s">
        <v>217</v>
      </c>
      <c r="C10" s="14">
        <v>3774</v>
      </c>
      <c r="D10" s="11" t="str">
        <f t="shared" si="0"/>
        <v>N/A</v>
      </c>
      <c r="E10" s="14">
        <v>3801</v>
      </c>
      <c r="F10" s="11" t="str">
        <f t="shared" si="1"/>
        <v>N/A</v>
      </c>
      <c r="G10" s="14">
        <v>3669</v>
      </c>
      <c r="H10" s="11" t="str">
        <f t="shared" si="2"/>
        <v>N/A</v>
      </c>
      <c r="I10" s="12">
        <v>0.71540000000000004</v>
      </c>
      <c r="J10" s="12">
        <v>-3.47</v>
      </c>
      <c r="K10" s="41" t="s">
        <v>732</v>
      </c>
      <c r="L10" s="9" t="str">
        <f t="shared" si="3"/>
        <v>Yes</v>
      </c>
    </row>
    <row r="11" spans="1:12" x14ac:dyDescent="0.25">
      <c r="A11" s="4" t="s">
        <v>723</v>
      </c>
      <c r="B11" s="41" t="s">
        <v>217</v>
      </c>
      <c r="C11" s="14">
        <v>23636</v>
      </c>
      <c r="D11" s="11" t="str">
        <f t="shared" si="0"/>
        <v>N/A</v>
      </c>
      <c r="E11" s="14">
        <v>24504</v>
      </c>
      <c r="F11" s="11" t="str">
        <f t="shared" si="1"/>
        <v>N/A</v>
      </c>
      <c r="G11" s="14">
        <v>24731</v>
      </c>
      <c r="H11" s="11" t="str">
        <f t="shared" si="2"/>
        <v>N/A</v>
      </c>
      <c r="I11" s="12">
        <v>3.6720000000000002</v>
      </c>
      <c r="J11" s="12">
        <v>0.9264</v>
      </c>
      <c r="K11" s="41" t="s">
        <v>732</v>
      </c>
      <c r="L11" s="9" t="str">
        <f t="shared" si="3"/>
        <v>Yes</v>
      </c>
    </row>
    <row r="12" spans="1:12" x14ac:dyDescent="0.25">
      <c r="A12" s="4" t="s">
        <v>724</v>
      </c>
      <c r="B12" s="41" t="s">
        <v>217</v>
      </c>
      <c r="C12" s="14">
        <v>58022</v>
      </c>
      <c r="D12" s="11" t="str">
        <f t="shared" si="0"/>
        <v>N/A</v>
      </c>
      <c r="E12" s="14">
        <v>59506</v>
      </c>
      <c r="F12" s="11" t="str">
        <f t="shared" si="1"/>
        <v>N/A</v>
      </c>
      <c r="G12" s="14">
        <v>60869</v>
      </c>
      <c r="H12" s="11" t="str">
        <f t="shared" si="2"/>
        <v>N/A</v>
      </c>
      <c r="I12" s="12">
        <v>2.5579999999999998</v>
      </c>
      <c r="J12" s="12">
        <v>2.2909999999999999</v>
      </c>
      <c r="K12" s="41" t="s">
        <v>732</v>
      </c>
      <c r="L12" s="9" t="str">
        <f t="shared" si="3"/>
        <v>Yes</v>
      </c>
    </row>
    <row r="13" spans="1:12" x14ac:dyDescent="0.25">
      <c r="A13" s="4" t="s">
        <v>74</v>
      </c>
      <c r="B13" s="41" t="s">
        <v>217</v>
      </c>
      <c r="C13" s="14">
        <v>7018192</v>
      </c>
      <c r="D13" s="11" t="str">
        <f>IF($B13="N/A","N/A",IF(C13&gt;10,"No",IF(C13&lt;-10,"No","Yes")))</f>
        <v>N/A</v>
      </c>
      <c r="E13" s="14">
        <v>63089779</v>
      </c>
      <c r="F13" s="11" t="str">
        <f>IF($B13="N/A","N/A",IF(E13&gt;10,"No",IF(E13&lt;-10,"No","Yes")))</f>
        <v>N/A</v>
      </c>
      <c r="G13" s="14">
        <v>34406703</v>
      </c>
      <c r="H13" s="11" t="str">
        <f>IF($B13="N/A","N/A",IF(G13&gt;10,"No",IF(G13&lt;-10,"No","Yes")))</f>
        <v>N/A</v>
      </c>
      <c r="I13" s="12">
        <v>798.9</v>
      </c>
      <c r="J13" s="12">
        <v>-45.5</v>
      </c>
      <c r="K13" s="41" t="s">
        <v>732</v>
      </c>
      <c r="L13" s="9" t="str">
        <f t="shared" si="3"/>
        <v>No</v>
      </c>
    </row>
    <row r="14" spans="1:12" x14ac:dyDescent="0.25">
      <c r="A14" s="50" t="s">
        <v>161</v>
      </c>
      <c r="B14" s="33" t="s">
        <v>217</v>
      </c>
      <c r="C14" s="8">
        <v>6.0191708415000003</v>
      </c>
      <c r="D14" s="11" t="str">
        <f t="shared" ref="D14:D18" si="4">IF($B14="N/A","N/A",IF(C14&gt;10,"No",IF(C14&lt;-10,"No","Yes")))</f>
        <v>N/A</v>
      </c>
      <c r="E14" s="8">
        <v>5.2687652989</v>
      </c>
      <c r="F14" s="11" t="str">
        <f t="shared" ref="F14:F18" si="5">IF($B14="N/A","N/A",IF(E14&gt;10,"No",IF(E14&lt;-10,"No","Yes")))</f>
        <v>N/A</v>
      </c>
      <c r="G14" s="8">
        <v>6.6846779142999999</v>
      </c>
      <c r="H14" s="11" t="str">
        <f t="shared" ref="H14:H18" si="6">IF($B14="N/A","N/A",IF(G14&gt;10,"No",IF(G14&lt;-10,"No","Yes")))</f>
        <v>N/A</v>
      </c>
      <c r="I14" s="12">
        <v>-12.5</v>
      </c>
      <c r="J14" s="12">
        <v>26.87</v>
      </c>
      <c r="K14" s="41" t="s">
        <v>732</v>
      </c>
      <c r="L14" s="9" t="str">
        <f t="shared" ref="L14:L18" si="7">IF(J14="Div by 0", "N/A", IF(K14="N/A","N/A", IF(J14&gt;VALUE(MID(K14,1,2)), "No", IF(J14&lt;-1*VALUE(MID(K14,1,2)), "No", "Yes"))))</f>
        <v>Yes</v>
      </c>
    </row>
    <row r="15" spans="1:12" x14ac:dyDescent="0.25">
      <c r="A15" s="4" t="s">
        <v>418</v>
      </c>
      <c r="B15" s="33" t="s">
        <v>217</v>
      </c>
      <c r="C15" s="8">
        <v>5.2014374881999998</v>
      </c>
      <c r="D15" s="11" t="str">
        <f t="shared" si="4"/>
        <v>N/A</v>
      </c>
      <c r="E15" s="8">
        <v>5.4416563041000003</v>
      </c>
      <c r="F15" s="11" t="str">
        <f t="shared" si="5"/>
        <v>N/A</v>
      </c>
      <c r="G15" s="8">
        <v>8.8133395466</v>
      </c>
      <c r="H15" s="11" t="str">
        <f t="shared" si="6"/>
        <v>N/A</v>
      </c>
      <c r="I15" s="12">
        <v>4.6180000000000003</v>
      </c>
      <c r="J15" s="12">
        <v>61.96</v>
      </c>
      <c r="K15" s="41" t="s">
        <v>732</v>
      </c>
      <c r="L15" s="9" t="str">
        <f t="shared" si="7"/>
        <v>No</v>
      </c>
    </row>
    <row r="16" spans="1:12" x14ac:dyDescent="0.25">
      <c r="A16" s="4" t="s">
        <v>419</v>
      </c>
      <c r="B16" s="33" t="s">
        <v>217</v>
      </c>
      <c r="C16" s="8">
        <v>1.3776150359999999</v>
      </c>
      <c r="D16" s="11" t="str">
        <f t="shared" si="4"/>
        <v>N/A</v>
      </c>
      <c r="E16" s="8">
        <v>1.4639628729</v>
      </c>
      <c r="F16" s="11" t="str">
        <f t="shared" si="5"/>
        <v>N/A</v>
      </c>
      <c r="G16" s="8">
        <v>2.2898898265000001</v>
      </c>
      <c r="H16" s="11" t="str">
        <f t="shared" si="6"/>
        <v>N/A</v>
      </c>
      <c r="I16" s="12">
        <v>6.2679999999999998</v>
      </c>
      <c r="J16" s="12">
        <v>56.42</v>
      </c>
      <c r="K16" s="41" t="s">
        <v>732</v>
      </c>
      <c r="L16" s="9" t="str">
        <f t="shared" si="7"/>
        <v>No</v>
      </c>
    </row>
    <row r="17" spans="1:12" x14ac:dyDescent="0.25">
      <c r="A17" s="4" t="s">
        <v>420</v>
      </c>
      <c r="B17" s="33" t="s">
        <v>217</v>
      </c>
      <c r="C17" s="8">
        <v>5.7781737581000003</v>
      </c>
      <c r="D17" s="11" t="str">
        <f t="shared" si="4"/>
        <v>N/A</v>
      </c>
      <c r="E17" s="8">
        <v>4.7231062605999998</v>
      </c>
      <c r="F17" s="11" t="str">
        <f t="shared" si="5"/>
        <v>N/A</v>
      </c>
      <c r="G17" s="8">
        <v>4.5681435737999996</v>
      </c>
      <c r="H17" s="11" t="str">
        <f t="shared" si="6"/>
        <v>N/A</v>
      </c>
      <c r="I17" s="12">
        <v>-18.3</v>
      </c>
      <c r="J17" s="12">
        <v>-3.28</v>
      </c>
      <c r="K17" s="41" t="s">
        <v>732</v>
      </c>
      <c r="L17" s="9" t="str">
        <f t="shared" si="7"/>
        <v>Yes</v>
      </c>
    </row>
    <row r="18" spans="1:12" x14ac:dyDescent="0.25">
      <c r="A18" s="4" t="s">
        <v>421</v>
      </c>
      <c r="B18" s="33" t="s">
        <v>217</v>
      </c>
      <c r="C18" s="8">
        <v>12.137314760000001</v>
      </c>
      <c r="D18" s="11" t="str">
        <f t="shared" si="4"/>
        <v>N/A</v>
      </c>
      <c r="E18" s="8">
        <v>11.078922232</v>
      </c>
      <c r="F18" s="11" t="str">
        <f t="shared" si="5"/>
        <v>N/A</v>
      </c>
      <c r="G18" s="8">
        <v>16.199887937</v>
      </c>
      <c r="H18" s="11" t="str">
        <f t="shared" si="6"/>
        <v>N/A</v>
      </c>
      <c r="I18" s="12">
        <v>-8.7200000000000006</v>
      </c>
      <c r="J18" s="12">
        <v>46.22</v>
      </c>
      <c r="K18" s="41" t="s">
        <v>732</v>
      </c>
      <c r="L18" s="9" t="str">
        <f t="shared" si="7"/>
        <v>No</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60</v>
      </c>
      <c r="K19" s="41" t="s">
        <v>217</v>
      </c>
      <c r="L19" s="9" t="str">
        <f t="shared" ref="L19:L25" si="11">IF(J19="Div by 0", "N/A", IF(K19="N/A","N/A", IF(J19&gt;VALUE(MID(K19,1,2)), "No", IF(J19&lt;-1*VALUE(MID(K19,1,2)), "No", "Yes"))))</f>
        <v>N/A</v>
      </c>
    </row>
    <row r="20" spans="1:12" x14ac:dyDescent="0.25">
      <c r="A20" s="4" t="s">
        <v>76</v>
      </c>
      <c r="B20" s="41" t="s">
        <v>217</v>
      </c>
      <c r="C20" s="34">
        <v>13</v>
      </c>
      <c r="D20" s="11" t="str">
        <f t="shared" si="8"/>
        <v>N/A</v>
      </c>
      <c r="E20" s="34">
        <v>14</v>
      </c>
      <c r="F20" s="11" t="str">
        <f t="shared" si="9"/>
        <v>N/A</v>
      </c>
      <c r="G20" s="34">
        <v>27</v>
      </c>
      <c r="H20" s="11" t="str">
        <f t="shared" si="10"/>
        <v>N/A</v>
      </c>
      <c r="I20" s="12">
        <v>7.6920000000000002</v>
      </c>
      <c r="J20" s="12">
        <v>92.86</v>
      </c>
      <c r="K20" s="41" t="s">
        <v>217</v>
      </c>
      <c r="L20" s="9" t="str">
        <f t="shared" si="11"/>
        <v>N/A</v>
      </c>
    </row>
    <row r="21" spans="1:12" x14ac:dyDescent="0.25">
      <c r="A21" s="50" t="s">
        <v>1120</v>
      </c>
      <c r="B21" s="41" t="s">
        <v>217</v>
      </c>
      <c r="C21" s="14">
        <v>5018.8806900999998</v>
      </c>
      <c r="D21" s="11" t="str">
        <f t="shared" si="8"/>
        <v>N/A</v>
      </c>
      <c r="E21" s="14">
        <v>5258.8178452000002</v>
      </c>
      <c r="F21" s="11" t="str">
        <f t="shared" si="9"/>
        <v>N/A</v>
      </c>
      <c r="G21" s="14">
        <v>5219.9215107999999</v>
      </c>
      <c r="H21" s="11" t="str">
        <f t="shared" si="10"/>
        <v>N/A</v>
      </c>
      <c r="I21" s="12">
        <v>4.7809999999999997</v>
      </c>
      <c r="J21" s="12">
        <v>-0.74</v>
      </c>
      <c r="K21" s="41" t="s">
        <v>732</v>
      </c>
      <c r="L21" s="9" t="str">
        <f t="shared" si="11"/>
        <v>Yes</v>
      </c>
    </row>
    <row r="22" spans="1:12" x14ac:dyDescent="0.25">
      <c r="A22" s="4" t="s">
        <v>1725</v>
      </c>
      <c r="B22" s="41" t="s">
        <v>217</v>
      </c>
      <c r="C22" s="14">
        <v>11511.93463</v>
      </c>
      <c r="D22" s="11" t="str">
        <f t="shared" si="8"/>
        <v>N/A</v>
      </c>
      <c r="E22" s="14">
        <v>12194.060262000001</v>
      </c>
      <c r="F22" s="11" t="str">
        <f t="shared" si="9"/>
        <v>N/A</v>
      </c>
      <c r="G22" s="14">
        <v>11774.617329000001</v>
      </c>
      <c r="H22" s="11" t="str">
        <f t="shared" si="10"/>
        <v>N/A</v>
      </c>
      <c r="I22" s="12">
        <v>5.9249999999999998</v>
      </c>
      <c r="J22" s="12">
        <v>-3.44</v>
      </c>
      <c r="K22" s="41" t="s">
        <v>732</v>
      </c>
      <c r="L22" s="9" t="str">
        <f t="shared" si="11"/>
        <v>Yes</v>
      </c>
    </row>
    <row r="23" spans="1:12" x14ac:dyDescent="0.25">
      <c r="A23" s="4" t="s">
        <v>1121</v>
      </c>
      <c r="B23" s="41" t="s">
        <v>217</v>
      </c>
      <c r="C23" s="14">
        <v>12202.364566</v>
      </c>
      <c r="D23" s="11" t="str">
        <f t="shared" si="8"/>
        <v>N/A</v>
      </c>
      <c r="E23" s="14">
        <v>12711.084828999999</v>
      </c>
      <c r="F23" s="11" t="str">
        <f t="shared" si="9"/>
        <v>N/A</v>
      </c>
      <c r="G23" s="14">
        <v>13154.860479999999</v>
      </c>
      <c r="H23" s="11" t="str">
        <f t="shared" si="10"/>
        <v>N/A</v>
      </c>
      <c r="I23" s="12">
        <v>4.1689999999999996</v>
      </c>
      <c r="J23" s="12">
        <v>3.4910000000000001</v>
      </c>
      <c r="K23" s="41" t="s">
        <v>732</v>
      </c>
      <c r="L23" s="9" t="str">
        <f t="shared" si="11"/>
        <v>Yes</v>
      </c>
    </row>
    <row r="24" spans="1:12" x14ac:dyDescent="0.25">
      <c r="A24" s="4" t="s">
        <v>1122</v>
      </c>
      <c r="B24" s="41" t="s">
        <v>217</v>
      </c>
      <c r="C24" s="14">
        <v>2375.7317404</v>
      </c>
      <c r="D24" s="11" t="str">
        <f t="shared" si="8"/>
        <v>N/A</v>
      </c>
      <c r="E24" s="14">
        <v>2530.7676925000001</v>
      </c>
      <c r="F24" s="11" t="str">
        <f t="shared" si="9"/>
        <v>N/A</v>
      </c>
      <c r="G24" s="14">
        <v>2416.3127195000002</v>
      </c>
      <c r="H24" s="11" t="str">
        <f t="shared" si="10"/>
        <v>N/A</v>
      </c>
      <c r="I24" s="12">
        <v>6.5259999999999998</v>
      </c>
      <c r="J24" s="12">
        <v>-4.5199999999999996</v>
      </c>
      <c r="K24" s="41" t="s">
        <v>732</v>
      </c>
      <c r="L24" s="9" t="str">
        <f t="shared" si="11"/>
        <v>Yes</v>
      </c>
    </row>
    <row r="25" spans="1:12" x14ac:dyDescent="0.25">
      <c r="A25" s="4" t="s">
        <v>1123</v>
      </c>
      <c r="B25" s="41" t="s">
        <v>217</v>
      </c>
      <c r="C25" s="14">
        <v>2636.4263243</v>
      </c>
      <c r="D25" s="11" t="str">
        <f t="shared" si="8"/>
        <v>N/A</v>
      </c>
      <c r="E25" s="14">
        <v>2627.6716839000001</v>
      </c>
      <c r="F25" s="11" t="str">
        <f t="shared" si="9"/>
        <v>N/A</v>
      </c>
      <c r="G25" s="14">
        <v>2419.5427285999999</v>
      </c>
      <c r="H25" s="11" t="str">
        <f t="shared" si="10"/>
        <v>N/A</v>
      </c>
      <c r="I25" s="12">
        <v>-0.33200000000000002</v>
      </c>
      <c r="J25" s="12">
        <v>-7.92</v>
      </c>
      <c r="K25" s="41" t="s">
        <v>732</v>
      </c>
      <c r="L25" s="9" t="str">
        <f t="shared" si="11"/>
        <v>Yes</v>
      </c>
    </row>
    <row r="26" spans="1:12" x14ac:dyDescent="0.25">
      <c r="A26" s="2" t="s">
        <v>1124</v>
      </c>
      <c r="B26" s="41" t="s">
        <v>217</v>
      </c>
      <c r="C26" s="14">
        <v>5073.5544885999998</v>
      </c>
      <c r="D26" s="11" t="str">
        <f t="shared" si="8"/>
        <v>N/A</v>
      </c>
      <c r="E26" s="14">
        <v>5234.5362433</v>
      </c>
      <c r="F26" s="11" t="str">
        <f t="shared" si="9"/>
        <v>N/A</v>
      </c>
      <c r="G26" s="14">
        <v>5113.1520836999998</v>
      </c>
      <c r="H26" s="11" t="str">
        <f t="shared" si="10"/>
        <v>N/A</v>
      </c>
      <c r="I26" s="12">
        <v>3.173</v>
      </c>
      <c r="J26" s="12">
        <v>-2.3199999999999998</v>
      </c>
      <c r="K26" s="41" t="s">
        <v>732</v>
      </c>
      <c r="L26" s="9" t="str">
        <f>IF(J26="Div by 0", "N/A", IF(OR(J26="N/A",K26="N/A"),"N/A", IF(J26&gt;VALUE(MID(K26,1,2)), "No", IF(J26&lt;-1*VALUE(MID(K26,1,2)), "No", "Yes"))))</f>
        <v>Yes</v>
      </c>
    </row>
    <row r="27" spans="1:12" x14ac:dyDescent="0.25">
      <c r="A27" s="2" t="s">
        <v>1125</v>
      </c>
      <c r="B27" s="41" t="s">
        <v>217</v>
      </c>
      <c r="C27" s="14">
        <v>4942.4589810999996</v>
      </c>
      <c r="D27" s="11" t="str">
        <f t="shared" si="8"/>
        <v>N/A</v>
      </c>
      <c r="E27" s="14">
        <v>5292.2105886999998</v>
      </c>
      <c r="F27" s="11" t="str">
        <f t="shared" si="9"/>
        <v>N/A</v>
      </c>
      <c r="G27" s="14">
        <v>5370.6499832999998</v>
      </c>
      <c r="H27" s="11" t="str">
        <f t="shared" si="10"/>
        <v>N/A</v>
      </c>
      <c r="I27" s="12">
        <v>7.0759999999999996</v>
      </c>
      <c r="J27" s="12">
        <v>1.482</v>
      </c>
      <c r="K27" s="41" t="s">
        <v>732</v>
      </c>
      <c r="L27" s="9" t="str">
        <f>IF(J27="Div by 0", "N/A", IF(OR(J27="N/A",K27="N/A"),"N/A", IF(J27&gt;VALUE(MID(K27,1,2)), "No", IF(J27&lt;-1*VALUE(MID(K27,1,2)), "No", "Yes"))))</f>
        <v>Yes</v>
      </c>
    </row>
    <row r="28" spans="1:12" x14ac:dyDescent="0.25">
      <c r="A28" s="50" t="s">
        <v>1126</v>
      </c>
      <c r="B28" s="41" t="s">
        <v>217</v>
      </c>
      <c r="C28" s="14">
        <v>10503.230754</v>
      </c>
      <c r="D28" s="11" t="str">
        <f t="shared" si="8"/>
        <v>N/A</v>
      </c>
      <c r="E28" s="14">
        <v>11003.290143</v>
      </c>
      <c r="F28" s="11" t="str">
        <f t="shared" si="9"/>
        <v>N/A</v>
      </c>
      <c r="G28" s="14">
        <v>10657.443101999999</v>
      </c>
      <c r="H28" s="11" t="str">
        <f t="shared" si="10"/>
        <v>N/A</v>
      </c>
      <c r="I28" s="12">
        <v>4.7610000000000001</v>
      </c>
      <c r="J28" s="12">
        <v>-3.14</v>
      </c>
      <c r="K28" s="41" t="s">
        <v>732</v>
      </c>
      <c r="L28" s="9" t="str">
        <f>IF(J28="Div by 0", "N/A", IF(K28="N/A","N/A", IF(J28&gt;VALUE(MID(K28,1,2)), "No", IF(J28&lt;-1*VALUE(MID(K28,1,2)), "No", "Yes"))))</f>
        <v>Yes</v>
      </c>
    </row>
    <row r="29" spans="1:12" x14ac:dyDescent="0.25">
      <c r="A29" s="2" t="s">
        <v>1127</v>
      </c>
      <c r="B29" s="41" t="s">
        <v>217</v>
      </c>
      <c r="C29" s="14">
        <v>11363.68699</v>
      </c>
      <c r="D29" s="11" t="str">
        <f t="shared" si="8"/>
        <v>N/A</v>
      </c>
      <c r="E29" s="14">
        <v>11999.784873000001</v>
      </c>
      <c r="F29" s="11" t="str">
        <f t="shared" si="9"/>
        <v>N/A</v>
      </c>
      <c r="G29" s="14">
        <v>11503.594776</v>
      </c>
      <c r="H29" s="11" t="str">
        <f t="shared" si="10"/>
        <v>N/A</v>
      </c>
      <c r="I29" s="12">
        <v>5.5979999999999999</v>
      </c>
      <c r="J29" s="12">
        <v>-4.13</v>
      </c>
      <c r="K29" s="41" t="s">
        <v>732</v>
      </c>
      <c r="L29" s="9" t="str">
        <f>IF(J29="Div by 0", "N/A", IF(K29="N/A","N/A", IF(J29&gt;VALUE(MID(K29,1,2)), "No", IF(J29&lt;-1*VALUE(MID(K29,1,2)), "No", "Yes"))))</f>
        <v>Yes</v>
      </c>
    </row>
    <row r="30" spans="1:12" x14ac:dyDescent="0.25">
      <c r="A30" s="2" t="s">
        <v>1128</v>
      </c>
      <c r="B30" s="41" t="s">
        <v>217</v>
      </c>
      <c r="C30" s="14">
        <v>9665.5730703000008</v>
      </c>
      <c r="D30" s="11" t="str">
        <f t="shared" si="8"/>
        <v>N/A</v>
      </c>
      <c r="E30" s="14">
        <v>10081.367317</v>
      </c>
      <c r="F30" s="11" t="str">
        <f t="shared" si="9"/>
        <v>N/A</v>
      </c>
      <c r="G30" s="14">
        <v>9892.9410422000001</v>
      </c>
      <c r="H30" s="11" t="str">
        <f t="shared" si="10"/>
        <v>N/A</v>
      </c>
      <c r="I30" s="12">
        <v>4.3019999999999996</v>
      </c>
      <c r="J30" s="12">
        <v>-1.87</v>
      </c>
      <c r="K30" s="41" t="s">
        <v>732</v>
      </c>
      <c r="L30" s="9" t="str">
        <f>IF(J30="Div by 0", "N/A", IF(K30="N/A","N/A", IF(J30&gt;VALUE(MID(K30,1,2)), "No", IF(J30&lt;-1*VALUE(MID(K30,1,2)), "No", "Yes"))))</f>
        <v>Yes</v>
      </c>
    </row>
    <row r="31" spans="1:12" x14ac:dyDescent="0.25">
      <c r="A31" s="2" t="s">
        <v>1129</v>
      </c>
      <c r="B31" s="41" t="s">
        <v>217</v>
      </c>
      <c r="C31" s="14">
        <v>10693.585367</v>
      </c>
      <c r="D31" s="11" t="str">
        <f t="shared" si="8"/>
        <v>N/A</v>
      </c>
      <c r="E31" s="14">
        <v>11191.418669999999</v>
      </c>
      <c r="F31" s="11" t="str">
        <f t="shared" si="9"/>
        <v>N/A</v>
      </c>
      <c r="G31" s="14">
        <v>10815.288210999999</v>
      </c>
      <c r="H31" s="11" t="str">
        <f t="shared" si="10"/>
        <v>N/A</v>
      </c>
      <c r="I31" s="12">
        <v>4.6550000000000002</v>
      </c>
      <c r="J31" s="12">
        <v>-3.36</v>
      </c>
      <c r="K31" s="41" t="s">
        <v>732</v>
      </c>
      <c r="L31" s="9" t="str">
        <f>IF(J31="Div by 0", "N/A", IF(OR(J31="N/A",K31="N/A"),"N/A", IF(J31&gt;VALUE(MID(K31,1,2)), "No", IF(J31&lt;-1*VALUE(MID(K31,1,2)), "No", "Yes"))))</f>
        <v>Yes</v>
      </c>
    </row>
    <row r="32" spans="1:12" x14ac:dyDescent="0.25">
      <c r="A32" s="2" t="s">
        <v>1130</v>
      </c>
      <c r="B32" s="41" t="s">
        <v>217</v>
      </c>
      <c r="C32" s="14">
        <v>10190.924472000001</v>
      </c>
      <c r="D32" s="11" t="str">
        <f t="shared" si="8"/>
        <v>N/A</v>
      </c>
      <c r="E32" s="14">
        <v>10699.399602</v>
      </c>
      <c r="F32" s="11" t="str">
        <f t="shared" si="9"/>
        <v>N/A</v>
      </c>
      <c r="G32" s="14">
        <v>10405.298655000001</v>
      </c>
      <c r="H32" s="11" t="str">
        <f t="shared" si="10"/>
        <v>N/A</v>
      </c>
      <c r="I32" s="12">
        <v>4.9889999999999999</v>
      </c>
      <c r="J32" s="12">
        <v>-2.75</v>
      </c>
      <c r="K32" s="41" t="s">
        <v>732</v>
      </c>
      <c r="L32" s="9" t="str">
        <f>IF(J32="Div by 0", "N/A", IF(OR(J32="N/A",K32="N/A"),"N/A", IF(J32&gt;VALUE(MID(K32,1,2)), "No", IF(J32&lt;-1*VALUE(MID(K32,1,2)), "No", "Yes"))))</f>
        <v>Yes</v>
      </c>
    </row>
    <row r="33" spans="1:12" x14ac:dyDescent="0.25">
      <c r="A33" s="2" t="s">
        <v>1730</v>
      </c>
      <c r="B33" s="41" t="s">
        <v>217</v>
      </c>
      <c r="C33" s="14">
        <v>5729.8340390000003</v>
      </c>
      <c r="D33" s="11" t="str">
        <f t="shared" si="8"/>
        <v>N/A</v>
      </c>
      <c r="E33" s="14">
        <v>5856.1577143000004</v>
      </c>
      <c r="F33" s="11" t="str">
        <f t="shared" si="9"/>
        <v>N/A</v>
      </c>
      <c r="G33" s="14">
        <v>7473.2352444999997</v>
      </c>
      <c r="H33" s="11" t="str">
        <f t="shared" si="10"/>
        <v>N/A</v>
      </c>
      <c r="I33" s="12">
        <v>2.2050000000000001</v>
      </c>
      <c r="J33" s="12">
        <v>27.61</v>
      </c>
      <c r="K33" s="41" t="s">
        <v>732</v>
      </c>
      <c r="L33" s="9" t="str">
        <f t="shared" ref="L33:L45" si="12">IF(J33="Div by 0", "N/A", IF(K33="N/A","N/A", IF(J33&gt;VALUE(MID(K33,1,2)), "No", IF(J33&lt;-1*VALUE(MID(K33,1,2)), "No", "Yes"))))</f>
        <v>Yes</v>
      </c>
    </row>
    <row r="34" spans="1:12" x14ac:dyDescent="0.25">
      <c r="A34" s="2" t="s">
        <v>1731</v>
      </c>
      <c r="B34" s="41" t="s">
        <v>217</v>
      </c>
      <c r="C34" s="14">
        <v>978.60751229000005</v>
      </c>
      <c r="D34" s="11" t="str">
        <f t="shared" si="8"/>
        <v>N/A</v>
      </c>
      <c r="E34" s="14">
        <v>1152.5474667000001</v>
      </c>
      <c r="F34" s="11" t="str">
        <f t="shared" si="9"/>
        <v>N/A</v>
      </c>
      <c r="G34" s="14">
        <v>1839.8114286</v>
      </c>
      <c r="H34" s="11" t="str">
        <f t="shared" si="10"/>
        <v>N/A</v>
      </c>
      <c r="I34" s="12">
        <v>17.77</v>
      </c>
      <c r="J34" s="12">
        <v>59.63</v>
      </c>
      <c r="K34" s="41" t="s">
        <v>732</v>
      </c>
      <c r="L34" s="9" t="str">
        <f t="shared" si="12"/>
        <v>No</v>
      </c>
    </row>
    <row r="35" spans="1:12" x14ac:dyDescent="0.25">
      <c r="A35" s="2" t="s">
        <v>1732</v>
      </c>
      <c r="B35" s="41" t="s">
        <v>217</v>
      </c>
      <c r="C35" s="14">
        <v>10256.960327999999</v>
      </c>
      <c r="D35" s="11" t="str">
        <f t="shared" si="8"/>
        <v>N/A</v>
      </c>
      <c r="E35" s="14">
        <v>10919.990205</v>
      </c>
      <c r="F35" s="11" t="str">
        <f t="shared" si="9"/>
        <v>N/A</v>
      </c>
      <c r="G35" s="14">
        <v>11047.034501</v>
      </c>
      <c r="H35" s="11" t="str">
        <f t="shared" si="10"/>
        <v>N/A</v>
      </c>
      <c r="I35" s="12">
        <v>6.4640000000000004</v>
      </c>
      <c r="J35" s="12">
        <v>1.163</v>
      </c>
      <c r="K35" s="41" t="s">
        <v>732</v>
      </c>
      <c r="L35" s="9" t="str">
        <f t="shared" si="12"/>
        <v>Yes</v>
      </c>
    </row>
    <row r="36" spans="1:12" x14ac:dyDescent="0.25">
      <c r="A36" s="2" t="s">
        <v>1733</v>
      </c>
      <c r="B36" s="41" t="s">
        <v>217</v>
      </c>
      <c r="C36" s="14">
        <v>516.68603728999994</v>
      </c>
      <c r="D36" s="11" t="str">
        <f t="shared" si="8"/>
        <v>N/A</v>
      </c>
      <c r="E36" s="14">
        <v>865.98955310999997</v>
      </c>
      <c r="F36" s="11" t="str">
        <f t="shared" si="9"/>
        <v>N/A</v>
      </c>
      <c r="G36" s="14">
        <v>685.90891644999999</v>
      </c>
      <c r="H36" s="11" t="str">
        <f t="shared" si="10"/>
        <v>N/A</v>
      </c>
      <c r="I36" s="12">
        <v>67.599999999999994</v>
      </c>
      <c r="J36" s="12">
        <v>-20.8</v>
      </c>
      <c r="K36" s="41" t="s">
        <v>732</v>
      </c>
      <c r="L36" s="9" t="str">
        <f t="shared" si="12"/>
        <v>Yes</v>
      </c>
    </row>
    <row r="37" spans="1:12" x14ac:dyDescent="0.25">
      <c r="A37" s="2" t="s">
        <v>1734</v>
      </c>
      <c r="B37" s="41" t="s">
        <v>217</v>
      </c>
      <c r="C37" s="14">
        <v>11567.683789000001</v>
      </c>
      <c r="D37" s="11" t="str">
        <f t="shared" si="8"/>
        <v>N/A</v>
      </c>
      <c r="E37" s="14">
        <v>12125.327238</v>
      </c>
      <c r="F37" s="11" t="str">
        <f t="shared" si="9"/>
        <v>N/A</v>
      </c>
      <c r="G37" s="14">
        <v>13492.870262</v>
      </c>
      <c r="H37" s="11" t="str">
        <f t="shared" si="10"/>
        <v>N/A</v>
      </c>
      <c r="I37" s="12">
        <v>4.8209999999999997</v>
      </c>
      <c r="J37" s="12">
        <v>11.28</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748.55944055999998</v>
      </c>
      <c r="D39" s="11" t="str">
        <f t="shared" si="8"/>
        <v>N/A</v>
      </c>
      <c r="E39" s="14">
        <v>714.01116071000001</v>
      </c>
      <c r="F39" s="11" t="str">
        <f t="shared" si="9"/>
        <v>N/A</v>
      </c>
      <c r="G39" s="14">
        <v>184.64962434</v>
      </c>
      <c r="H39" s="11" t="str">
        <f t="shared" si="10"/>
        <v>N/A</v>
      </c>
      <c r="I39" s="12">
        <v>-4.62</v>
      </c>
      <c r="J39" s="12">
        <v>-74.099999999999994</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13354.537622</v>
      </c>
      <c r="D41" s="11" t="str">
        <f t="shared" si="8"/>
        <v>N/A</v>
      </c>
      <c r="E41" s="14">
        <v>13789.041938</v>
      </c>
      <c r="F41" s="11" t="str">
        <f t="shared" si="9"/>
        <v>N/A</v>
      </c>
      <c r="G41" s="14">
        <v>13335.510667</v>
      </c>
      <c r="H41" s="11" t="str">
        <f t="shared" si="10"/>
        <v>N/A</v>
      </c>
      <c r="I41" s="12">
        <v>3.254</v>
      </c>
      <c r="J41" s="12">
        <v>-3.29</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11524.740597</v>
      </c>
      <c r="D44" s="11" t="str">
        <f t="shared" si="8"/>
        <v>N/A</v>
      </c>
      <c r="E44" s="14">
        <v>12159.352831</v>
      </c>
      <c r="F44" s="11" t="str">
        <f t="shared" si="9"/>
        <v>N/A</v>
      </c>
      <c r="G44" s="14">
        <v>12188.224649</v>
      </c>
      <c r="H44" s="11" t="str">
        <f t="shared" si="10"/>
        <v>N/A</v>
      </c>
      <c r="I44" s="12">
        <v>5.5069999999999997</v>
      </c>
      <c r="J44" s="12">
        <v>0.2374</v>
      </c>
      <c r="K44" s="41" t="s">
        <v>732</v>
      </c>
      <c r="L44" s="9" t="str">
        <f t="shared" si="12"/>
        <v>Yes</v>
      </c>
    </row>
    <row r="45" spans="1:12" ht="25" x14ac:dyDescent="0.25">
      <c r="A45" s="2" t="s">
        <v>1132</v>
      </c>
      <c r="B45" s="41" t="s">
        <v>217</v>
      </c>
      <c r="C45" s="14">
        <v>838.74056769000003</v>
      </c>
      <c r="D45" s="11" t="str">
        <f t="shared" si="8"/>
        <v>N/A</v>
      </c>
      <c r="E45" s="14">
        <v>1063.7812168999999</v>
      </c>
      <c r="F45" s="11" t="str">
        <f t="shared" si="9"/>
        <v>N/A</v>
      </c>
      <c r="G45" s="14">
        <v>1214.1846942</v>
      </c>
      <c r="H45" s="11" t="str">
        <f t="shared" si="10"/>
        <v>N/A</v>
      </c>
      <c r="I45" s="12">
        <v>26.83</v>
      </c>
      <c r="J45" s="12">
        <v>14.14</v>
      </c>
      <c r="K45" s="41" t="s">
        <v>732</v>
      </c>
      <c r="L45" s="9" t="str">
        <f t="shared" si="12"/>
        <v>Yes</v>
      </c>
    </row>
    <row r="46" spans="1:12" x14ac:dyDescent="0.25">
      <c r="A46" s="2" t="s">
        <v>1133</v>
      </c>
      <c r="B46" s="33" t="s">
        <v>217</v>
      </c>
      <c r="C46" s="43">
        <v>31870.592417</v>
      </c>
      <c r="D46" s="11" t="str">
        <f t="shared" si="8"/>
        <v>N/A</v>
      </c>
      <c r="E46" s="43">
        <v>34012.119268000002</v>
      </c>
      <c r="F46" s="11" t="str">
        <f t="shared" si="9"/>
        <v>N/A</v>
      </c>
      <c r="G46" s="43">
        <v>34945.7958</v>
      </c>
      <c r="H46" s="11" t="str">
        <f t="shared" si="10"/>
        <v>N/A</v>
      </c>
      <c r="I46" s="12">
        <v>6.7190000000000003</v>
      </c>
      <c r="J46" s="12">
        <v>2.7450000000000001</v>
      </c>
      <c r="K46" s="41" t="s">
        <v>732</v>
      </c>
      <c r="L46" s="9" t="str">
        <f>IF(J46="Div by 0", "N/A", IF(K46="N/A","N/A", IF(J46&gt;VALUE(MID(K46,1,2)), "No", IF(J46&lt;-1*VALUE(MID(K46,1,2)), "No", "Yes"))))</f>
        <v>Yes</v>
      </c>
    </row>
    <row r="47" spans="1:12" x14ac:dyDescent="0.25">
      <c r="A47" s="51" t="s">
        <v>1134</v>
      </c>
      <c r="B47" s="33" t="s">
        <v>217</v>
      </c>
      <c r="C47" s="43">
        <v>23539.894480999999</v>
      </c>
      <c r="D47" s="11" t="str">
        <f t="shared" si="8"/>
        <v>N/A</v>
      </c>
      <c r="E47" s="43">
        <v>25269.966041</v>
      </c>
      <c r="F47" s="11" t="str">
        <f t="shared" si="9"/>
        <v>N/A</v>
      </c>
      <c r="G47" s="43">
        <v>26997.384571999999</v>
      </c>
      <c r="H47" s="11" t="str">
        <f t="shared" si="10"/>
        <v>N/A</v>
      </c>
      <c r="I47" s="12">
        <v>7.35</v>
      </c>
      <c r="J47" s="12">
        <v>6.8360000000000003</v>
      </c>
      <c r="K47" s="41" t="s">
        <v>732</v>
      </c>
      <c r="L47" s="9" t="str">
        <f>IF(J47="Div by 0", "N/A", IF(K47="N/A","N/A", IF(J47&gt;VALUE(MID(K47,1,2)), "No", IF(J47&lt;-1*VALUE(MID(K47,1,2)), "No", "Yes"))))</f>
        <v>Yes</v>
      </c>
    </row>
    <row r="48" spans="1:12" ht="25" x14ac:dyDescent="0.25">
      <c r="A48" s="2" t="s">
        <v>1135</v>
      </c>
      <c r="B48" s="33" t="s">
        <v>217</v>
      </c>
      <c r="C48" s="43">
        <v>26771.856607000002</v>
      </c>
      <c r="D48" s="11" t="str">
        <f t="shared" si="8"/>
        <v>N/A</v>
      </c>
      <c r="E48" s="43">
        <v>33331.733676999997</v>
      </c>
      <c r="F48" s="11" t="str">
        <f t="shared" si="9"/>
        <v>N/A</v>
      </c>
      <c r="G48" s="43">
        <v>33813.448944999996</v>
      </c>
      <c r="H48" s="11" t="str">
        <f t="shared" si="10"/>
        <v>N/A</v>
      </c>
      <c r="I48" s="12">
        <v>24.5</v>
      </c>
      <c r="J48" s="12">
        <v>1.4450000000000001</v>
      </c>
      <c r="K48" s="41" t="s">
        <v>732</v>
      </c>
      <c r="L48" s="9" t="str">
        <f>IF(J48="Div by 0", "N/A", IF(K48="N/A","N/A", IF(J48&gt;VALUE(MID(K48,1,2)), "No", IF(J48&lt;-1*VALUE(MID(K48,1,2)), "No", "Yes"))))</f>
        <v>Yes</v>
      </c>
    </row>
    <row r="49" spans="1:12" x14ac:dyDescent="0.25">
      <c r="A49" s="6" t="s">
        <v>1136</v>
      </c>
      <c r="B49" s="33" t="s">
        <v>217</v>
      </c>
      <c r="C49" s="43">
        <v>26685.567498</v>
      </c>
      <c r="D49" s="11" t="str">
        <f t="shared" si="8"/>
        <v>N/A</v>
      </c>
      <c r="E49" s="43">
        <v>28261.390206</v>
      </c>
      <c r="F49" s="11" t="str">
        <f t="shared" si="9"/>
        <v>N/A</v>
      </c>
      <c r="G49" s="43">
        <v>20353.883666000002</v>
      </c>
      <c r="H49" s="11" t="str">
        <f t="shared" si="10"/>
        <v>N/A</v>
      </c>
      <c r="I49" s="12">
        <v>5.9050000000000002</v>
      </c>
      <c r="J49" s="12">
        <v>-28</v>
      </c>
      <c r="K49" s="41" t="s">
        <v>732</v>
      </c>
      <c r="L49" s="9" t="str">
        <f t="shared" ref="L49:L59" si="13">IF(J49="Div by 0", "N/A", IF(K49="N/A","N/A", IF(J49&gt;VALUE(MID(K49,1,2)), "No", IF(J49&lt;-1*VALUE(MID(K49,1,2)), "No", "Yes"))))</f>
        <v>Yes</v>
      </c>
    </row>
    <row r="50" spans="1:12" ht="25" x14ac:dyDescent="0.25">
      <c r="A50" s="2" t="s">
        <v>1137</v>
      </c>
      <c r="B50" s="33" t="s">
        <v>217</v>
      </c>
      <c r="C50" s="43">
        <v>12480.427204</v>
      </c>
      <c r="D50" s="11" t="str">
        <f t="shared" si="8"/>
        <v>N/A</v>
      </c>
      <c r="E50" s="43">
        <v>13312.071056999999</v>
      </c>
      <c r="F50" s="11" t="str">
        <f t="shared" si="9"/>
        <v>N/A</v>
      </c>
      <c r="G50" s="43">
        <v>13785.676584000001</v>
      </c>
      <c r="H50" s="11" t="str">
        <f t="shared" si="10"/>
        <v>N/A</v>
      </c>
      <c r="I50" s="12">
        <v>6.6639999999999997</v>
      </c>
      <c r="J50" s="12">
        <v>3.5579999999999998</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v>42938.398319</v>
      </c>
      <c r="D52" s="11" t="str">
        <f t="shared" si="14"/>
        <v>N/A</v>
      </c>
      <c r="E52" s="43">
        <v>49970.606007000002</v>
      </c>
      <c r="F52" s="11" t="str">
        <f t="shared" si="15"/>
        <v>N/A</v>
      </c>
      <c r="G52" s="43">
        <v>53975.164234000003</v>
      </c>
      <c r="H52" s="11" t="str">
        <f t="shared" si="16"/>
        <v>N/A</v>
      </c>
      <c r="I52" s="12">
        <v>16.38</v>
      </c>
      <c r="J52" s="12">
        <v>8.0139999999999993</v>
      </c>
      <c r="K52" s="41" t="s">
        <v>732</v>
      </c>
      <c r="L52" s="9" t="str">
        <f t="shared" si="13"/>
        <v>Yes</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v>45248.860869999997</v>
      </c>
      <c r="D54" s="11" t="str">
        <f t="shared" si="14"/>
        <v>N/A</v>
      </c>
      <c r="E54" s="43">
        <v>50152.380165000002</v>
      </c>
      <c r="F54" s="11" t="str">
        <f t="shared" si="15"/>
        <v>N/A</v>
      </c>
      <c r="G54" s="43">
        <v>50171.294736999997</v>
      </c>
      <c r="H54" s="11" t="str">
        <f t="shared" si="16"/>
        <v>N/A</v>
      </c>
      <c r="I54" s="12">
        <v>10.84</v>
      </c>
      <c r="J54" s="12">
        <v>3.7699999999999997E-2</v>
      </c>
      <c r="K54" s="41" t="s">
        <v>732</v>
      </c>
      <c r="L54" s="9" t="str">
        <f t="shared" si="13"/>
        <v>Yes</v>
      </c>
    </row>
    <row r="55" spans="1:12" ht="25" x14ac:dyDescent="0.25">
      <c r="A55" s="2" t="s">
        <v>1142</v>
      </c>
      <c r="B55" s="33" t="s">
        <v>217</v>
      </c>
      <c r="C55" s="43">
        <v>56123.913451</v>
      </c>
      <c r="D55" s="11" t="str">
        <f t="shared" si="14"/>
        <v>N/A</v>
      </c>
      <c r="E55" s="43">
        <v>59213.404581000003</v>
      </c>
      <c r="F55" s="11" t="str">
        <f t="shared" si="15"/>
        <v>N/A</v>
      </c>
      <c r="G55" s="43">
        <v>55156.875897999998</v>
      </c>
      <c r="H55" s="11" t="str">
        <f t="shared" si="16"/>
        <v>N/A</v>
      </c>
      <c r="I55" s="12">
        <v>5.5049999999999999</v>
      </c>
      <c r="J55" s="12">
        <v>-6.85</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122969031</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716273</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424390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1928324</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119900044</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13607.239748</v>
      </c>
      <c r="D71" s="11" t="str">
        <f t="shared" si="14"/>
        <v>N/A</v>
      </c>
      <c r="E71" s="43">
        <v>14459.611891</v>
      </c>
      <c r="F71" s="11" t="str">
        <f t="shared" si="15"/>
        <v>N/A</v>
      </c>
      <c r="G71" s="43">
        <v>5308.1684796999998</v>
      </c>
      <c r="H71" s="11" t="str">
        <f t="shared" si="16"/>
        <v>N/A</v>
      </c>
      <c r="I71" s="12">
        <v>6.2640000000000002</v>
      </c>
      <c r="J71" s="12">
        <v>-63.3</v>
      </c>
      <c r="K71" s="41" t="s">
        <v>732</v>
      </c>
      <c r="L71" s="9" t="str">
        <f t="shared" ref="L71:L81" si="18">IF(J71="Div by 0", "N/A", IF(K71="N/A","N/A", IF(J71&gt;VALUE(MID(K71,1,2)), "No", IF(J71&lt;-1*VALUE(MID(K71,1,2)), "No", "Yes"))))</f>
        <v>No</v>
      </c>
    </row>
    <row r="72" spans="1:12" ht="25" x14ac:dyDescent="0.25">
      <c r="A72" s="2" t="s">
        <v>1158</v>
      </c>
      <c r="B72" s="33" t="s">
        <v>217</v>
      </c>
      <c r="C72" s="43">
        <v>25.720757949999999</v>
      </c>
      <c r="D72" s="11" t="str">
        <f t="shared" si="14"/>
        <v>N/A</v>
      </c>
      <c r="E72" s="43">
        <v>30.547750113999999</v>
      </c>
      <c r="F72" s="11" t="str">
        <f t="shared" si="15"/>
        <v>N/A</v>
      </c>
      <c r="G72" s="43">
        <v>36.805559838000001</v>
      </c>
      <c r="H72" s="11" t="str">
        <f t="shared" si="16"/>
        <v>N/A</v>
      </c>
      <c r="I72" s="12">
        <v>18.77</v>
      </c>
      <c r="J72" s="12">
        <v>20.49</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v>538.35126049999997</v>
      </c>
      <c r="D74" s="11" t="str">
        <f t="shared" si="14"/>
        <v>N/A</v>
      </c>
      <c r="E74" s="43">
        <v>446.24381625000001</v>
      </c>
      <c r="F74" s="11" t="str">
        <f t="shared" si="15"/>
        <v>N/A</v>
      </c>
      <c r="G74" s="43">
        <v>774.43430656999999</v>
      </c>
      <c r="H74" s="11" t="str">
        <f t="shared" si="16"/>
        <v>N/A</v>
      </c>
      <c r="I74" s="12">
        <v>-17.100000000000001</v>
      </c>
      <c r="J74" s="12">
        <v>73.55</v>
      </c>
      <c r="K74" s="41" t="s">
        <v>732</v>
      </c>
      <c r="L74" s="9" t="str">
        <f t="shared" si="18"/>
        <v>No</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v>17507.817391</v>
      </c>
      <c r="D76" s="11" t="str">
        <f t="shared" si="14"/>
        <v>N/A</v>
      </c>
      <c r="E76" s="43">
        <v>17921.570248</v>
      </c>
      <c r="F76" s="11" t="str">
        <f t="shared" si="15"/>
        <v>N/A</v>
      </c>
      <c r="G76" s="43">
        <v>20298.147368000002</v>
      </c>
      <c r="H76" s="11" t="str">
        <f t="shared" si="16"/>
        <v>N/A</v>
      </c>
      <c r="I76" s="12">
        <v>2.363</v>
      </c>
      <c r="J76" s="12">
        <v>13.26</v>
      </c>
      <c r="K76" s="41" t="s">
        <v>732</v>
      </c>
      <c r="L76" s="9" t="str">
        <f t="shared" si="18"/>
        <v>Yes</v>
      </c>
    </row>
    <row r="77" spans="1:12" ht="25" x14ac:dyDescent="0.25">
      <c r="A77" s="2" t="s">
        <v>1163</v>
      </c>
      <c r="B77" s="33" t="s">
        <v>217</v>
      </c>
      <c r="C77" s="43">
        <v>43782.245584999997</v>
      </c>
      <c r="D77" s="11" t="str">
        <f t="shared" si="14"/>
        <v>N/A</v>
      </c>
      <c r="E77" s="43">
        <v>46749.290165999999</v>
      </c>
      <c r="F77" s="11" t="str">
        <f t="shared" si="15"/>
        <v>N/A</v>
      </c>
      <c r="G77" s="43">
        <v>39157.427824999999</v>
      </c>
      <c r="H77" s="11" t="str">
        <f t="shared" si="16"/>
        <v>N/A</v>
      </c>
      <c r="I77" s="12">
        <v>6.7770000000000001</v>
      </c>
      <c r="J77" s="12">
        <v>-16.2</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479803094</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8704</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55124.436350999997</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145385</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127</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1144.7637795000001</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408471791</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6369</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64134.368190000001</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1517434</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262</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5791.7328244</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36990537</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3197</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11570.390052999999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t="s">
        <v>1742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t="s">
        <v>1742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20767045</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1698</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12230.297409000001</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719239</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211</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3408.7156398000002</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1697382</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681</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2492.4845814999999</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309638</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277</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1117.8267148</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34877</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30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1162.5666667</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262966</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294</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894.44217687000003</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2385899</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1708</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1396.8963699999999</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6470861</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1805</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3584.9645429000002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30040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15</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2002.6666667</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0</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0</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t="s">
        <v>1742</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5824061546</v>
      </c>
      <c r="F139" s="11" t="str">
        <f t="shared" si="24"/>
        <v>N/A</v>
      </c>
      <c r="G139" s="14">
        <v>6120235096</v>
      </c>
      <c r="H139" s="11" t="str">
        <f t="shared" si="25"/>
        <v>N/A</v>
      </c>
      <c r="I139" s="12" t="s">
        <v>217</v>
      </c>
      <c r="J139" s="12">
        <v>5.085</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5394.7925111000004</v>
      </c>
      <c r="F140" s="11" t="str">
        <f t="shared" si="24"/>
        <v>N/A</v>
      </c>
      <c r="G140" s="14">
        <v>5500.4449580999999</v>
      </c>
      <c r="H140" s="11" t="str">
        <f t="shared" si="25"/>
        <v>N/A</v>
      </c>
      <c r="I140" s="12" t="s">
        <v>217</v>
      </c>
      <c r="J140" s="12">
        <v>1.958</v>
      </c>
      <c r="K140" s="14" t="s">
        <v>217</v>
      </c>
      <c r="L140" s="9" t="str">
        <f t="shared" si="26"/>
        <v>N/A</v>
      </c>
    </row>
    <row r="141" spans="1:12" x14ac:dyDescent="0.25">
      <c r="A141" s="48" t="s">
        <v>406</v>
      </c>
      <c r="B141" s="14" t="s">
        <v>217</v>
      </c>
      <c r="C141" s="14">
        <v>0</v>
      </c>
      <c r="D141" s="11" t="str">
        <f t="shared" si="23"/>
        <v>N/A</v>
      </c>
      <c r="E141" s="14">
        <v>0</v>
      </c>
      <c r="F141" s="11" t="str">
        <f t="shared" si="24"/>
        <v>N/A</v>
      </c>
      <c r="G141" s="14">
        <v>0</v>
      </c>
      <c r="H141" s="11" t="str">
        <f t="shared" si="25"/>
        <v>N/A</v>
      </c>
      <c r="I141" s="12" t="s">
        <v>1742</v>
      </c>
      <c r="J141" s="12" t="s">
        <v>1742</v>
      </c>
      <c r="K141" s="14" t="s">
        <v>217</v>
      </c>
      <c r="L141" s="9" t="str">
        <f t="shared" si="26"/>
        <v>N/A</v>
      </c>
    </row>
    <row r="142" spans="1:12" x14ac:dyDescent="0.25">
      <c r="A142" s="48" t="s">
        <v>1205</v>
      </c>
      <c r="B142" s="14" t="s">
        <v>217</v>
      </c>
      <c r="C142" s="14" t="s">
        <v>1742</v>
      </c>
      <c r="D142" s="11" t="str">
        <f t="shared" si="23"/>
        <v>N/A</v>
      </c>
      <c r="E142" s="14" t="s">
        <v>1742</v>
      </c>
      <c r="F142" s="11" t="str">
        <f t="shared" si="24"/>
        <v>N/A</v>
      </c>
      <c r="G142" s="14" t="s">
        <v>1742</v>
      </c>
      <c r="H142" s="11" t="str">
        <f t="shared" si="25"/>
        <v>N/A</v>
      </c>
      <c r="I142" s="12" t="s">
        <v>1742</v>
      </c>
      <c r="J142" s="12" t="s">
        <v>1742</v>
      </c>
      <c r="K142" s="14" t="s">
        <v>217</v>
      </c>
      <c r="L142" s="9" t="str">
        <f t="shared" si="26"/>
        <v>N/A</v>
      </c>
    </row>
    <row r="143" spans="1:12" x14ac:dyDescent="0.25">
      <c r="A143" s="48" t="s">
        <v>407</v>
      </c>
      <c r="B143" s="14" t="s">
        <v>217</v>
      </c>
      <c r="C143" s="14">
        <v>4464662</v>
      </c>
      <c r="D143" s="11" t="str">
        <f t="shared" si="23"/>
        <v>N/A</v>
      </c>
      <c r="E143" s="14">
        <v>5067812</v>
      </c>
      <c r="F143" s="11" t="str">
        <f t="shared" si="24"/>
        <v>N/A</v>
      </c>
      <c r="G143" s="14">
        <v>6643607</v>
      </c>
      <c r="H143" s="11" t="str">
        <f t="shared" si="25"/>
        <v>N/A</v>
      </c>
      <c r="I143" s="12">
        <v>13.51</v>
      </c>
      <c r="J143" s="12">
        <v>31.09</v>
      </c>
      <c r="K143" s="14" t="s">
        <v>217</v>
      </c>
      <c r="L143" s="9" t="str">
        <f t="shared" si="26"/>
        <v>N/A</v>
      </c>
    </row>
    <row r="144" spans="1:12" x14ac:dyDescent="0.25">
      <c r="A144" s="48" t="s">
        <v>1206</v>
      </c>
      <c r="B144" s="14" t="s">
        <v>217</v>
      </c>
      <c r="C144" s="14">
        <v>339.90574800000002</v>
      </c>
      <c r="D144" s="11" t="str">
        <f t="shared" si="23"/>
        <v>N/A</v>
      </c>
      <c r="E144" s="14">
        <v>357.46716513000001</v>
      </c>
      <c r="F144" s="11" t="str">
        <f t="shared" si="24"/>
        <v>N/A</v>
      </c>
      <c r="G144" s="14">
        <v>323.35281807000001</v>
      </c>
      <c r="H144" s="11" t="str">
        <f t="shared" si="25"/>
        <v>N/A</v>
      </c>
      <c r="I144" s="12">
        <v>5.1669999999999998</v>
      </c>
      <c r="J144" s="12">
        <v>-9.5399999999999991</v>
      </c>
      <c r="K144" s="14" t="s">
        <v>217</v>
      </c>
      <c r="L144" s="9" t="str">
        <f t="shared" si="26"/>
        <v>N/A</v>
      </c>
    </row>
    <row r="145" spans="1:13" x14ac:dyDescent="0.25">
      <c r="A145" s="48" t="s">
        <v>408</v>
      </c>
      <c r="B145" s="14" t="s">
        <v>217</v>
      </c>
      <c r="C145" s="14" t="s">
        <v>217</v>
      </c>
      <c r="D145" s="11" t="str">
        <f t="shared" si="23"/>
        <v>N/A</v>
      </c>
      <c r="E145" s="14">
        <v>14962518</v>
      </c>
      <c r="F145" s="11" t="str">
        <f t="shared" si="24"/>
        <v>N/A</v>
      </c>
      <c r="G145" s="14">
        <v>12382109</v>
      </c>
      <c r="H145" s="11" t="str">
        <f t="shared" si="25"/>
        <v>N/A</v>
      </c>
      <c r="I145" s="12" t="s">
        <v>217</v>
      </c>
      <c r="J145" s="12">
        <v>-17.2</v>
      </c>
      <c r="K145" s="14" t="s">
        <v>217</v>
      </c>
      <c r="L145" s="9" t="str">
        <f t="shared" si="26"/>
        <v>N/A</v>
      </c>
    </row>
    <row r="146" spans="1:13" x14ac:dyDescent="0.25">
      <c r="A146" s="48" t="s">
        <v>1207</v>
      </c>
      <c r="B146" s="14" t="s">
        <v>217</v>
      </c>
      <c r="C146" s="14" t="s">
        <v>217</v>
      </c>
      <c r="D146" s="11" t="str">
        <f t="shared" si="23"/>
        <v>N/A</v>
      </c>
      <c r="E146" s="14">
        <v>2634.2461268000002</v>
      </c>
      <c r="F146" s="11" t="str">
        <f t="shared" si="24"/>
        <v>N/A</v>
      </c>
      <c r="G146" s="14">
        <v>2463.1209469</v>
      </c>
      <c r="H146" s="11" t="str">
        <f t="shared" si="25"/>
        <v>N/A</v>
      </c>
      <c r="I146" s="12" t="s">
        <v>217</v>
      </c>
      <c r="J146" s="12">
        <v>-6.5</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1250737</v>
      </c>
      <c r="D149" s="11" t="str">
        <f t="shared" si="27"/>
        <v>N/A</v>
      </c>
      <c r="E149" s="14">
        <v>1202277</v>
      </c>
      <c r="F149" s="11" t="str">
        <f t="shared" si="28"/>
        <v>N/A</v>
      </c>
      <c r="G149" s="14">
        <v>4783306</v>
      </c>
      <c r="H149" s="11" t="str">
        <f t="shared" si="29"/>
        <v>N/A</v>
      </c>
      <c r="I149" s="12">
        <v>-3.87</v>
      </c>
      <c r="J149" s="12">
        <v>297.89999999999998</v>
      </c>
      <c r="K149" s="14" t="s">
        <v>217</v>
      </c>
      <c r="L149" s="9" t="str">
        <f t="shared" si="26"/>
        <v>N/A</v>
      </c>
    </row>
    <row r="150" spans="1:13" x14ac:dyDescent="0.25">
      <c r="A150" s="48" t="s">
        <v>1209</v>
      </c>
      <c r="B150" s="14" t="s">
        <v>217</v>
      </c>
      <c r="C150" s="14">
        <v>91.035519324999996</v>
      </c>
      <c r="D150" s="11" t="str">
        <f t="shared" si="27"/>
        <v>N/A</v>
      </c>
      <c r="E150" s="14">
        <v>96.731595462000001</v>
      </c>
      <c r="F150" s="11" t="str">
        <f t="shared" si="28"/>
        <v>N/A</v>
      </c>
      <c r="G150" s="14">
        <v>122.77479466</v>
      </c>
      <c r="H150" s="11" t="str">
        <f t="shared" si="29"/>
        <v>N/A</v>
      </c>
      <c r="I150" s="12">
        <v>6.2569999999999997</v>
      </c>
      <c r="J150" s="12">
        <v>26.92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11563771</v>
      </c>
      <c r="F153" s="11" t="str">
        <f t="shared" si="28"/>
        <v>N/A</v>
      </c>
      <c r="G153" s="14">
        <v>9834044</v>
      </c>
      <c r="H153" s="11" t="str">
        <f t="shared" si="29"/>
        <v>N/A</v>
      </c>
      <c r="I153" s="12" t="s">
        <v>217</v>
      </c>
      <c r="J153" s="12">
        <v>-15</v>
      </c>
      <c r="K153" s="14" t="s">
        <v>217</v>
      </c>
      <c r="L153" s="9" t="str">
        <f t="shared" si="26"/>
        <v>N/A</v>
      </c>
      <c r="M153" s="52"/>
    </row>
    <row r="154" spans="1:13" x14ac:dyDescent="0.25">
      <c r="A154" s="48" t="s">
        <v>1211</v>
      </c>
      <c r="B154" s="14" t="s">
        <v>217</v>
      </c>
      <c r="C154" s="14" t="s">
        <v>217</v>
      </c>
      <c r="D154" s="11" t="str">
        <f t="shared" si="27"/>
        <v>N/A</v>
      </c>
      <c r="E154" s="14">
        <v>79750.144828000004</v>
      </c>
      <c r="F154" s="11" t="str">
        <f t="shared" si="28"/>
        <v>N/A</v>
      </c>
      <c r="G154" s="14">
        <v>60331.558281999998</v>
      </c>
      <c r="H154" s="11" t="str">
        <f t="shared" si="29"/>
        <v>N/A</v>
      </c>
      <c r="I154" s="12" t="s">
        <v>217</v>
      </c>
      <c r="J154" s="12">
        <v>-24.3</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1776.3125324</v>
      </c>
      <c r="D164" s="112" t="str">
        <f t="shared" ref="D164:D166" si="31">IF($B164="N/A","N/A",IF(C164&gt;10,"No",IF(C164&lt;-10,"No","Yes")))</f>
        <v>N/A</v>
      </c>
      <c r="E164" s="113">
        <v>1875.699934</v>
      </c>
      <c r="F164" s="112" t="str">
        <f t="shared" ref="F164:F166" si="32">IF($B164="N/A","N/A",IF(E164&gt;10,"No",IF(E164&lt;-10,"No","Yes")))</f>
        <v>N/A</v>
      </c>
      <c r="G164" s="113">
        <v>1939.5885834999999</v>
      </c>
      <c r="H164" s="112" t="str">
        <f t="shared" ref="H164:H166" si="33">IF($B164="N/A","N/A",IF(G164&gt;10,"No",IF(G164&lt;-10,"No","Yes")))</f>
        <v>N/A</v>
      </c>
      <c r="I164" s="114">
        <v>5.5949999999999998</v>
      </c>
      <c r="J164" s="114">
        <v>3.4060000000000001</v>
      </c>
      <c r="K164" s="115" t="s">
        <v>732</v>
      </c>
      <c r="L164" s="116" t="str">
        <f>IF(J164="Div by 0", "N/A", IF(OR(J164="N/A",K164="N/A"),"N/A", IF(J164&gt;VALUE(MID(K164,1,2)), "No", IF(J164&lt;-1*VALUE(MID(K164,1,2)), "No", "Yes"))))</f>
        <v>Yes</v>
      </c>
      <c r="N164" s="53"/>
    </row>
    <row r="165" spans="1:16" x14ac:dyDescent="0.25">
      <c r="A165" s="48" t="s">
        <v>1216</v>
      </c>
      <c r="B165" s="113" t="s">
        <v>217</v>
      </c>
      <c r="C165" s="113">
        <v>1788.5431315999999</v>
      </c>
      <c r="D165" s="112" t="str">
        <f t="shared" si="31"/>
        <v>N/A</v>
      </c>
      <c r="E165" s="113">
        <v>1882.6069977</v>
      </c>
      <c r="F165" s="112" t="str">
        <f t="shared" si="32"/>
        <v>N/A</v>
      </c>
      <c r="G165" s="113">
        <v>1957.2564387</v>
      </c>
      <c r="H165" s="112" t="str">
        <f t="shared" si="33"/>
        <v>N/A</v>
      </c>
      <c r="I165" s="114">
        <v>5.2590000000000003</v>
      </c>
      <c r="J165" s="114">
        <v>3.9649999999999999</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1438.4286185000001</v>
      </c>
      <c r="D166" s="112" t="str">
        <f t="shared" si="31"/>
        <v>N/A</v>
      </c>
      <c r="E166" s="113">
        <v>1694.4940084</v>
      </c>
      <c r="F166" s="112" t="str">
        <f t="shared" si="32"/>
        <v>N/A</v>
      </c>
      <c r="G166" s="113">
        <v>1506.3566318000001</v>
      </c>
      <c r="H166" s="112" t="str">
        <f t="shared" si="33"/>
        <v>N/A</v>
      </c>
      <c r="I166" s="114">
        <v>17.8</v>
      </c>
      <c r="J166" s="114">
        <v>-11.1</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1046214</v>
      </c>
      <c r="D6" s="112" t="str">
        <f t="shared" ref="D6:D11" si="0">IF($B6="N/A","N/A",IF(C6&gt;10,"No",IF(C6&lt;-10,"No","Yes")))</f>
        <v>N/A</v>
      </c>
      <c r="E6" s="131">
        <v>1083687</v>
      </c>
      <c r="F6" s="112" t="str">
        <f t="shared" ref="F6:F11" si="1">IF($B6="N/A","N/A",IF(E6&gt;10,"No",IF(E6&lt;-10,"No","Yes")))</f>
        <v>N/A</v>
      </c>
      <c r="G6" s="131">
        <v>1116661</v>
      </c>
      <c r="H6" s="112" t="str">
        <f t="shared" ref="H6:H11" si="2">IF($B6="N/A","N/A",IF(G6&gt;10,"No",IF(G6&lt;-10,"No","Yes")))</f>
        <v>N/A</v>
      </c>
      <c r="I6" s="114">
        <v>3.5819999999999999</v>
      </c>
      <c r="J6" s="114">
        <v>3.0430000000000001</v>
      </c>
      <c r="K6" s="131" t="s">
        <v>732</v>
      </c>
      <c r="L6" s="116" t="str">
        <f t="shared" ref="L6:L14" si="3">IF(J6="Div by 0", "N/A", IF(K6="N/A","N/A", IF(J6&gt;VALUE(MID(K6,1,2)), "No", IF(J6&lt;-1*VALUE(MID(K6,1,2)), "No", "Yes"))))</f>
        <v>Yes</v>
      </c>
    </row>
    <row r="7" spans="1:12" x14ac:dyDescent="0.25">
      <c r="A7" s="16" t="s">
        <v>100</v>
      </c>
      <c r="B7" s="115" t="s">
        <v>217</v>
      </c>
      <c r="C7" s="131">
        <v>87388</v>
      </c>
      <c r="D7" s="112" t="str">
        <f t="shared" si="0"/>
        <v>N/A</v>
      </c>
      <c r="E7" s="131">
        <v>85926</v>
      </c>
      <c r="F7" s="112" t="str">
        <f t="shared" si="1"/>
        <v>N/A</v>
      </c>
      <c r="G7" s="131">
        <v>86710</v>
      </c>
      <c r="H7" s="112" t="str">
        <f t="shared" si="2"/>
        <v>N/A</v>
      </c>
      <c r="I7" s="114">
        <v>-1.67</v>
      </c>
      <c r="J7" s="114">
        <v>0.91239999999999999</v>
      </c>
      <c r="K7" s="115" t="s">
        <v>732</v>
      </c>
      <c r="L7" s="116" t="str">
        <f t="shared" si="3"/>
        <v>Yes</v>
      </c>
    </row>
    <row r="8" spans="1:12" x14ac:dyDescent="0.25">
      <c r="A8" s="16" t="s">
        <v>101</v>
      </c>
      <c r="B8" s="115" t="s">
        <v>217</v>
      </c>
      <c r="C8" s="131">
        <v>189913</v>
      </c>
      <c r="D8" s="112" t="str">
        <f t="shared" si="0"/>
        <v>N/A</v>
      </c>
      <c r="E8" s="131">
        <v>200336</v>
      </c>
      <c r="F8" s="112" t="str">
        <f t="shared" si="1"/>
        <v>N/A</v>
      </c>
      <c r="G8" s="131">
        <v>212357</v>
      </c>
      <c r="H8" s="112" t="str">
        <f t="shared" si="2"/>
        <v>N/A</v>
      </c>
      <c r="I8" s="114">
        <v>5.4880000000000004</v>
      </c>
      <c r="J8" s="114">
        <v>6</v>
      </c>
      <c r="K8" s="115" t="s">
        <v>732</v>
      </c>
      <c r="L8" s="116" t="str">
        <f t="shared" si="3"/>
        <v>Yes</v>
      </c>
    </row>
    <row r="9" spans="1:12" x14ac:dyDescent="0.25">
      <c r="A9" s="16" t="s">
        <v>104</v>
      </c>
      <c r="B9" s="115" t="s">
        <v>217</v>
      </c>
      <c r="C9" s="131">
        <v>598234</v>
      </c>
      <c r="D9" s="112" t="str">
        <f t="shared" si="0"/>
        <v>N/A</v>
      </c>
      <c r="E9" s="131">
        <v>619317</v>
      </c>
      <c r="F9" s="112" t="str">
        <f t="shared" si="1"/>
        <v>N/A</v>
      </c>
      <c r="G9" s="131">
        <v>635269</v>
      </c>
      <c r="H9" s="112" t="str">
        <f t="shared" si="2"/>
        <v>N/A</v>
      </c>
      <c r="I9" s="114">
        <v>3.524</v>
      </c>
      <c r="J9" s="114">
        <v>2.5760000000000001</v>
      </c>
      <c r="K9" s="115" t="s">
        <v>732</v>
      </c>
      <c r="L9" s="116" t="str">
        <f t="shared" si="3"/>
        <v>Yes</v>
      </c>
    </row>
    <row r="10" spans="1:12" x14ac:dyDescent="0.25">
      <c r="A10" s="16" t="s">
        <v>105</v>
      </c>
      <c r="B10" s="115" t="s">
        <v>217</v>
      </c>
      <c r="C10" s="131">
        <v>170679</v>
      </c>
      <c r="D10" s="112" t="str">
        <f t="shared" si="0"/>
        <v>N/A</v>
      </c>
      <c r="E10" s="131">
        <v>178108</v>
      </c>
      <c r="F10" s="112" t="str">
        <f t="shared" si="1"/>
        <v>N/A</v>
      </c>
      <c r="G10" s="131">
        <v>182325</v>
      </c>
      <c r="H10" s="112" t="str">
        <f t="shared" si="2"/>
        <v>N/A</v>
      </c>
      <c r="I10" s="114">
        <v>4.3529999999999998</v>
      </c>
      <c r="J10" s="114">
        <v>2.3679999999999999</v>
      </c>
      <c r="K10" s="115" t="s">
        <v>732</v>
      </c>
      <c r="L10" s="116" t="str">
        <f t="shared" si="3"/>
        <v>Yes</v>
      </c>
    </row>
    <row r="11" spans="1:12" x14ac:dyDescent="0.25">
      <c r="A11" s="16" t="s">
        <v>77</v>
      </c>
      <c r="B11" s="131" t="s">
        <v>217</v>
      </c>
      <c r="C11" s="131">
        <v>840431.57</v>
      </c>
      <c r="D11" s="112" t="str">
        <f t="shared" si="0"/>
        <v>N/A</v>
      </c>
      <c r="E11" s="131">
        <v>875524.36</v>
      </c>
      <c r="F11" s="112" t="str">
        <f t="shared" si="1"/>
        <v>N/A</v>
      </c>
      <c r="G11" s="131">
        <v>913677.29</v>
      </c>
      <c r="H11" s="112" t="str">
        <f t="shared" si="2"/>
        <v>N/A</v>
      </c>
      <c r="I11" s="114">
        <v>4.1760000000000002</v>
      </c>
      <c r="J11" s="114">
        <v>4.3579999999999997</v>
      </c>
      <c r="K11" s="131" t="s">
        <v>733</v>
      </c>
      <c r="L11" s="116" t="str">
        <f t="shared" si="3"/>
        <v>Yes</v>
      </c>
    </row>
    <row r="12" spans="1:12" x14ac:dyDescent="0.25">
      <c r="A12" s="16" t="s">
        <v>115</v>
      </c>
      <c r="B12" s="131" t="s">
        <v>217</v>
      </c>
      <c r="C12" s="131">
        <v>165933</v>
      </c>
      <c r="D12" s="131" t="s">
        <v>217</v>
      </c>
      <c r="E12" s="131">
        <v>167161</v>
      </c>
      <c r="F12" s="131" t="s">
        <v>217</v>
      </c>
      <c r="G12" s="131">
        <v>172412</v>
      </c>
      <c r="H12" s="131" t="s">
        <v>217</v>
      </c>
      <c r="I12" s="114">
        <v>0.74009999999999998</v>
      </c>
      <c r="J12" s="114">
        <v>3.141</v>
      </c>
      <c r="K12" s="131" t="s">
        <v>733</v>
      </c>
      <c r="L12" s="116" t="str">
        <f t="shared" si="3"/>
        <v>Yes</v>
      </c>
    </row>
    <row r="13" spans="1:12" x14ac:dyDescent="0.25">
      <c r="A13" s="16" t="s">
        <v>449</v>
      </c>
      <c r="B13" s="131" t="s">
        <v>217</v>
      </c>
      <c r="C13" s="131">
        <v>82775</v>
      </c>
      <c r="D13" s="131" t="s">
        <v>217</v>
      </c>
      <c r="E13" s="131">
        <v>81180</v>
      </c>
      <c r="F13" s="131" t="s">
        <v>217</v>
      </c>
      <c r="G13" s="131">
        <v>81734</v>
      </c>
      <c r="H13" s="131" t="s">
        <v>217</v>
      </c>
      <c r="I13" s="114">
        <v>-1.93</v>
      </c>
      <c r="J13" s="114">
        <v>0.68240000000000001</v>
      </c>
      <c r="K13" s="131" t="s">
        <v>733</v>
      </c>
      <c r="L13" s="116" t="str">
        <f t="shared" si="3"/>
        <v>Yes</v>
      </c>
    </row>
    <row r="14" spans="1:12" x14ac:dyDescent="0.25">
      <c r="A14" s="16" t="s">
        <v>450</v>
      </c>
      <c r="B14" s="131" t="s">
        <v>217</v>
      </c>
      <c r="C14" s="131">
        <v>82276</v>
      </c>
      <c r="D14" s="131" t="s">
        <v>217</v>
      </c>
      <c r="E14" s="131">
        <v>85111</v>
      </c>
      <c r="F14" s="131" t="s">
        <v>217</v>
      </c>
      <c r="G14" s="131">
        <v>89912</v>
      </c>
      <c r="H14" s="131" t="s">
        <v>217</v>
      </c>
      <c r="I14" s="114">
        <v>3.4460000000000002</v>
      </c>
      <c r="J14" s="114">
        <v>5.641</v>
      </c>
      <c r="K14" s="131" t="s">
        <v>733</v>
      </c>
      <c r="L14" s="116" t="str">
        <f t="shared" si="3"/>
        <v>Yes</v>
      </c>
    </row>
    <row r="15" spans="1:12" x14ac:dyDescent="0.25">
      <c r="A15" s="4" t="s">
        <v>58</v>
      </c>
      <c r="B15" s="115" t="s">
        <v>217</v>
      </c>
      <c r="C15" s="113">
        <v>5379985243</v>
      </c>
      <c r="D15" s="112" t="str">
        <f t="shared" ref="D15:D20" si="4">IF($B15="N/A","N/A",IF(C15&gt;10,"No",IF(C15&lt;-10,"No","Yes")))</f>
        <v>N/A</v>
      </c>
      <c r="E15" s="113">
        <v>5832969552</v>
      </c>
      <c r="F15" s="112" t="str">
        <f t="shared" ref="F15:F20" si="5">IF($B15="N/A","N/A",IF(E15&gt;10,"No",IF(E15&lt;-10,"No","Yes")))</f>
        <v>N/A</v>
      </c>
      <c r="G15" s="113">
        <v>6128753551</v>
      </c>
      <c r="H15" s="112" t="str">
        <f t="shared" ref="H15:H20" si="6">IF($B15="N/A","N/A",IF(G15&gt;10,"No",IF(G15&lt;-10,"No","Yes")))</f>
        <v>N/A</v>
      </c>
      <c r="I15" s="114">
        <v>8.42</v>
      </c>
      <c r="J15" s="114">
        <v>5.0709999999999997</v>
      </c>
      <c r="K15" s="115" t="s">
        <v>732</v>
      </c>
      <c r="L15" s="116" t="str">
        <f t="shared" ref="L15:L20" si="7">IF(J15="Div by 0", "N/A", IF(K15="N/A","N/A", IF(J15&gt;VALUE(MID(K15,1,2)), "No", IF(J15&lt;-1*VALUE(MID(K15,1,2)), "No", "Yes"))))</f>
        <v>Yes</v>
      </c>
    </row>
    <row r="16" spans="1:12" x14ac:dyDescent="0.25">
      <c r="A16" s="4" t="s">
        <v>1120</v>
      </c>
      <c r="B16" s="115" t="s">
        <v>217</v>
      </c>
      <c r="C16" s="113">
        <v>5142.3372685000004</v>
      </c>
      <c r="D16" s="112" t="str">
        <f t="shared" si="4"/>
        <v>N/A</v>
      </c>
      <c r="E16" s="113">
        <v>5382.5223999</v>
      </c>
      <c r="F16" s="112" t="str">
        <f t="shared" si="5"/>
        <v>N/A</v>
      </c>
      <c r="G16" s="113">
        <v>5488.4638677000003</v>
      </c>
      <c r="H16" s="112" t="str">
        <f t="shared" si="6"/>
        <v>N/A</v>
      </c>
      <c r="I16" s="114">
        <v>4.6710000000000003</v>
      </c>
      <c r="J16" s="114">
        <v>1.968</v>
      </c>
      <c r="K16" s="115" t="s">
        <v>732</v>
      </c>
      <c r="L16" s="116" t="str">
        <f t="shared" si="7"/>
        <v>Yes</v>
      </c>
    </row>
    <row r="17" spans="1:12" x14ac:dyDescent="0.25">
      <c r="A17" s="4" t="s">
        <v>1218</v>
      </c>
      <c r="B17" s="115" t="s">
        <v>217</v>
      </c>
      <c r="C17" s="113">
        <v>12512.279283</v>
      </c>
      <c r="D17" s="112" t="str">
        <f t="shared" si="4"/>
        <v>N/A</v>
      </c>
      <c r="E17" s="113">
        <v>13325.687254</v>
      </c>
      <c r="F17" s="112" t="str">
        <f t="shared" si="5"/>
        <v>N/A</v>
      </c>
      <c r="G17" s="113">
        <v>13368.727183000001</v>
      </c>
      <c r="H17" s="112" t="str">
        <f t="shared" si="6"/>
        <v>N/A</v>
      </c>
      <c r="I17" s="114">
        <v>6.5010000000000003</v>
      </c>
      <c r="J17" s="114">
        <v>0.32300000000000001</v>
      </c>
      <c r="K17" s="115" t="s">
        <v>732</v>
      </c>
      <c r="L17" s="116" t="str">
        <f t="shared" si="7"/>
        <v>Yes</v>
      </c>
    </row>
    <row r="18" spans="1:12" x14ac:dyDescent="0.25">
      <c r="A18" s="4" t="s">
        <v>1219</v>
      </c>
      <c r="B18" s="115" t="s">
        <v>217</v>
      </c>
      <c r="C18" s="113">
        <v>12533.963589000001</v>
      </c>
      <c r="D18" s="112" t="str">
        <f t="shared" si="4"/>
        <v>N/A</v>
      </c>
      <c r="E18" s="113">
        <v>13083.625438999999</v>
      </c>
      <c r="F18" s="112" t="str">
        <f t="shared" si="5"/>
        <v>N/A</v>
      </c>
      <c r="G18" s="113">
        <v>13674.548510000001</v>
      </c>
      <c r="H18" s="112" t="str">
        <f t="shared" si="6"/>
        <v>N/A</v>
      </c>
      <c r="I18" s="114">
        <v>4.3849999999999998</v>
      </c>
      <c r="J18" s="114">
        <v>4.5170000000000003</v>
      </c>
      <c r="K18" s="115" t="s">
        <v>732</v>
      </c>
      <c r="L18" s="116" t="str">
        <f t="shared" si="7"/>
        <v>Yes</v>
      </c>
    </row>
    <row r="19" spans="1:12" x14ac:dyDescent="0.25">
      <c r="A19" s="4" t="s">
        <v>1220</v>
      </c>
      <c r="B19" s="115" t="s">
        <v>217</v>
      </c>
      <c r="C19" s="113">
        <v>2375.7317404</v>
      </c>
      <c r="D19" s="112" t="str">
        <f t="shared" si="4"/>
        <v>N/A</v>
      </c>
      <c r="E19" s="113">
        <v>2530.7676925000001</v>
      </c>
      <c r="F19" s="112" t="str">
        <f t="shared" si="5"/>
        <v>N/A</v>
      </c>
      <c r="G19" s="113">
        <v>2416.3127195000002</v>
      </c>
      <c r="H19" s="112" t="str">
        <f t="shared" si="6"/>
        <v>N/A</v>
      </c>
      <c r="I19" s="114">
        <v>6.5259999999999998</v>
      </c>
      <c r="J19" s="114">
        <v>-4.5199999999999996</v>
      </c>
      <c r="K19" s="115" t="s">
        <v>732</v>
      </c>
      <c r="L19" s="116" t="str">
        <f t="shared" si="7"/>
        <v>Yes</v>
      </c>
    </row>
    <row r="20" spans="1:12" x14ac:dyDescent="0.25">
      <c r="A20" s="4" t="s">
        <v>1221</v>
      </c>
      <c r="B20" s="115" t="s">
        <v>217</v>
      </c>
      <c r="C20" s="113">
        <v>2841.3340364000001</v>
      </c>
      <c r="D20" s="112" t="str">
        <f t="shared" si="4"/>
        <v>N/A</v>
      </c>
      <c r="E20" s="113">
        <v>2804.3541446999998</v>
      </c>
      <c r="F20" s="112" t="str">
        <f t="shared" si="5"/>
        <v>N/A</v>
      </c>
      <c r="G20" s="113">
        <v>2910.4980337000002</v>
      </c>
      <c r="H20" s="112" t="str">
        <f t="shared" si="6"/>
        <v>N/A</v>
      </c>
      <c r="I20" s="114">
        <v>-1.3</v>
      </c>
      <c r="J20" s="114">
        <v>3.7850000000000001</v>
      </c>
      <c r="K20" s="115" t="s">
        <v>732</v>
      </c>
      <c r="L20" s="116" t="str">
        <f t="shared" si="7"/>
        <v>Yes</v>
      </c>
    </row>
    <row r="21" spans="1:12" x14ac:dyDescent="0.25">
      <c r="A21" s="2" t="s">
        <v>1124</v>
      </c>
      <c r="B21" s="115" t="s">
        <v>217</v>
      </c>
      <c r="C21" s="113">
        <v>5250.0300525000002</v>
      </c>
      <c r="D21" s="112" t="str">
        <f t="shared" ref="D21:D22" si="8">IF($B21="N/A","N/A",IF(C21&gt;10,"No",IF(C21&lt;-10,"No","Yes")))</f>
        <v>N/A</v>
      </c>
      <c r="E21" s="113">
        <v>5405.2301171999998</v>
      </c>
      <c r="F21" s="112" t="str">
        <f t="shared" ref="F21:F22" si="9">IF($B21="N/A","N/A",IF(E21&gt;10,"No",IF(E21&lt;-10,"No","Yes")))</f>
        <v>N/A</v>
      </c>
      <c r="G21" s="113">
        <v>5512.4198876</v>
      </c>
      <c r="H21" s="112" t="str">
        <f t="shared" ref="H21:H22" si="10">IF($B21="N/A","N/A",IF(G21&gt;10,"No",IF(G21&lt;-10,"No","Yes")))</f>
        <v>N/A</v>
      </c>
      <c r="I21" s="114">
        <v>2.956</v>
      </c>
      <c r="J21" s="114">
        <v>1.9830000000000001</v>
      </c>
      <c r="K21" s="115" t="s">
        <v>732</v>
      </c>
      <c r="L21" s="116" t="str">
        <f>IF(J21="Div by 0", "N/A", IF(OR(J21="N/A",K21="N/A"),"N/A", IF(J21&gt;VALUE(MID(K21,1,2)), "No", IF(J21&lt;-1*VALUE(MID(K21,1,2)), "No", "Yes"))))</f>
        <v>Yes</v>
      </c>
    </row>
    <row r="22" spans="1:12" x14ac:dyDescent="0.25">
      <c r="A22" s="2" t="s">
        <v>1125</v>
      </c>
      <c r="B22" s="115" t="s">
        <v>217</v>
      </c>
      <c r="C22" s="113">
        <v>4995.4984645000004</v>
      </c>
      <c r="D22" s="112" t="str">
        <f t="shared" si="8"/>
        <v>N/A</v>
      </c>
      <c r="E22" s="113">
        <v>5352.0596318999997</v>
      </c>
      <c r="F22" s="112" t="str">
        <f t="shared" si="9"/>
        <v>N/A</v>
      </c>
      <c r="G22" s="113">
        <v>5456.7605658000002</v>
      </c>
      <c r="H22" s="112" t="str">
        <f t="shared" si="10"/>
        <v>N/A</v>
      </c>
      <c r="I22" s="114">
        <v>7.1379999999999999</v>
      </c>
      <c r="J22" s="114">
        <v>1.956</v>
      </c>
      <c r="K22" s="115" t="s">
        <v>732</v>
      </c>
      <c r="L22" s="116" t="str">
        <f>IF(J22="Div by 0", "N/A", IF(OR(J22="N/A",K22="N/A"),"N/A", IF(J22&gt;VALUE(MID(K22,1,2)), "No", IF(J22&lt;-1*VALUE(MID(K22,1,2)), "No", "Yes"))))</f>
        <v>Yes</v>
      </c>
    </row>
    <row r="23" spans="1:12" x14ac:dyDescent="0.25">
      <c r="A23" s="4" t="s">
        <v>1222</v>
      </c>
      <c r="B23" s="115" t="s">
        <v>217</v>
      </c>
      <c r="C23" s="113">
        <v>11310.540465</v>
      </c>
      <c r="D23" s="112" t="str">
        <f>IF($B23="N/A","N/A",IF(C23&gt;10,"No",IF(C23&lt;-10,"No","Yes")))</f>
        <v>N/A</v>
      </c>
      <c r="E23" s="113">
        <v>11909.972661</v>
      </c>
      <c r="F23" s="112" t="str">
        <f>IF($B23="N/A","N/A",IF(E23&gt;10,"No",IF(E23&lt;-10,"No","Yes")))</f>
        <v>N/A</v>
      </c>
      <c r="G23" s="113">
        <v>11895.423723</v>
      </c>
      <c r="H23" s="112" t="str">
        <f>IF($B23="N/A","N/A",IF(G23&gt;10,"No",IF(G23&lt;-10,"No","Yes")))</f>
        <v>N/A</v>
      </c>
      <c r="I23" s="114">
        <v>5.3</v>
      </c>
      <c r="J23" s="114">
        <v>-0.122</v>
      </c>
      <c r="K23" s="115" t="s">
        <v>732</v>
      </c>
      <c r="L23" s="116" t="str">
        <f>IF(J23="Div by 0", "N/A", IF(K23="N/A","N/A", IF(J23&gt;VALUE(MID(K23,1,2)), "No", IF(J23&lt;-1*VALUE(MID(K23,1,2)), "No", "Yes"))))</f>
        <v>Yes</v>
      </c>
    </row>
    <row r="24" spans="1:12" x14ac:dyDescent="0.25">
      <c r="A24" s="4" t="s">
        <v>1223</v>
      </c>
      <c r="B24" s="115" t="s">
        <v>217</v>
      </c>
      <c r="C24" s="113">
        <v>12405.850063</v>
      </c>
      <c r="D24" s="112" t="str">
        <f>IF($B24="N/A","N/A",IF(C24&gt;10,"No",IF(C24&lt;-10,"No","Yes")))</f>
        <v>N/A</v>
      </c>
      <c r="E24" s="113">
        <v>13169.139074000001</v>
      </c>
      <c r="F24" s="112" t="str">
        <f>IF($B24="N/A","N/A",IF(E24&gt;10,"No",IF(E24&lt;-10,"No","Yes")))</f>
        <v>N/A</v>
      </c>
      <c r="G24" s="113">
        <v>13141.566521000001</v>
      </c>
      <c r="H24" s="112" t="str">
        <f>IF($B24="N/A","N/A",IF(G24&gt;10,"No",IF(G24&lt;-10,"No","Yes")))</f>
        <v>N/A</v>
      </c>
      <c r="I24" s="114">
        <v>6.1529999999999996</v>
      </c>
      <c r="J24" s="114">
        <v>-0.20899999999999999</v>
      </c>
      <c r="K24" s="115" t="s">
        <v>732</v>
      </c>
      <c r="L24" s="116" t="str">
        <f>IF(J24="Div by 0", "N/A", IF(K24="N/A","N/A", IF(J24&gt;VALUE(MID(K24,1,2)), "No", IF(J24&lt;-1*VALUE(MID(K24,1,2)), "No", "Yes"))))</f>
        <v>Yes</v>
      </c>
    </row>
    <row r="25" spans="1:12" x14ac:dyDescent="0.25">
      <c r="A25" s="4" t="s">
        <v>1224</v>
      </c>
      <c r="B25" s="115" t="s">
        <v>217</v>
      </c>
      <c r="C25" s="113">
        <v>10265.967559999999</v>
      </c>
      <c r="D25" s="112" t="str">
        <f>IF($B25="N/A","N/A",IF(C25&gt;10,"No",IF(C25&lt;-10,"No","Yes")))</f>
        <v>N/A</v>
      </c>
      <c r="E25" s="113">
        <v>10768.922783</v>
      </c>
      <c r="F25" s="112" t="str">
        <f>IF($B25="N/A","N/A",IF(E25&gt;10,"No",IF(E25&lt;-10,"No","Yes")))</f>
        <v>N/A</v>
      </c>
      <c r="G25" s="113">
        <v>10803.557056</v>
      </c>
      <c r="H25" s="112" t="str">
        <f>IF($B25="N/A","N/A",IF(G25&gt;10,"No",IF(G25&lt;-10,"No","Yes")))</f>
        <v>N/A</v>
      </c>
      <c r="I25" s="114">
        <v>4.899</v>
      </c>
      <c r="J25" s="114">
        <v>0.3216</v>
      </c>
      <c r="K25" s="115" t="s">
        <v>732</v>
      </c>
      <c r="L25" s="116" t="str">
        <f>IF(J25="Div by 0", "N/A", IF(K25="N/A","N/A", IF(J25&gt;VALUE(MID(K25,1,2)), "No", IF(J25&lt;-1*VALUE(MID(K25,1,2)), "No", "Yes"))))</f>
        <v>Yes</v>
      </c>
    </row>
    <row r="26" spans="1:12" x14ac:dyDescent="0.25">
      <c r="A26" s="4" t="s">
        <v>1225</v>
      </c>
      <c r="B26" s="115" t="s">
        <v>217</v>
      </c>
      <c r="C26" s="113">
        <v>11504.867480000001</v>
      </c>
      <c r="D26" s="112" t="str">
        <f t="shared" ref="D26:D27" si="11">IF($B26="N/A","N/A",IF(C26&gt;10,"No",IF(C26&lt;-10,"No","Yes")))</f>
        <v>N/A</v>
      </c>
      <c r="E26" s="113">
        <v>12097.869952999999</v>
      </c>
      <c r="F26" s="112" t="str">
        <f t="shared" ref="F26:F30" si="12">IF($B26="N/A","N/A",IF(E26&gt;10,"No",IF(E26&lt;-10,"No","Yes")))</f>
        <v>N/A</v>
      </c>
      <c r="G26" s="113">
        <v>12051.740979</v>
      </c>
      <c r="H26" s="112" t="str">
        <f t="shared" ref="H26:H27" si="13">IF($B26="N/A","N/A",IF(G26&gt;10,"No",IF(G26&lt;-10,"No","Yes")))</f>
        <v>N/A</v>
      </c>
      <c r="I26" s="114">
        <v>5.1539999999999999</v>
      </c>
      <c r="J26" s="114">
        <v>-0.38100000000000001</v>
      </c>
      <c r="K26" s="115" t="s">
        <v>732</v>
      </c>
      <c r="L26" s="116" t="str">
        <f>IF(J26="Div by 0", "N/A", IF(OR(J26="N/A",K26="N/A"),"N/A", IF(J26&gt;VALUE(MID(K26,1,2)), "No", IF(J26&lt;-1*VALUE(MID(K26,1,2)), "No", "Yes"))))</f>
        <v>Yes</v>
      </c>
    </row>
    <row r="27" spans="1:12" x14ac:dyDescent="0.25">
      <c r="A27" s="4" t="s">
        <v>1226</v>
      </c>
      <c r="B27" s="115" t="s">
        <v>217</v>
      </c>
      <c r="C27" s="113">
        <v>10990.925009000001</v>
      </c>
      <c r="D27" s="112" t="str">
        <f t="shared" si="11"/>
        <v>N/A</v>
      </c>
      <c r="E27" s="113">
        <v>11605.317274999999</v>
      </c>
      <c r="F27" s="112" t="str">
        <f t="shared" si="12"/>
        <v>N/A</v>
      </c>
      <c r="G27" s="113">
        <v>11644.55896</v>
      </c>
      <c r="H27" s="112" t="str">
        <f t="shared" si="13"/>
        <v>N/A</v>
      </c>
      <c r="I27" s="114">
        <v>5.59</v>
      </c>
      <c r="J27" s="114">
        <v>0.33810000000000001</v>
      </c>
      <c r="K27" s="115" t="s">
        <v>732</v>
      </c>
      <c r="L27" s="116" t="str">
        <f>IF(J27="Div by 0", "N/A", IF(OR(J27="N/A",K27="N/A"),"N/A", IF(J27&gt;VALUE(MID(K27,1,2)), "No", IF(J27&lt;-1*VALUE(MID(K27,1,2)), "No", "Yes"))))</f>
        <v>Yes</v>
      </c>
    </row>
    <row r="28" spans="1:12" x14ac:dyDescent="0.25">
      <c r="A28" s="48" t="s">
        <v>1227</v>
      </c>
      <c r="B28" s="113" t="s">
        <v>217</v>
      </c>
      <c r="C28" s="113">
        <v>1776.3125324</v>
      </c>
      <c r="D28" s="112" t="str">
        <f t="shared" ref="D28:D30" si="14">IF($B28="N/A","N/A",IF(C28&gt;10,"No",IF(C28&lt;-10,"No","Yes")))</f>
        <v>N/A</v>
      </c>
      <c r="E28" s="113">
        <v>1875.699934</v>
      </c>
      <c r="F28" s="112" t="str">
        <f t="shared" si="12"/>
        <v>N/A</v>
      </c>
      <c r="G28" s="113">
        <v>1939.5885834999999</v>
      </c>
      <c r="H28" s="112" t="str">
        <f t="shared" ref="H28:H30" si="15">IF($B28="N/A","N/A",IF(G28&gt;10,"No",IF(G28&lt;-10,"No","Yes")))</f>
        <v>N/A</v>
      </c>
      <c r="I28" s="114">
        <v>5.5949999999999998</v>
      </c>
      <c r="J28" s="114">
        <v>3.4060000000000001</v>
      </c>
      <c r="K28" s="115" t="s">
        <v>732</v>
      </c>
      <c r="L28" s="116" t="str">
        <f>IF(J28="Div by 0", "N/A", IF(OR(J28="N/A",K28="N/A"),"N/A", IF(J28&gt;VALUE(MID(K28,1,2)), "No", IF(J28&lt;-1*VALUE(MID(K28,1,2)), "No", "Yes"))))</f>
        <v>Yes</v>
      </c>
    </row>
    <row r="29" spans="1:12" x14ac:dyDescent="0.25">
      <c r="A29" s="48" t="s">
        <v>1228</v>
      </c>
      <c r="B29" s="113" t="s">
        <v>217</v>
      </c>
      <c r="C29" s="113">
        <v>1788.5431315999999</v>
      </c>
      <c r="D29" s="112" t="str">
        <f t="shared" si="14"/>
        <v>N/A</v>
      </c>
      <c r="E29" s="113">
        <v>1882.6069977</v>
      </c>
      <c r="F29" s="112" t="str">
        <f t="shared" si="12"/>
        <v>N/A</v>
      </c>
      <c r="G29" s="113">
        <v>1957.2564387</v>
      </c>
      <c r="H29" s="112" t="str">
        <f t="shared" si="15"/>
        <v>N/A</v>
      </c>
      <c r="I29" s="114">
        <v>5.2590000000000003</v>
      </c>
      <c r="J29" s="114">
        <v>3.9649999999999999</v>
      </c>
      <c r="K29" s="115" t="s">
        <v>732</v>
      </c>
      <c r="L29" s="116" t="str">
        <f t="shared" ref="L29:L30" si="16">IF(J29="Div by 0", "N/A", IF(OR(J29="N/A",K29="N/A"),"N/A", IF(J29&gt;VALUE(MID(K29,1,2)), "No", IF(J29&lt;-1*VALUE(MID(K29,1,2)), "No", "Yes"))))</f>
        <v>Yes</v>
      </c>
    </row>
    <row r="30" spans="1:12" x14ac:dyDescent="0.25">
      <c r="A30" s="48" t="s">
        <v>1229</v>
      </c>
      <c r="B30" s="113" t="s">
        <v>217</v>
      </c>
      <c r="C30" s="113">
        <v>1438.4286185000001</v>
      </c>
      <c r="D30" s="112" t="str">
        <f t="shared" si="14"/>
        <v>N/A</v>
      </c>
      <c r="E30" s="113">
        <v>1694.4940084</v>
      </c>
      <c r="F30" s="112" t="str">
        <f t="shared" si="12"/>
        <v>N/A</v>
      </c>
      <c r="G30" s="113">
        <v>1506.3566318000001</v>
      </c>
      <c r="H30" s="112" t="str">
        <f t="shared" si="15"/>
        <v>N/A</v>
      </c>
      <c r="I30" s="114">
        <v>17.8</v>
      </c>
      <c r="J30" s="114">
        <v>-11.1</v>
      </c>
      <c r="K30" s="115" t="s">
        <v>732</v>
      </c>
      <c r="L30" s="116" t="str">
        <f t="shared" si="16"/>
        <v>Yes</v>
      </c>
    </row>
    <row r="31" spans="1:12" x14ac:dyDescent="0.25">
      <c r="A31" s="42" t="s">
        <v>2</v>
      </c>
      <c r="B31" s="117" t="s">
        <v>217</v>
      </c>
      <c r="C31" s="119">
        <v>48.650084972999998</v>
      </c>
      <c r="D31" s="112" t="str">
        <f t="shared" ref="D31:D69" si="17">IF($B31="N/A","N/A",IF(C31&gt;10,"No",IF(C31&lt;-10,"No","Yes")))</f>
        <v>N/A</v>
      </c>
      <c r="E31" s="119">
        <v>49.093603596000001</v>
      </c>
      <c r="F31" s="112" t="str">
        <f t="shared" ref="F31:F69" si="18">IF($B31="N/A","N/A",IF(E31&gt;10,"No",IF(E31&lt;-10,"No","Yes")))</f>
        <v>N/A</v>
      </c>
      <c r="G31" s="119">
        <v>49.154219589</v>
      </c>
      <c r="H31" s="112" t="str">
        <f t="shared" ref="H31:H69" si="19">IF($B31="N/A","N/A",IF(G31&gt;10,"No",IF(G31&lt;-10,"No","Yes")))</f>
        <v>N/A</v>
      </c>
      <c r="I31" s="114">
        <v>0.91169999999999995</v>
      </c>
      <c r="J31" s="114">
        <v>0.1235</v>
      </c>
      <c r="K31" s="115" t="s">
        <v>732</v>
      </c>
      <c r="L31" s="116" t="str">
        <f t="shared" ref="L31:L99" si="20">IF(J31="Div by 0", "N/A", IF(K31="N/A","N/A", IF(J31&gt;VALUE(MID(K31,1,2)), "No", IF(J31&lt;-1*VALUE(MID(K31,1,2)), "No", "Yes"))))</f>
        <v>Yes</v>
      </c>
    </row>
    <row r="32" spans="1:12" x14ac:dyDescent="0.25">
      <c r="A32" s="42" t="s">
        <v>22</v>
      </c>
      <c r="B32" s="117" t="s">
        <v>217</v>
      </c>
      <c r="C32" s="131">
        <v>508984</v>
      </c>
      <c r="D32" s="112" t="str">
        <f t="shared" si="17"/>
        <v>N/A</v>
      </c>
      <c r="E32" s="131">
        <v>532021</v>
      </c>
      <c r="F32" s="112" t="str">
        <f t="shared" si="18"/>
        <v>N/A</v>
      </c>
      <c r="G32" s="131">
        <v>548886</v>
      </c>
      <c r="H32" s="112" t="str">
        <f t="shared" si="19"/>
        <v>N/A</v>
      </c>
      <c r="I32" s="114">
        <v>4.5259999999999998</v>
      </c>
      <c r="J32" s="114">
        <v>3.17</v>
      </c>
      <c r="K32" s="115" t="s">
        <v>732</v>
      </c>
      <c r="L32" s="116" t="str">
        <f t="shared" si="20"/>
        <v>Yes</v>
      </c>
    </row>
    <row r="33" spans="1:12" x14ac:dyDescent="0.25">
      <c r="A33" s="42" t="s">
        <v>451</v>
      </c>
      <c r="B33" s="115" t="s">
        <v>217</v>
      </c>
      <c r="C33" s="131">
        <v>213</v>
      </c>
      <c r="D33" s="131" t="str">
        <f t="shared" si="17"/>
        <v>N/A</v>
      </c>
      <c r="E33" s="131">
        <v>198</v>
      </c>
      <c r="F33" s="131" t="str">
        <f t="shared" si="18"/>
        <v>N/A</v>
      </c>
      <c r="G33" s="131">
        <v>200</v>
      </c>
      <c r="H33" s="112" t="str">
        <f t="shared" si="19"/>
        <v>N/A</v>
      </c>
      <c r="I33" s="114">
        <v>-7.04</v>
      </c>
      <c r="J33" s="114">
        <v>1.01</v>
      </c>
      <c r="K33" s="115" t="s">
        <v>732</v>
      </c>
      <c r="L33" s="116" t="str">
        <f t="shared" si="20"/>
        <v>Yes</v>
      </c>
    </row>
    <row r="34" spans="1:12" x14ac:dyDescent="0.25">
      <c r="A34" s="42" t="s">
        <v>1230</v>
      </c>
      <c r="B34" s="120" t="s">
        <v>217</v>
      </c>
      <c r="C34" s="131" t="s">
        <v>217</v>
      </c>
      <c r="D34" s="116" t="str">
        <f t="shared" ref="D34:D38" si="21">IF($B34="N/A","N/A",IF(C34&lt;0,"No","Yes"))</f>
        <v>N/A</v>
      </c>
      <c r="E34" s="131">
        <v>57</v>
      </c>
      <c r="F34" s="116" t="str">
        <f t="shared" ref="F34:F38" si="22">IF($B34="N/A","N/A",IF(E34&lt;0,"No","Yes"))</f>
        <v>N/A</v>
      </c>
      <c r="G34" s="131">
        <v>60</v>
      </c>
      <c r="H34" s="116" t="str">
        <f t="shared" ref="H34:H38" si="23">IF($B34="N/A","N/A",IF(G34&lt;0,"No","Yes"))</f>
        <v>N/A</v>
      </c>
      <c r="I34" s="114" t="s">
        <v>217</v>
      </c>
      <c r="J34" s="114">
        <v>5.2629999999999999</v>
      </c>
      <c r="K34" s="131" t="s">
        <v>732</v>
      </c>
      <c r="L34" s="116" t="str">
        <f t="shared" si="20"/>
        <v>Yes</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0</v>
      </c>
      <c r="F36" s="116" t="str">
        <f t="shared" si="22"/>
        <v>N/A</v>
      </c>
      <c r="G36" s="131">
        <v>11</v>
      </c>
      <c r="H36" s="116" t="str">
        <f t="shared" si="23"/>
        <v>N/A</v>
      </c>
      <c r="I36" s="114" t="s">
        <v>217</v>
      </c>
      <c r="J36" s="114" t="s">
        <v>1742</v>
      </c>
      <c r="K36" s="131" t="s">
        <v>732</v>
      </c>
      <c r="L36" s="116" t="str">
        <f t="shared" si="20"/>
        <v>N/A</v>
      </c>
    </row>
    <row r="37" spans="1:12" x14ac:dyDescent="0.25">
      <c r="A37" s="42" t="s">
        <v>1233</v>
      </c>
      <c r="B37" s="120" t="s">
        <v>217</v>
      </c>
      <c r="C37" s="131" t="s">
        <v>217</v>
      </c>
      <c r="D37" s="116" t="str">
        <f t="shared" si="21"/>
        <v>N/A</v>
      </c>
      <c r="E37" s="131">
        <v>141</v>
      </c>
      <c r="F37" s="116" t="str">
        <f t="shared" si="22"/>
        <v>N/A</v>
      </c>
      <c r="G37" s="131">
        <v>130</v>
      </c>
      <c r="H37" s="116" t="str">
        <f t="shared" si="23"/>
        <v>N/A</v>
      </c>
      <c r="I37" s="114" t="s">
        <v>217</v>
      </c>
      <c r="J37" s="114">
        <v>-7.8</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3826</v>
      </c>
      <c r="D39" s="131" t="str">
        <f t="shared" si="17"/>
        <v>N/A</v>
      </c>
      <c r="E39" s="131">
        <v>3947</v>
      </c>
      <c r="F39" s="131" t="str">
        <f t="shared" si="18"/>
        <v>N/A</v>
      </c>
      <c r="G39" s="131">
        <v>4363</v>
      </c>
      <c r="H39" s="112" t="str">
        <f t="shared" si="19"/>
        <v>N/A</v>
      </c>
      <c r="I39" s="114">
        <v>3.1629999999999998</v>
      </c>
      <c r="J39" s="114">
        <v>10.54</v>
      </c>
      <c r="K39" s="115" t="s">
        <v>732</v>
      </c>
      <c r="L39" s="116" t="str">
        <f t="shared" si="20"/>
        <v>Yes</v>
      </c>
    </row>
    <row r="40" spans="1:12" x14ac:dyDescent="0.25">
      <c r="A40" s="42" t="s">
        <v>1235</v>
      </c>
      <c r="B40" s="120" t="s">
        <v>217</v>
      </c>
      <c r="C40" s="131" t="s">
        <v>217</v>
      </c>
      <c r="D40" s="116" t="str">
        <f t="shared" ref="D40:D45" si="24">IF($B40="N/A","N/A",IF(C40&lt;0,"No","Yes"))</f>
        <v>N/A</v>
      </c>
      <c r="E40" s="131">
        <v>1867</v>
      </c>
      <c r="F40" s="116" t="str">
        <f t="shared" ref="F40:F45" si="25">IF($B40="N/A","N/A",IF(E40&lt;0,"No","Yes"))</f>
        <v>N/A</v>
      </c>
      <c r="G40" s="131">
        <v>2016</v>
      </c>
      <c r="H40" s="116" t="str">
        <f t="shared" ref="H40:H45" si="26">IF($B40="N/A","N/A",IF(G40&lt;0,"No","Yes"))</f>
        <v>N/A</v>
      </c>
      <c r="I40" s="114" t="s">
        <v>217</v>
      </c>
      <c r="J40" s="114">
        <v>7.9809999999999999</v>
      </c>
      <c r="K40" s="131" t="s">
        <v>732</v>
      </c>
      <c r="L40" s="116" t="str">
        <f t="shared" si="20"/>
        <v>Yes</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29</v>
      </c>
      <c r="F42" s="116" t="str">
        <f t="shared" si="25"/>
        <v>N/A</v>
      </c>
      <c r="G42" s="131">
        <v>71</v>
      </c>
      <c r="H42" s="116" t="str">
        <f t="shared" si="26"/>
        <v>N/A</v>
      </c>
      <c r="I42" s="114" t="s">
        <v>217</v>
      </c>
      <c r="J42" s="114">
        <v>144.80000000000001</v>
      </c>
      <c r="K42" s="131" t="s">
        <v>732</v>
      </c>
      <c r="L42" s="116" t="str">
        <f t="shared" si="20"/>
        <v>No</v>
      </c>
    </row>
    <row r="43" spans="1:12" x14ac:dyDescent="0.25">
      <c r="A43" s="42" t="s">
        <v>1238</v>
      </c>
      <c r="B43" s="120" t="s">
        <v>217</v>
      </c>
      <c r="C43" s="131" t="s">
        <v>217</v>
      </c>
      <c r="D43" s="116" t="str">
        <f t="shared" si="24"/>
        <v>N/A</v>
      </c>
      <c r="E43" s="131">
        <v>20</v>
      </c>
      <c r="F43" s="116" t="str">
        <f t="shared" si="25"/>
        <v>N/A</v>
      </c>
      <c r="G43" s="131">
        <v>23</v>
      </c>
      <c r="H43" s="116" t="str">
        <f t="shared" si="26"/>
        <v>N/A</v>
      </c>
      <c r="I43" s="114" t="s">
        <v>217</v>
      </c>
      <c r="J43" s="114">
        <v>15</v>
      </c>
      <c r="K43" s="131" t="s">
        <v>732</v>
      </c>
      <c r="L43" s="116" t="str">
        <f t="shared" si="20"/>
        <v>Yes</v>
      </c>
    </row>
    <row r="44" spans="1:12" x14ac:dyDescent="0.25">
      <c r="A44" s="42" t="s">
        <v>1239</v>
      </c>
      <c r="B44" s="120" t="s">
        <v>217</v>
      </c>
      <c r="C44" s="131" t="s">
        <v>217</v>
      </c>
      <c r="D44" s="116" t="str">
        <f t="shared" si="24"/>
        <v>N/A</v>
      </c>
      <c r="E44" s="131">
        <v>2031</v>
      </c>
      <c r="F44" s="116" t="str">
        <f t="shared" si="25"/>
        <v>N/A</v>
      </c>
      <c r="G44" s="131">
        <v>2253</v>
      </c>
      <c r="H44" s="116" t="str">
        <f t="shared" si="26"/>
        <v>N/A</v>
      </c>
      <c r="I44" s="114" t="s">
        <v>217</v>
      </c>
      <c r="J44" s="114">
        <v>10.93</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397658</v>
      </c>
      <c r="D46" s="131" t="str">
        <f t="shared" si="17"/>
        <v>N/A</v>
      </c>
      <c r="E46" s="131">
        <v>414452</v>
      </c>
      <c r="F46" s="131" t="str">
        <f t="shared" si="18"/>
        <v>N/A</v>
      </c>
      <c r="G46" s="131">
        <v>427187</v>
      </c>
      <c r="H46" s="112" t="str">
        <f t="shared" si="19"/>
        <v>N/A</v>
      </c>
      <c r="I46" s="114">
        <v>4.2229999999999999</v>
      </c>
      <c r="J46" s="114">
        <v>3.073</v>
      </c>
      <c r="K46" s="115" t="s">
        <v>732</v>
      </c>
      <c r="L46" s="116" t="str">
        <f t="shared" si="20"/>
        <v>Yes</v>
      </c>
    </row>
    <row r="47" spans="1:12" x14ac:dyDescent="0.25">
      <c r="A47" s="42" t="s">
        <v>1241</v>
      </c>
      <c r="B47" s="120" t="s">
        <v>217</v>
      </c>
      <c r="C47" s="131" t="s">
        <v>217</v>
      </c>
      <c r="D47" s="116" t="str">
        <f t="shared" ref="D47:D53" si="27">IF($B47="N/A","N/A",IF(C47&lt;0,"No","Yes"))</f>
        <v>N/A</v>
      </c>
      <c r="E47" s="131">
        <v>169479</v>
      </c>
      <c r="F47" s="116" t="str">
        <f t="shared" ref="F47:F53" si="28">IF($B47="N/A","N/A",IF(E47&lt;0,"No","Yes"))</f>
        <v>N/A</v>
      </c>
      <c r="G47" s="131">
        <v>175378</v>
      </c>
      <c r="H47" s="116" t="str">
        <f t="shared" ref="H47:H53" si="29">IF($B47="N/A","N/A",IF(G47&lt;0,"No","Yes"))</f>
        <v>N/A</v>
      </c>
      <c r="I47" s="114" t="s">
        <v>217</v>
      </c>
      <c r="J47" s="114">
        <v>3.4809999999999999</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207988</v>
      </c>
      <c r="F50" s="116" t="str">
        <f t="shared" si="28"/>
        <v>N/A</v>
      </c>
      <c r="G50" s="131">
        <v>214654</v>
      </c>
      <c r="H50" s="116" t="str">
        <f t="shared" si="29"/>
        <v>N/A</v>
      </c>
      <c r="I50" s="114" t="s">
        <v>217</v>
      </c>
      <c r="J50" s="114">
        <v>3.2050000000000001</v>
      </c>
      <c r="K50" s="131" t="s">
        <v>732</v>
      </c>
      <c r="L50" s="116" t="str">
        <f t="shared" si="20"/>
        <v>Yes</v>
      </c>
    </row>
    <row r="51" spans="1:12" x14ac:dyDescent="0.25">
      <c r="A51" s="42" t="s">
        <v>1245</v>
      </c>
      <c r="B51" s="120" t="s">
        <v>217</v>
      </c>
      <c r="C51" s="131" t="s">
        <v>217</v>
      </c>
      <c r="D51" s="116" t="str">
        <f t="shared" si="27"/>
        <v>N/A</v>
      </c>
      <c r="E51" s="131">
        <v>17949</v>
      </c>
      <c r="F51" s="116" t="str">
        <f t="shared" si="28"/>
        <v>N/A</v>
      </c>
      <c r="G51" s="131">
        <v>17465</v>
      </c>
      <c r="H51" s="116" t="str">
        <f t="shared" si="29"/>
        <v>N/A</v>
      </c>
      <c r="I51" s="114" t="s">
        <v>217</v>
      </c>
      <c r="J51" s="114">
        <v>-2.7</v>
      </c>
      <c r="K51" s="131" t="s">
        <v>732</v>
      </c>
      <c r="L51" s="116" t="str">
        <f t="shared" si="20"/>
        <v>Yes</v>
      </c>
    </row>
    <row r="52" spans="1:12" x14ac:dyDescent="0.25">
      <c r="A52" s="42" t="s">
        <v>1246</v>
      </c>
      <c r="B52" s="120" t="s">
        <v>217</v>
      </c>
      <c r="C52" s="131" t="s">
        <v>217</v>
      </c>
      <c r="D52" s="116" t="str">
        <f t="shared" si="27"/>
        <v>N/A</v>
      </c>
      <c r="E52" s="131">
        <v>19036</v>
      </c>
      <c r="F52" s="116" t="str">
        <f t="shared" si="28"/>
        <v>N/A</v>
      </c>
      <c r="G52" s="131">
        <v>19690</v>
      </c>
      <c r="H52" s="116" t="str">
        <f t="shared" si="29"/>
        <v>N/A</v>
      </c>
      <c r="I52" s="114" t="s">
        <v>217</v>
      </c>
      <c r="J52" s="114">
        <v>3.4359999999999999</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107287</v>
      </c>
      <c r="D54" s="131" t="str">
        <f t="shared" si="17"/>
        <v>N/A</v>
      </c>
      <c r="E54" s="131">
        <v>113424</v>
      </c>
      <c r="F54" s="131" t="str">
        <f t="shared" si="18"/>
        <v>N/A</v>
      </c>
      <c r="G54" s="131">
        <v>117136</v>
      </c>
      <c r="H54" s="112" t="str">
        <f t="shared" si="19"/>
        <v>N/A</v>
      </c>
      <c r="I54" s="114">
        <v>5.72</v>
      </c>
      <c r="J54" s="114">
        <v>3.2730000000000001</v>
      </c>
      <c r="K54" s="115" t="s">
        <v>732</v>
      </c>
      <c r="L54" s="116" t="str">
        <f t="shared" si="20"/>
        <v>Yes</v>
      </c>
    </row>
    <row r="55" spans="1:12" x14ac:dyDescent="0.25">
      <c r="A55" s="42" t="s">
        <v>1248</v>
      </c>
      <c r="B55" s="120" t="s">
        <v>217</v>
      </c>
      <c r="C55" s="131" t="s">
        <v>217</v>
      </c>
      <c r="D55" s="116" t="str">
        <f t="shared" ref="D55:D60" si="30">IF($B55="N/A","N/A",IF(C55&lt;0,"No","Yes"))</f>
        <v>N/A</v>
      </c>
      <c r="E55" s="131">
        <v>82136</v>
      </c>
      <c r="F55" s="116" t="str">
        <f t="shared" ref="F55:F60" si="31">IF($B55="N/A","N/A",IF(E55&lt;0,"No","Yes"))</f>
        <v>N/A</v>
      </c>
      <c r="G55" s="131">
        <v>78488</v>
      </c>
      <c r="H55" s="116" t="str">
        <f t="shared" ref="H55:H60" si="32">IF($B55="N/A","N/A",IF(G55&lt;0,"No","Yes"))</f>
        <v>N/A</v>
      </c>
      <c r="I55" s="114" t="s">
        <v>217</v>
      </c>
      <c r="J55" s="114">
        <v>-4.4400000000000004</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17406</v>
      </c>
      <c r="F58" s="116" t="str">
        <f t="shared" si="31"/>
        <v>N/A</v>
      </c>
      <c r="G58" s="131">
        <v>17454</v>
      </c>
      <c r="H58" s="116" t="str">
        <f t="shared" si="32"/>
        <v>N/A</v>
      </c>
      <c r="I58" s="114" t="s">
        <v>217</v>
      </c>
      <c r="J58" s="114">
        <v>0.27579999999999999</v>
      </c>
      <c r="K58" s="131" t="s">
        <v>732</v>
      </c>
      <c r="L58" s="116" t="str">
        <f t="shared" si="20"/>
        <v>Yes</v>
      </c>
    </row>
    <row r="59" spans="1:12" x14ac:dyDescent="0.25">
      <c r="A59" s="42" t="s">
        <v>1252</v>
      </c>
      <c r="B59" s="120" t="s">
        <v>217</v>
      </c>
      <c r="C59" s="131" t="s">
        <v>217</v>
      </c>
      <c r="D59" s="116" t="str">
        <f t="shared" si="30"/>
        <v>N/A</v>
      </c>
      <c r="E59" s="131">
        <v>2859</v>
      </c>
      <c r="F59" s="116" t="str">
        <f t="shared" si="31"/>
        <v>N/A</v>
      </c>
      <c r="G59" s="131">
        <v>2537</v>
      </c>
      <c r="H59" s="116" t="str">
        <f t="shared" si="32"/>
        <v>N/A</v>
      </c>
      <c r="I59" s="114" t="s">
        <v>217</v>
      </c>
      <c r="J59" s="114">
        <v>-11.3</v>
      </c>
      <c r="K59" s="131" t="s">
        <v>732</v>
      </c>
      <c r="L59" s="116" t="str">
        <f t="shared" si="20"/>
        <v>Yes</v>
      </c>
    </row>
    <row r="60" spans="1:12" x14ac:dyDescent="0.25">
      <c r="A60" s="42" t="s">
        <v>1253</v>
      </c>
      <c r="B60" s="120" t="s">
        <v>217</v>
      </c>
      <c r="C60" s="131" t="s">
        <v>217</v>
      </c>
      <c r="D60" s="116" t="str">
        <f t="shared" si="30"/>
        <v>N/A</v>
      </c>
      <c r="E60" s="131">
        <v>11023</v>
      </c>
      <c r="F60" s="116" t="str">
        <f t="shared" si="31"/>
        <v>N/A</v>
      </c>
      <c r="G60" s="131">
        <v>18657</v>
      </c>
      <c r="H60" s="116" t="str">
        <f t="shared" si="32"/>
        <v>N/A</v>
      </c>
      <c r="I60" s="114" t="s">
        <v>217</v>
      </c>
      <c r="J60" s="114">
        <v>69.260000000000005</v>
      </c>
      <c r="K60" s="131" t="s">
        <v>732</v>
      </c>
      <c r="L60" s="116" t="str">
        <f t="shared" si="20"/>
        <v>No</v>
      </c>
    </row>
    <row r="61" spans="1:12" x14ac:dyDescent="0.25">
      <c r="A61" s="3" t="s">
        <v>190</v>
      </c>
      <c r="B61" s="117" t="s">
        <v>217</v>
      </c>
      <c r="C61" s="131">
        <v>508751</v>
      </c>
      <c r="D61" s="131" t="str">
        <f t="shared" si="17"/>
        <v>N/A</v>
      </c>
      <c r="E61" s="131">
        <v>531801</v>
      </c>
      <c r="F61" s="131" t="str">
        <f t="shared" si="18"/>
        <v>N/A</v>
      </c>
      <c r="G61" s="131">
        <v>548674</v>
      </c>
      <c r="H61" s="112" t="str">
        <f t="shared" si="19"/>
        <v>N/A</v>
      </c>
      <c r="I61" s="114">
        <v>4.5309999999999997</v>
      </c>
      <c r="J61" s="114">
        <v>3.173</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237</v>
      </c>
      <c r="D66" s="131" t="str">
        <f t="shared" si="17"/>
        <v>N/A</v>
      </c>
      <c r="E66" s="131">
        <v>224</v>
      </c>
      <c r="F66" s="131" t="str">
        <f t="shared" si="18"/>
        <v>N/A</v>
      </c>
      <c r="G66" s="131">
        <v>217</v>
      </c>
      <c r="H66" s="112" t="str">
        <f t="shared" si="19"/>
        <v>N/A</v>
      </c>
      <c r="I66" s="114">
        <v>-5.49</v>
      </c>
      <c r="J66" s="114">
        <v>-3.13</v>
      </c>
      <c r="K66" s="115" t="s">
        <v>732</v>
      </c>
      <c r="L66" s="116" t="str">
        <f t="shared" si="33"/>
        <v>Yes</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0.57432819270000002</v>
      </c>
      <c r="D70" s="112" t="str">
        <f>IF($B70="N/A","N/A",IF(C70&gt;=20,"No",IF(C70&lt;0,"No","Yes")))</f>
        <v>Yes</v>
      </c>
      <c r="E70" s="119">
        <v>0.5611356716</v>
      </c>
      <c r="F70" s="112" t="str">
        <f>IF($B70="N/A","N/A",IF(E70&gt;=20,"No",IF(E70&lt;0,"No","Yes")))</f>
        <v>Yes</v>
      </c>
      <c r="G70" s="119">
        <v>0.57478597779999996</v>
      </c>
      <c r="H70" s="112" t="str">
        <f>IF($B70="N/A","N/A",IF(G70&gt;=20,"No",IF(G70&lt;0,"No","Yes")))</f>
        <v>Yes</v>
      </c>
      <c r="I70" s="114">
        <v>-2.2999999999999998</v>
      </c>
      <c r="J70" s="114">
        <v>2.4329999999999998</v>
      </c>
      <c r="K70" s="115" t="s">
        <v>732</v>
      </c>
      <c r="L70" s="116" t="str">
        <f t="shared" si="20"/>
        <v>Yes</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1.2201287539000001</v>
      </c>
      <c r="D73" s="112" t="str">
        <f>IF($B73="N/A","N/A",IF(C73&gt;10,"No",IF(C73&lt;-10,"No","Yes")))</f>
        <v>N/A</v>
      </c>
      <c r="E73" s="119">
        <v>1.002302587</v>
      </c>
      <c r="F73" s="112" t="str">
        <f>IF($B73="N/A","N/A",IF(E73&gt;10,"No",IF(E73&lt;-10,"No","Yes")))</f>
        <v>N/A</v>
      </c>
      <c r="G73" s="119">
        <v>0.61447920720000004</v>
      </c>
      <c r="H73" s="112" t="str">
        <f>IF($B73="N/A","N/A",IF(G73&gt;10,"No",IF(G73&lt;-10,"No","Yes")))</f>
        <v>N/A</v>
      </c>
      <c r="I73" s="114">
        <v>-17.899999999999999</v>
      </c>
      <c r="J73" s="114">
        <v>-38.700000000000003</v>
      </c>
      <c r="K73" s="115" t="s">
        <v>732</v>
      </c>
      <c r="L73" s="116" t="str">
        <f t="shared" si="20"/>
        <v>No</v>
      </c>
    </row>
    <row r="74" spans="1:12" x14ac:dyDescent="0.25">
      <c r="A74" s="42" t="s">
        <v>121</v>
      </c>
      <c r="B74" s="117" t="s">
        <v>217</v>
      </c>
      <c r="C74" s="119">
        <v>0</v>
      </c>
      <c r="D74" s="112" t="str">
        <f>IF($B74="N/A","N/A",IF(C74&gt;10,"No",IF(C74&lt;-10,"No","Yes")))</f>
        <v>N/A</v>
      </c>
      <c r="E74" s="119">
        <v>0</v>
      </c>
      <c r="F74" s="112" t="str">
        <f>IF($B74="N/A","N/A",IF(E74&gt;10,"No",IF(E74&lt;-10,"No","Yes")))</f>
        <v>N/A</v>
      </c>
      <c r="G74" s="119">
        <v>0</v>
      </c>
      <c r="H74" s="112" t="str">
        <f>IF($B74="N/A","N/A",IF(G74&gt;10,"No",IF(G74&lt;-10,"No","Yes")))</f>
        <v>N/A</v>
      </c>
      <c r="I74" s="114" t="s">
        <v>1742</v>
      </c>
      <c r="J74" s="114" t="s">
        <v>1742</v>
      </c>
      <c r="K74" s="115" t="s">
        <v>732</v>
      </c>
      <c r="L74" s="116" t="str">
        <f t="shared" si="20"/>
        <v>N/A</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64.938536818000003</v>
      </c>
      <c r="D76" s="112" t="str">
        <f t="shared" ref="D76:D98" si="34">IF($B76="N/A","N/A",IF(C76&gt;10,"No",IF(C76&lt;-10,"No","Yes")))</f>
        <v>N/A</v>
      </c>
      <c r="E76" s="119">
        <v>65.427305531000002</v>
      </c>
      <c r="F76" s="112" t="str">
        <f t="shared" ref="F76:F98" si="35">IF($B76="N/A","N/A",IF(E76&gt;10,"No",IF(E76&lt;-10,"No","Yes")))</f>
        <v>N/A</v>
      </c>
      <c r="G76" s="119">
        <v>66.117900548999998</v>
      </c>
      <c r="H76" s="112" t="str">
        <f t="shared" ref="H76:H98" si="36">IF($B76="N/A","N/A",IF(G76&gt;10,"No",IF(G76&lt;-10,"No","Yes")))</f>
        <v>N/A</v>
      </c>
      <c r="I76" s="114">
        <v>0.75270000000000004</v>
      </c>
      <c r="J76" s="114">
        <v>1.056</v>
      </c>
      <c r="K76" s="115" t="s">
        <v>732</v>
      </c>
      <c r="L76" s="116" t="str">
        <f>IF(J76="Div by 0", "N/A", IF(OR(J76="N/A",K76="N/A"),"N/A", IF(J76&gt;VALUE(MID(K76,1,2)), "No", IF(J76&lt;-1*VALUE(MID(K76,1,2)), "No", "Yes"))))</f>
        <v>Yes</v>
      </c>
    </row>
    <row r="77" spans="1:12" x14ac:dyDescent="0.25">
      <c r="A77" s="42" t="s">
        <v>200</v>
      </c>
      <c r="B77" s="117" t="s">
        <v>217</v>
      </c>
      <c r="C77" s="119">
        <v>0</v>
      </c>
      <c r="D77" s="112" t="str">
        <f t="shared" si="34"/>
        <v>N/A</v>
      </c>
      <c r="E77" s="119">
        <v>0</v>
      </c>
      <c r="F77" s="112" t="str">
        <f t="shared" si="35"/>
        <v>N/A</v>
      </c>
      <c r="G77" s="119">
        <v>0</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v>62.116716123000003</v>
      </c>
      <c r="D79" s="112" t="str">
        <f t="shared" si="34"/>
        <v>N/A</v>
      </c>
      <c r="E79" s="119">
        <v>67.645296584999997</v>
      </c>
      <c r="F79" s="112" t="str">
        <f t="shared" si="35"/>
        <v>N/A</v>
      </c>
      <c r="G79" s="119">
        <v>65.575123829999995</v>
      </c>
      <c r="H79" s="112" t="str">
        <f t="shared" si="36"/>
        <v>N/A</v>
      </c>
      <c r="I79" s="114">
        <v>8.9</v>
      </c>
      <c r="J79" s="114">
        <v>-3.06</v>
      </c>
      <c r="K79" s="115" t="s">
        <v>732</v>
      </c>
      <c r="L79" s="116" t="str">
        <f t="shared" si="37"/>
        <v>Yes</v>
      </c>
    </row>
    <row r="80" spans="1:12" x14ac:dyDescent="0.25">
      <c r="A80" s="42" t="s">
        <v>203</v>
      </c>
      <c r="B80" s="117" t="s">
        <v>217</v>
      </c>
      <c r="C80" s="119">
        <v>0</v>
      </c>
      <c r="D80" s="112" t="str">
        <f t="shared" si="34"/>
        <v>N/A</v>
      </c>
      <c r="E80" s="119">
        <v>0</v>
      </c>
      <c r="F80" s="112" t="str">
        <f t="shared" si="35"/>
        <v>N/A</v>
      </c>
      <c r="G80" s="119">
        <v>0</v>
      </c>
      <c r="H80" s="112" t="str">
        <f t="shared" si="36"/>
        <v>N/A</v>
      </c>
      <c r="I80" s="114" t="s">
        <v>1742</v>
      </c>
      <c r="J80" s="114" t="s">
        <v>1742</v>
      </c>
      <c r="K80" s="115" t="s">
        <v>732</v>
      </c>
      <c r="L80" s="116" t="str">
        <f t="shared" si="37"/>
        <v>N/A</v>
      </c>
    </row>
    <row r="81" spans="1:12" x14ac:dyDescent="0.25">
      <c r="A81" s="42" t="s">
        <v>204</v>
      </c>
      <c r="B81" s="115" t="s">
        <v>217</v>
      </c>
      <c r="C81" s="119">
        <v>0</v>
      </c>
      <c r="D81" s="112" t="str">
        <f t="shared" si="34"/>
        <v>N/A</v>
      </c>
      <c r="E81" s="119">
        <v>0</v>
      </c>
      <c r="F81" s="112" t="str">
        <f t="shared" si="35"/>
        <v>N/A</v>
      </c>
      <c r="G81" s="119">
        <v>0</v>
      </c>
      <c r="H81" s="112" t="str">
        <f t="shared" si="36"/>
        <v>N/A</v>
      </c>
      <c r="I81" s="114" t="s">
        <v>1742</v>
      </c>
      <c r="J81" s="114" t="s">
        <v>1742</v>
      </c>
      <c r="K81" s="115" t="s">
        <v>732</v>
      </c>
      <c r="L81" s="116" t="str">
        <f t="shared" si="37"/>
        <v>N/A</v>
      </c>
    </row>
    <row r="82" spans="1:12" x14ac:dyDescent="0.25">
      <c r="A82" s="42" t="s">
        <v>73</v>
      </c>
      <c r="B82" s="117" t="s">
        <v>217</v>
      </c>
      <c r="C82" s="128">
        <v>837077</v>
      </c>
      <c r="D82" s="112" t="str">
        <f t="shared" si="34"/>
        <v>N/A</v>
      </c>
      <c r="E82" s="128">
        <v>870509</v>
      </c>
      <c r="F82" s="112" t="str">
        <f t="shared" si="35"/>
        <v>N/A</v>
      </c>
      <c r="G82" s="128">
        <v>909232</v>
      </c>
      <c r="H82" s="112" t="str">
        <f t="shared" si="36"/>
        <v>N/A</v>
      </c>
      <c r="I82" s="114">
        <v>3.9940000000000002</v>
      </c>
      <c r="J82" s="114">
        <v>4.4480000000000004</v>
      </c>
      <c r="K82" s="115" t="s">
        <v>732</v>
      </c>
      <c r="L82" s="116" t="str">
        <f t="shared" si="20"/>
        <v>Yes</v>
      </c>
    </row>
    <row r="83" spans="1:12" x14ac:dyDescent="0.25">
      <c r="A83" s="42" t="s">
        <v>1254</v>
      </c>
      <c r="B83" s="117" t="s">
        <v>217</v>
      </c>
      <c r="C83" s="129">
        <v>46.149637368999997</v>
      </c>
      <c r="D83" s="112" t="str">
        <f t="shared" si="34"/>
        <v>N/A</v>
      </c>
      <c r="E83" s="129">
        <v>46.473270235999998</v>
      </c>
      <c r="F83" s="112" t="str">
        <f t="shared" si="35"/>
        <v>N/A</v>
      </c>
      <c r="G83" s="129">
        <v>46.887813010999999</v>
      </c>
      <c r="H83" s="112" t="str">
        <f t="shared" si="36"/>
        <v>N/A</v>
      </c>
      <c r="I83" s="114">
        <v>0.70130000000000003</v>
      </c>
      <c r="J83" s="114">
        <v>0.89200000000000002</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2.31758847E-2</v>
      </c>
      <c r="D87" s="112" t="str">
        <f t="shared" si="34"/>
        <v>N/A</v>
      </c>
      <c r="E87" s="129">
        <v>2.1022183600000001E-2</v>
      </c>
      <c r="F87" s="112" t="str">
        <f t="shared" si="35"/>
        <v>N/A</v>
      </c>
      <c r="G87" s="129">
        <v>1.9027046999999998E-2</v>
      </c>
      <c r="H87" s="112" t="str">
        <f t="shared" si="36"/>
        <v>N/A</v>
      </c>
      <c r="I87" s="114">
        <v>-9.2899999999999991</v>
      </c>
      <c r="J87" s="114">
        <v>-9.49</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53.827186746000002</v>
      </c>
      <c r="D98" s="112" t="str">
        <f t="shared" si="34"/>
        <v>N/A</v>
      </c>
      <c r="E98" s="129">
        <v>53.505707579999999</v>
      </c>
      <c r="F98" s="112" t="str">
        <f t="shared" si="35"/>
        <v>N/A</v>
      </c>
      <c r="G98" s="129">
        <v>53.093159942</v>
      </c>
      <c r="H98" s="112" t="str">
        <f t="shared" si="36"/>
        <v>N/A</v>
      </c>
      <c r="I98" s="114">
        <v>-0.59699999999999998</v>
      </c>
      <c r="J98" s="114">
        <v>-0.77100000000000002</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1078760288</v>
      </c>
      <c r="D100" s="112" t="str">
        <f>IF($B100="N/A","N/A",IF(C100&gt;10,"No",IF(C100&lt;-10,"No","Yes")))</f>
        <v>N/A</v>
      </c>
      <c r="E100" s="118">
        <v>1079401900</v>
      </c>
      <c r="F100" s="112" t="str">
        <f>IF($B100="N/A","N/A",IF(E100&gt;10,"No",IF(E100&lt;-10,"No","Yes")))</f>
        <v>N/A</v>
      </c>
      <c r="G100" s="118">
        <v>972505124</v>
      </c>
      <c r="H100" s="112" t="str">
        <f>IF($B100="N/A","N/A",IF(G100&gt;10,"No",IF(G100&lt;-10,"No","Yes")))</f>
        <v>N/A</v>
      </c>
      <c r="I100" s="114">
        <v>5.9499999999999997E-2</v>
      </c>
      <c r="J100" s="114">
        <v>-9.9</v>
      </c>
      <c r="K100" s="115" t="s">
        <v>732</v>
      </c>
      <c r="L100" s="116" t="str">
        <f t="shared" ref="L100:L111" si="38">IF(J100="Div by 0", "N/A", IF(K100="N/A","N/A", IF(J100&gt;VALUE(MID(K100,1,2)), "No", IF(J100&lt;-1*VALUE(MID(K100,1,2)), "No", "Yes"))))</f>
        <v>Yes</v>
      </c>
    </row>
    <row r="101" spans="1:12" x14ac:dyDescent="0.25">
      <c r="A101" s="42" t="s">
        <v>455</v>
      </c>
      <c r="B101" s="117" t="s">
        <v>217</v>
      </c>
      <c r="C101" s="118">
        <v>1078540438</v>
      </c>
      <c r="D101" s="112" t="str">
        <f>IF($B101="N/A","N/A",IF(C101&gt;10,"No",IF(C101&lt;-10,"No","Yes")))</f>
        <v>N/A</v>
      </c>
      <c r="E101" s="118">
        <v>1079162916</v>
      </c>
      <c r="F101" s="112" t="str">
        <f>IF($B101="N/A","N/A",IF(E101&gt;10,"No",IF(E101&lt;-10,"No","Yes")))</f>
        <v>N/A</v>
      </c>
      <c r="G101" s="118">
        <v>972225804</v>
      </c>
      <c r="H101" s="112" t="str">
        <f>IF($B101="N/A","N/A",IF(G101&gt;10,"No",IF(G101&lt;-10,"No","Yes")))</f>
        <v>N/A</v>
      </c>
      <c r="I101" s="114">
        <v>5.7700000000000001E-2</v>
      </c>
      <c r="J101" s="114">
        <v>-9.91</v>
      </c>
      <c r="K101" s="115" t="s">
        <v>732</v>
      </c>
      <c r="L101" s="116" t="str">
        <f t="shared" si="38"/>
        <v>Yes</v>
      </c>
    </row>
    <row r="102" spans="1:12" x14ac:dyDescent="0.25">
      <c r="A102" s="42" t="s">
        <v>456</v>
      </c>
      <c r="B102" s="117" t="s">
        <v>217</v>
      </c>
      <c r="C102" s="118">
        <v>219850</v>
      </c>
      <c r="D102" s="112" t="str">
        <f>IF($B102="N/A","N/A",IF(C102&gt;10,"No",IF(C102&lt;-10,"No","Yes")))</f>
        <v>N/A</v>
      </c>
      <c r="E102" s="118">
        <v>238984</v>
      </c>
      <c r="F102" s="112" t="str">
        <f>IF($B102="N/A","N/A",IF(E102&gt;10,"No",IF(E102&lt;-10,"No","Yes")))</f>
        <v>N/A</v>
      </c>
      <c r="G102" s="118">
        <v>279320</v>
      </c>
      <c r="H102" s="112" t="str">
        <f>IF($B102="N/A","N/A",IF(G102&gt;10,"No",IF(G102&lt;-10,"No","Yes")))</f>
        <v>N/A</v>
      </c>
      <c r="I102" s="114">
        <v>8.7029999999999994</v>
      </c>
      <c r="J102" s="114">
        <v>16.88</v>
      </c>
      <c r="K102" s="115" t="s">
        <v>732</v>
      </c>
      <c r="L102" s="116" t="str">
        <f t="shared" si="38"/>
        <v>Yes</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1.0973080546</v>
      </c>
      <c r="D104" s="112" t="str">
        <f>IF($B104="N/A","N/A",IF(C104&gt;2,"No",IF(C104&lt;0.9,"No","Yes")))</f>
        <v>Yes</v>
      </c>
      <c r="E104" s="129">
        <v>1.098209054</v>
      </c>
      <c r="F104" s="112" t="str">
        <f>IF($B104="N/A","N/A",IF(E104&gt;2,"No",IF(E104&lt;0.9,"No","Yes")))</f>
        <v>Yes</v>
      </c>
      <c r="G104" s="129">
        <v>1.1029631839</v>
      </c>
      <c r="H104" s="112" t="str">
        <f>IF($B104="N/A","N/A",IF(G104&gt;2,"No",IF(G104&lt;0.9,"No","Yes")))</f>
        <v>Yes</v>
      </c>
      <c r="I104" s="114">
        <v>8.2100000000000006E-2</v>
      </c>
      <c r="J104" s="114">
        <v>0.43290000000000001</v>
      </c>
      <c r="K104" s="115" t="s">
        <v>732</v>
      </c>
      <c r="L104" s="116" t="str">
        <f t="shared" si="38"/>
        <v>Yes</v>
      </c>
    </row>
    <row r="105" spans="1:12" x14ac:dyDescent="0.25">
      <c r="A105" s="42" t="s">
        <v>458</v>
      </c>
      <c r="B105" s="133" t="s">
        <v>299</v>
      </c>
      <c r="C105" s="129">
        <v>1.0919197169999999</v>
      </c>
      <c r="D105" s="112" t="str">
        <f>IF($B105="N/A","N/A",IF(C105&gt;2,"No",IF(C105&lt;0.9,"No","Yes")))</f>
        <v>Yes</v>
      </c>
      <c r="E105" s="129">
        <v>1.0929447080000001</v>
      </c>
      <c r="F105" s="112" t="str">
        <f>IF($B105="N/A","N/A",IF(E105&gt;2,"No",IF(E105&lt;0.9,"No","Yes")))</f>
        <v>Yes</v>
      </c>
      <c r="G105" s="129">
        <v>1.0966999283000001</v>
      </c>
      <c r="H105" s="112" t="str">
        <f>IF($B105="N/A","N/A",IF(G105&gt;2,"No",IF(G105&lt;0.9,"No","Yes")))</f>
        <v>Yes</v>
      </c>
      <c r="I105" s="114">
        <v>9.3899999999999997E-2</v>
      </c>
      <c r="J105" s="114">
        <v>0.34360000000000002</v>
      </c>
      <c r="K105" s="115" t="s">
        <v>732</v>
      </c>
      <c r="L105" s="116" t="str">
        <f t="shared" si="38"/>
        <v>Yes</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232.87226784000001</v>
      </c>
      <c r="D108" s="112" t="str">
        <f>IF($B108="N/A","N/A",IF(C108&gt;10,"No",IF(C108&lt;-10,"No","Yes")))</f>
        <v>N/A</v>
      </c>
      <c r="E108" s="118">
        <v>220.91381286000001</v>
      </c>
      <c r="F108" s="112" t="str">
        <f>IF($B108="N/A","N/A",IF(E108&gt;10,"No",IF(E108&lt;-10,"No","Yes")))</f>
        <v>N/A</v>
      </c>
      <c r="G108" s="118">
        <v>188.81116265</v>
      </c>
      <c r="H108" s="112" t="str">
        <f>IF($B108="N/A","N/A",IF(G108&gt;10,"No",IF(G108&lt;-10,"No","Yes")))</f>
        <v>N/A</v>
      </c>
      <c r="I108" s="114">
        <v>-5.14</v>
      </c>
      <c r="J108" s="114">
        <v>-14.5</v>
      </c>
      <c r="K108" s="115" t="s">
        <v>732</v>
      </c>
      <c r="L108" s="116" t="str">
        <f t="shared" si="38"/>
        <v>Yes</v>
      </c>
    </row>
    <row r="109" spans="1:12" x14ac:dyDescent="0.25">
      <c r="A109" s="42" t="s">
        <v>1272</v>
      </c>
      <c r="B109" s="117" t="s">
        <v>217</v>
      </c>
      <c r="C109" s="118">
        <v>232.82480876</v>
      </c>
      <c r="D109" s="112" t="str">
        <f>IF($B109="N/A","N/A",IF(C109&gt;10,"No",IF(C109&lt;-10,"No","Yes")))</f>
        <v>N/A</v>
      </c>
      <c r="E109" s="118">
        <v>220.86490164</v>
      </c>
      <c r="F109" s="112" t="str">
        <f>IF($B109="N/A","N/A",IF(E109&gt;10,"No",IF(E109&lt;-10,"No","Yes")))</f>
        <v>N/A</v>
      </c>
      <c r="G109" s="118">
        <v>188.75693287999999</v>
      </c>
      <c r="H109" s="112" t="str">
        <f>IF($B109="N/A","N/A",IF(G109&gt;10,"No",IF(G109&lt;-10,"No","Yes")))</f>
        <v>N/A</v>
      </c>
      <c r="I109" s="114">
        <v>-5.14</v>
      </c>
      <c r="J109" s="114">
        <v>-14.5</v>
      </c>
      <c r="K109" s="115" t="s">
        <v>732</v>
      </c>
      <c r="L109" s="116" t="str">
        <f t="shared" si="38"/>
        <v>Yes</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99.412948147999998</v>
      </c>
      <c r="D112" s="112" t="str">
        <f>IF(OR($B112="N/A",$C112="N/A"),"N/A",IF(C112&gt;98,"Yes","No"))</f>
        <v>Yes</v>
      </c>
      <c r="E112" s="129">
        <v>99.504154911000001</v>
      </c>
      <c r="F112" s="112" t="str">
        <f>IF(OR($B112="N/A",$E112="N/A"),"N/A",IF(E112&gt;98,"Yes","No"))</f>
        <v>Yes</v>
      </c>
      <c r="G112" s="129">
        <v>99.527224231999995</v>
      </c>
      <c r="H112" s="112" t="str">
        <f t="shared" ref="H112:H115" si="39">IF($B112="N/A","N/A",IF(G112&gt;98,"Yes","No"))</f>
        <v>Yes</v>
      </c>
      <c r="I112" s="114">
        <v>9.1700000000000004E-2</v>
      </c>
      <c r="J112" s="114">
        <v>2.3199999999999998E-2</v>
      </c>
      <c r="K112" s="115" t="s">
        <v>732</v>
      </c>
      <c r="L112" s="116" t="str">
        <f>IF(J112="Div by 0", "N/A", IF(OR(J112="N/A",K112="N/A"),"N/A", IF(J112&gt;VALUE(MID(K112,1,2)), "No", IF(J112&lt;-1*VALUE(MID(K112,1,2)), "No", "Yes"))))</f>
        <v>Yes</v>
      </c>
    </row>
    <row r="113" spans="1:12" x14ac:dyDescent="0.25">
      <c r="A113" s="42" t="s">
        <v>461</v>
      </c>
      <c r="B113" s="115" t="s">
        <v>300</v>
      </c>
      <c r="C113" s="129">
        <v>99.303907391999999</v>
      </c>
      <c r="D113" s="112" t="str">
        <f t="shared" ref="D113:D115" si="40">IF(OR($B113="N/A",$C113="N/A"),"N/A",IF(C113&gt;98,"Yes","No"))</f>
        <v>Yes</v>
      </c>
      <c r="E113" s="129">
        <v>99.361679331999994</v>
      </c>
      <c r="F113" s="112" t="str">
        <f t="shared" ref="F113:F115" si="41">IF(OR($B113="N/A",$E113="N/A"),"N/A",IF(E113&gt;98,"Yes","No"))</f>
        <v>Yes</v>
      </c>
      <c r="G113" s="129">
        <v>99.349591717999999</v>
      </c>
      <c r="H113" s="112" t="str">
        <f t="shared" si="39"/>
        <v>Yes</v>
      </c>
      <c r="I113" s="114">
        <v>5.8200000000000002E-2</v>
      </c>
      <c r="J113" s="114">
        <v>-1.2E-2</v>
      </c>
      <c r="K113" s="115" t="s">
        <v>732</v>
      </c>
      <c r="L113" s="116" t="str">
        <f t="shared" ref="L113:L115" si="42">IF(J113="Div by 0", "N/A", IF(OR(J113="N/A",K113="N/A"),"N/A", IF(J113&gt;VALUE(MID(K113,1,2)), "No", IF(J113&lt;-1*VALUE(MID(K113,1,2)), "No", "Yes"))))</f>
        <v>Yes</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508984</v>
      </c>
      <c r="D116" s="112" t="str">
        <f>IF($B116="N/A","N/A",IF(C116&gt;10,"No",IF(C116&lt;-10,"No","Yes")))</f>
        <v>N/A</v>
      </c>
      <c r="E116" s="131">
        <v>532021</v>
      </c>
      <c r="F116" s="112" t="str">
        <f>IF($B116="N/A","N/A",IF(E116&gt;10,"No",IF(E116&lt;-10,"No","Yes")))</f>
        <v>N/A</v>
      </c>
      <c r="G116" s="131">
        <v>548886</v>
      </c>
      <c r="H116" s="112" t="str">
        <f>IF($B116="N/A","N/A",IF(G116&gt;10,"No",IF(G116&lt;-10,"No","Yes")))</f>
        <v>N/A</v>
      </c>
      <c r="I116" s="114">
        <v>4.5259999999999998</v>
      </c>
      <c r="J116" s="114">
        <v>3.17</v>
      </c>
      <c r="K116" s="115" t="s">
        <v>732</v>
      </c>
      <c r="L116" s="116" t="str">
        <f>IF(J116="Div by 0", "N/A", IF(OR(J116="N/A",K116="N/A"),"N/A", IF(J116&gt;VALUE(MID(K116,1,2)), "No", IF(J116&lt;-1*VALUE(MID(K116,1,2)), "No", "Yes"))))</f>
        <v>Yes</v>
      </c>
    </row>
    <row r="117" spans="1:12" x14ac:dyDescent="0.25">
      <c r="A117" s="3" t="s">
        <v>215</v>
      </c>
      <c r="B117" s="115" t="s">
        <v>217</v>
      </c>
      <c r="C117" s="129">
        <v>80.860105622000006</v>
      </c>
      <c r="D117" s="112" t="str">
        <f>IF($B117="N/A","N/A",IF(C117&gt;10,"No",IF(C117&lt;-10,"No","Yes")))</f>
        <v>N/A</v>
      </c>
      <c r="E117" s="129">
        <v>82.287165356000003</v>
      </c>
      <c r="F117" s="112" t="str">
        <f>IF($B117="N/A","N/A",IF(E117&gt;10,"No",IF(E117&lt;-10,"No","Yes")))</f>
        <v>N/A</v>
      </c>
      <c r="G117" s="129">
        <v>82.025411469999995</v>
      </c>
      <c r="H117" s="112" t="str">
        <f>IF($B117="N/A","N/A",IF(G117&gt;10,"No",IF(G117&lt;-10,"No","Yes")))</f>
        <v>N/A</v>
      </c>
      <c r="I117" s="114">
        <v>1.7649999999999999</v>
      </c>
      <c r="J117" s="114">
        <v>-0.318</v>
      </c>
      <c r="K117" s="115" t="s">
        <v>732</v>
      </c>
      <c r="L117" s="116" t="str">
        <f>IF(J117="Div by 0", "N/A", IF(OR(J117="N/A",K117="N/A"),"N/A", IF(J117&gt;VALUE(MID(K117,1,2)), "No", IF(J117&lt;-1*VALUE(MID(K117,1,2)), "No", "Yes"))))</f>
        <v>Yes</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508984</v>
      </c>
      <c r="D150" s="112" t="str">
        <f t="shared" ref="D150:D172" si="56">IF($B150="N/A","N/A",IF(C150&gt;10,"No",IF(C150&lt;-10,"No","Yes")))</f>
        <v>N/A</v>
      </c>
      <c r="E150" s="131">
        <v>532021</v>
      </c>
      <c r="F150" s="112" t="str">
        <f t="shared" ref="F150:F172" si="57">IF($B150="N/A","N/A",IF(E150&gt;10,"No",IF(E150&lt;-10,"No","Yes")))</f>
        <v>N/A</v>
      </c>
      <c r="G150" s="131">
        <v>548886</v>
      </c>
      <c r="H150" s="112" t="str">
        <f t="shared" ref="H150:H172" si="58">IF($B150="N/A","N/A",IF(G150&gt;10,"No",IF(G150&lt;-10,"No","Yes")))</f>
        <v>N/A</v>
      </c>
      <c r="I150" s="114">
        <v>4.5259999999999998</v>
      </c>
      <c r="J150" s="114">
        <v>3.17</v>
      </c>
      <c r="K150" s="115" t="s">
        <v>732</v>
      </c>
      <c r="L150" s="116" t="str">
        <f t="shared" ref="L150:L172" si="59">IF(J150="Div by 0", "N/A", IF(K150="N/A","N/A", IF(J150&gt;VALUE(MID(K150,1,2)), "No", IF(J150&lt;-1*VALUE(MID(K150,1,2)), "No", "Yes"))))</f>
        <v>Yes</v>
      </c>
    </row>
    <row r="151" spans="1:12" x14ac:dyDescent="0.25">
      <c r="A151" s="4" t="s">
        <v>534</v>
      </c>
      <c r="B151" s="115" t="s">
        <v>217</v>
      </c>
      <c r="C151" s="131">
        <v>213</v>
      </c>
      <c r="D151" s="112" t="str">
        <f t="shared" si="56"/>
        <v>N/A</v>
      </c>
      <c r="E151" s="131">
        <v>198</v>
      </c>
      <c r="F151" s="112" t="str">
        <f t="shared" si="57"/>
        <v>N/A</v>
      </c>
      <c r="G151" s="131">
        <v>200</v>
      </c>
      <c r="H151" s="112" t="str">
        <f t="shared" si="58"/>
        <v>N/A</v>
      </c>
      <c r="I151" s="114">
        <v>-7.04</v>
      </c>
      <c r="J151" s="114">
        <v>1.01</v>
      </c>
      <c r="K151" s="115" t="s">
        <v>732</v>
      </c>
      <c r="L151" s="116" t="str">
        <f t="shared" si="59"/>
        <v>Yes</v>
      </c>
    </row>
    <row r="152" spans="1:12" x14ac:dyDescent="0.25">
      <c r="A152" s="4" t="s">
        <v>535</v>
      </c>
      <c r="B152" s="115" t="s">
        <v>217</v>
      </c>
      <c r="C152" s="131">
        <v>3826</v>
      </c>
      <c r="D152" s="112" t="str">
        <f t="shared" si="56"/>
        <v>N/A</v>
      </c>
      <c r="E152" s="131">
        <v>3947</v>
      </c>
      <c r="F152" s="112" t="str">
        <f t="shared" si="57"/>
        <v>N/A</v>
      </c>
      <c r="G152" s="131">
        <v>4363</v>
      </c>
      <c r="H152" s="112" t="str">
        <f t="shared" si="58"/>
        <v>N/A</v>
      </c>
      <c r="I152" s="114">
        <v>3.1629999999999998</v>
      </c>
      <c r="J152" s="114">
        <v>10.54</v>
      </c>
      <c r="K152" s="115" t="s">
        <v>732</v>
      </c>
      <c r="L152" s="116" t="str">
        <f t="shared" si="59"/>
        <v>Yes</v>
      </c>
    </row>
    <row r="153" spans="1:12" x14ac:dyDescent="0.25">
      <c r="A153" s="4" t="s">
        <v>536</v>
      </c>
      <c r="B153" s="115" t="s">
        <v>217</v>
      </c>
      <c r="C153" s="131">
        <v>397658</v>
      </c>
      <c r="D153" s="112" t="str">
        <f t="shared" si="56"/>
        <v>N/A</v>
      </c>
      <c r="E153" s="131">
        <v>414452</v>
      </c>
      <c r="F153" s="112" t="str">
        <f t="shared" si="57"/>
        <v>N/A</v>
      </c>
      <c r="G153" s="131">
        <v>427187</v>
      </c>
      <c r="H153" s="112" t="str">
        <f t="shared" si="58"/>
        <v>N/A</v>
      </c>
      <c r="I153" s="114">
        <v>4.2229999999999999</v>
      </c>
      <c r="J153" s="114">
        <v>3.073</v>
      </c>
      <c r="K153" s="115" t="s">
        <v>732</v>
      </c>
      <c r="L153" s="116" t="str">
        <f t="shared" si="59"/>
        <v>Yes</v>
      </c>
    </row>
    <row r="154" spans="1:12" x14ac:dyDescent="0.25">
      <c r="A154" s="4" t="s">
        <v>537</v>
      </c>
      <c r="B154" s="115" t="s">
        <v>217</v>
      </c>
      <c r="C154" s="131">
        <v>107287</v>
      </c>
      <c r="D154" s="112" t="str">
        <f t="shared" si="56"/>
        <v>N/A</v>
      </c>
      <c r="E154" s="131">
        <v>113424</v>
      </c>
      <c r="F154" s="112" t="str">
        <f t="shared" si="57"/>
        <v>N/A</v>
      </c>
      <c r="G154" s="131">
        <v>117136</v>
      </c>
      <c r="H154" s="112" t="str">
        <f t="shared" si="58"/>
        <v>N/A</v>
      </c>
      <c r="I154" s="114">
        <v>5.72</v>
      </c>
      <c r="J154" s="114">
        <v>3.2730000000000001</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49.154219589</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0.2306539038</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2.0545590680000001</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67.245056817999995</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64.245715068999999</v>
      </c>
      <c r="H159" s="116" t="str">
        <f t="shared" si="62"/>
        <v>N/A</v>
      </c>
      <c r="I159" s="114" t="s">
        <v>217</v>
      </c>
      <c r="J159" s="114" t="s">
        <v>217</v>
      </c>
      <c r="K159" s="120" t="s">
        <v>732</v>
      </c>
      <c r="L159" s="116" t="str">
        <f t="shared" si="63"/>
        <v>N/A</v>
      </c>
    </row>
    <row r="160" spans="1:12" ht="25" x14ac:dyDescent="0.25">
      <c r="A160" s="4" t="s">
        <v>543</v>
      </c>
      <c r="B160" s="115" t="s">
        <v>217</v>
      </c>
      <c r="C160" s="131">
        <v>386108.09</v>
      </c>
      <c r="D160" s="112" t="str">
        <f t="shared" si="56"/>
        <v>N/A</v>
      </c>
      <c r="E160" s="131">
        <v>407193.59</v>
      </c>
      <c r="F160" s="112" t="str">
        <f t="shared" si="57"/>
        <v>N/A</v>
      </c>
      <c r="G160" s="131">
        <v>429242.4</v>
      </c>
      <c r="H160" s="112" t="str">
        <f t="shared" si="58"/>
        <v>N/A</v>
      </c>
      <c r="I160" s="114">
        <v>5.4610000000000003</v>
      </c>
      <c r="J160" s="114">
        <v>5.415</v>
      </c>
      <c r="K160" s="115" t="s">
        <v>732</v>
      </c>
      <c r="L160" s="116" t="str">
        <f t="shared" si="59"/>
        <v>Yes</v>
      </c>
    </row>
    <row r="161" spans="1:12" x14ac:dyDescent="0.25">
      <c r="A161" s="4" t="s">
        <v>544</v>
      </c>
      <c r="B161" s="115" t="s">
        <v>217</v>
      </c>
      <c r="C161" s="113">
        <v>1078760288</v>
      </c>
      <c r="D161" s="112" t="str">
        <f t="shared" si="56"/>
        <v>N/A</v>
      </c>
      <c r="E161" s="113">
        <v>1079401900</v>
      </c>
      <c r="F161" s="112" t="str">
        <f t="shared" si="57"/>
        <v>N/A</v>
      </c>
      <c r="G161" s="113">
        <v>972505124</v>
      </c>
      <c r="H161" s="112" t="str">
        <f t="shared" si="58"/>
        <v>N/A</v>
      </c>
      <c r="I161" s="114">
        <v>5.9499999999999997E-2</v>
      </c>
      <c r="J161" s="114">
        <v>-9.9</v>
      </c>
      <c r="K161" s="115" t="s">
        <v>732</v>
      </c>
      <c r="L161" s="116" t="str">
        <f t="shared" si="59"/>
        <v>Yes</v>
      </c>
    </row>
    <row r="162" spans="1:12" x14ac:dyDescent="0.25">
      <c r="A162" s="4" t="s">
        <v>1275</v>
      </c>
      <c r="B162" s="115" t="s">
        <v>217</v>
      </c>
      <c r="C162" s="113">
        <v>2119.4385049000002</v>
      </c>
      <c r="D162" s="112" t="str">
        <f t="shared" si="56"/>
        <v>N/A</v>
      </c>
      <c r="E162" s="113">
        <v>2028.8708528</v>
      </c>
      <c r="F162" s="112" t="str">
        <f t="shared" si="57"/>
        <v>N/A</v>
      </c>
      <c r="G162" s="113">
        <v>1771.779794</v>
      </c>
      <c r="H162" s="112" t="str">
        <f t="shared" si="58"/>
        <v>N/A</v>
      </c>
      <c r="I162" s="114">
        <v>-4.2699999999999996</v>
      </c>
      <c r="J162" s="114">
        <v>-12.7</v>
      </c>
      <c r="K162" s="115" t="s">
        <v>732</v>
      </c>
      <c r="L162" s="116" t="str">
        <f t="shared" si="59"/>
        <v>Yes</v>
      </c>
    </row>
    <row r="163" spans="1:12" ht="25" x14ac:dyDescent="0.25">
      <c r="A163" s="4" t="s">
        <v>1276</v>
      </c>
      <c r="B163" s="115" t="s">
        <v>217</v>
      </c>
      <c r="C163" s="113">
        <v>19757.478873</v>
      </c>
      <c r="D163" s="112" t="str">
        <f t="shared" si="56"/>
        <v>N/A</v>
      </c>
      <c r="E163" s="113">
        <v>21052.409091000001</v>
      </c>
      <c r="F163" s="112" t="str">
        <f t="shared" si="57"/>
        <v>N/A</v>
      </c>
      <c r="G163" s="113">
        <v>20716.759999999998</v>
      </c>
      <c r="H163" s="112" t="str">
        <f t="shared" si="58"/>
        <v>N/A</v>
      </c>
      <c r="I163" s="114">
        <v>6.5540000000000003</v>
      </c>
      <c r="J163" s="114">
        <v>-1.59</v>
      </c>
      <c r="K163" s="115" t="s">
        <v>732</v>
      </c>
      <c r="L163" s="116" t="str">
        <f t="shared" si="59"/>
        <v>Yes</v>
      </c>
    </row>
    <row r="164" spans="1:12" ht="25" x14ac:dyDescent="0.25">
      <c r="A164" s="4" t="s">
        <v>1277</v>
      </c>
      <c r="B164" s="115" t="s">
        <v>217</v>
      </c>
      <c r="C164" s="113">
        <v>1711.4296916000001</v>
      </c>
      <c r="D164" s="112" t="str">
        <f t="shared" si="56"/>
        <v>N/A</v>
      </c>
      <c r="E164" s="113">
        <v>1566.4585761000001</v>
      </c>
      <c r="F164" s="112" t="str">
        <f t="shared" si="57"/>
        <v>N/A</v>
      </c>
      <c r="G164" s="113">
        <v>1299.8022003000001</v>
      </c>
      <c r="H164" s="112" t="str">
        <f t="shared" si="58"/>
        <v>N/A</v>
      </c>
      <c r="I164" s="114">
        <v>-8.4700000000000006</v>
      </c>
      <c r="J164" s="114">
        <v>-17</v>
      </c>
      <c r="K164" s="115" t="s">
        <v>732</v>
      </c>
      <c r="L164" s="116" t="str">
        <f t="shared" si="59"/>
        <v>Yes</v>
      </c>
    </row>
    <row r="165" spans="1:12" ht="25" x14ac:dyDescent="0.25">
      <c r="A165" s="4" t="s">
        <v>1278</v>
      </c>
      <c r="B165" s="115" t="s">
        <v>217</v>
      </c>
      <c r="C165" s="113">
        <v>1985.8248696000001</v>
      </c>
      <c r="D165" s="112" t="str">
        <f t="shared" si="56"/>
        <v>N/A</v>
      </c>
      <c r="E165" s="113">
        <v>1960.5424754000001</v>
      </c>
      <c r="F165" s="112" t="str">
        <f t="shared" si="57"/>
        <v>N/A</v>
      </c>
      <c r="G165" s="113">
        <v>1686.4387353</v>
      </c>
      <c r="H165" s="112" t="str">
        <f t="shared" si="58"/>
        <v>N/A</v>
      </c>
      <c r="I165" s="114">
        <v>-1.27</v>
      </c>
      <c r="J165" s="114">
        <v>-14</v>
      </c>
      <c r="K165" s="115" t="s">
        <v>732</v>
      </c>
      <c r="L165" s="116" t="str">
        <f t="shared" si="59"/>
        <v>Yes</v>
      </c>
    </row>
    <row r="166" spans="1:12" ht="25" x14ac:dyDescent="0.25">
      <c r="A166" s="4" t="s">
        <v>1279</v>
      </c>
      <c r="B166" s="115" t="s">
        <v>217</v>
      </c>
      <c r="C166" s="113">
        <v>2594.2087019000001</v>
      </c>
      <c r="D166" s="112" t="str">
        <f t="shared" si="56"/>
        <v>N/A</v>
      </c>
      <c r="E166" s="113">
        <v>2261.4258094000002</v>
      </c>
      <c r="F166" s="112" t="str">
        <f t="shared" si="57"/>
        <v>N/A</v>
      </c>
      <c r="G166" s="113">
        <v>2068.2457229000001</v>
      </c>
      <c r="H166" s="112" t="str">
        <f t="shared" si="58"/>
        <v>N/A</v>
      </c>
      <c r="I166" s="114">
        <v>-12.8</v>
      </c>
      <c r="J166" s="114">
        <v>-8.5399999999999991</v>
      </c>
      <c r="K166" s="115" t="s">
        <v>732</v>
      </c>
      <c r="L166" s="116" t="str">
        <f t="shared" si="59"/>
        <v>Yes</v>
      </c>
    </row>
    <row r="167" spans="1:12" x14ac:dyDescent="0.25">
      <c r="A167" s="42" t="s">
        <v>545</v>
      </c>
      <c r="B167" s="117" t="s">
        <v>217</v>
      </c>
      <c r="C167" s="118">
        <v>334776449</v>
      </c>
      <c r="D167" s="112" t="str">
        <f t="shared" si="56"/>
        <v>N/A</v>
      </c>
      <c r="E167" s="118">
        <v>387723744</v>
      </c>
      <c r="F167" s="112" t="str">
        <f t="shared" si="57"/>
        <v>N/A</v>
      </c>
      <c r="G167" s="118">
        <v>547698715</v>
      </c>
      <c r="H167" s="112" t="str">
        <f t="shared" si="58"/>
        <v>N/A</v>
      </c>
      <c r="I167" s="114">
        <v>15.82</v>
      </c>
      <c r="J167" s="114">
        <v>41.26</v>
      </c>
      <c r="K167" s="115" t="s">
        <v>732</v>
      </c>
      <c r="L167" s="116" t="str">
        <f t="shared" si="59"/>
        <v>No</v>
      </c>
    </row>
    <row r="168" spans="1:12" x14ac:dyDescent="0.25">
      <c r="A168" s="42" t="s">
        <v>1280</v>
      </c>
      <c r="B168" s="117" t="s">
        <v>217</v>
      </c>
      <c r="C168" s="118">
        <v>657.73472054000001</v>
      </c>
      <c r="D168" s="112" t="str">
        <f t="shared" si="56"/>
        <v>N/A</v>
      </c>
      <c r="E168" s="118">
        <v>728.77526263000004</v>
      </c>
      <c r="F168" s="112" t="str">
        <f t="shared" si="57"/>
        <v>N/A</v>
      </c>
      <c r="G168" s="118">
        <v>997.83691878000002</v>
      </c>
      <c r="H168" s="112" t="str">
        <f t="shared" si="58"/>
        <v>N/A</v>
      </c>
      <c r="I168" s="114">
        <v>10.8</v>
      </c>
      <c r="J168" s="114">
        <v>36.92</v>
      </c>
      <c r="K168" s="115" t="s">
        <v>732</v>
      </c>
      <c r="L168" s="116" t="str">
        <f t="shared" si="59"/>
        <v>No</v>
      </c>
    </row>
    <row r="169" spans="1:12" ht="25" x14ac:dyDescent="0.25">
      <c r="A169" s="42" t="s">
        <v>1281</v>
      </c>
      <c r="B169" s="115" t="s">
        <v>217</v>
      </c>
      <c r="C169" s="113">
        <v>2032.0093896999999</v>
      </c>
      <c r="D169" s="112" t="str">
        <f t="shared" si="56"/>
        <v>N/A</v>
      </c>
      <c r="E169" s="113">
        <v>1398.4292929000001</v>
      </c>
      <c r="F169" s="112" t="str">
        <f t="shared" si="57"/>
        <v>N/A</v>
      </c>
      <c r="G169" s="113">
        <v>1100.895</v>
      </c>
      <c r="H169" s="112" t="str">
        <f t="shared" si="58"/>
        <v>N/A</v>
      </c>
      <c r="I169" s="114">
        <v>-31.2</v>
      </c>
      <c r="J169" s="114">
        <v>-21.3</v>
      </c>
      <c r="K169" s="115" t="s">
        <v>732</v>
      </c>
      <c r="L169" s="116" t="str">
        <f t="shared" si="59"/>
        <v>Yes</v>
      </c>
    </row>
    <row r="170" spans="1:12" ht="25" x14ac:dyDescent="0.25">
      <c r="A170" s="42" t="s">
        <v>1282</v>
      </c>
      <c r="B170" s="115" t="s">
        <v>217</v>
      </c>
      <c r="C170" s="113">
        <v>8751.7752221999999</v>
      </c>
      <c r="D170" s="112" t="str">
        <f t="shared" si="56"/>
        <v>N/A</v>
      </c>
      <c r="E170" s="113">
        <v>9544.0253357000001</v>
      </c>
      <c r="F170" s="112" t="str">
        <f t="shared" si="57"/>
        <v>N/A</v>
      </c>
      <c r="G170" s="113">
        <v>11095.82512</v>
      </c>
      <c r="H170" s="112" t="str">
        <f t="shared" si="58"/>
        <v>N/A</v>
      </c>
      <c r="I170" s="114">
        <v>9.0519999999999996</v>
      </c>
      <c r="J170" s="114">
        <v>16.260000000000002</v>
      </c>
      <c r="K170" s="115" t="s">
        <v>732</v>
      </c>
      <c r="L170" s="116" t="str">
        <f t="shared" si="59"/>
        <v>Yes</v>
      </c>
    </row>
    <row r="171" spans="1:12" ht="25" x14ac:dyDescent="0.25">
      <c r="A171" s="42" t="s">
        <v>1283</v>
      </c>
      <c r="B171" s="115" t="s">
        <v>217</v>
      </c>
      <c r="C171" s="113">
        <v>636.42369322000002</v>
      </c>
      <c r="D171" s="112" t="str">
        <f t="shared" si="56"/>
        <v>N/A</v>
      </c>
      <c r="E171" s="113">
        <v>687.67552575000002</v>
      </c>
      <c r="F171" s="112" t="str">
        <f t="shared" si="57"/>
        <v>N/A</v>
      </c>
      <c r="G171" s="113">
        <v>921.26406234000001</v>
      </c>
      <c r="H171" s="112" t="str">
        <f t="shared" si="58"/>
        <v>N/A</v>
      </c>
      <c r="I171" s="114">
        <v>8.0530000000000008</v>
      </c>
      <c r="J171" s="114">
        <v>33.97</v>
      </c>
      <c r="K171" s="115" t="s">
        <v>732</v>
      </c>
      <c r="L171" s="116" t="str">
        <f t="shared" si="59"/>
        <v>No</v>
      </c>
    </row>
    <row r="172" spans="1:12" ht="25" x14ac:dyDescent="0.25">
      <c r="A172" s="42" t="s">
        <v>1284</v>
      </c>
      <c r="B172" s="115" t="s">
        <v>217</v>
      </c>
      <c r="C172" s="113">
        <v>445.35093720999998</v>
      </c>
      <c r="D172" s="112" t="str">
        <f t="shared" si="56"/>
        <v>N/A</v>
      </c>
      <c r="E172" s="113">
        <v>571.02632600000004</v>
      </c>
      <c r="F172" s="112" t="str">
        <f t="shared" si="57"/>
        <v>N/A</v>
      </c>
      <c r="G172" s="113">
        <v>900.79411965999998</v>
      </c>
      <c r="H172" s="112" t="str">
        <f t="shared" si="58"/>
        <v>N/A</v>
      </c>
      <c r="I172" s="114">
        <v>28.22</v>
      </c>
      <c r="J172" s="114">
        <v>57.75</v>
      </c>
      <c r="K172" s="115" t="s">
        <v>732</v>
      </c>
      <c r="L172" s="116" t="str">
        <f t="shared" si="59"/>
        <v>No</v>
      </c>
    </row>
    <row r="173" spans="1:12" ht="25" x14ac:dyDescent="0.25">
      <c r="A173" s="2" t="s">
        <v>546</v>
      </c>
      <c r="B173" s="115" t="s">
        <v>217</v>
      </c>
      <c r="C173" s="113">
        <v>77378939</v>
      </c>
      <c r="D173" s="112" t="str">
        <f t="shared" ref="D173:D181" si="64">IF($B173="N/A","N/A",IF(C173&gt;10,"No",IF(C173&lt;-10,"No","Yes")))</f>
        <v>N/A</v>
      </c>
      <c r="E173" s="113">
        <v>78403310</v>
      </c>
      <c r="F173" s="112" t="str">
        <f t="shared" ref="F173:F181" si="65">IF($B173="N/A","N/A",IF(E173&gt;10,"No",IF(E173&lt;-10,"No","Yes")))</f>
        <v>N/A</v>
      </c>
      <c r="G173" s="113">
        <v>79338201</v>
      </c>
      <c r="H173" s="112" t="str">
        <f t="shared" ref="H173:H181" si="66">IF($B173="N/A","N/A",IF(G173&gt;10,"No",IF(G173&lt;-10,"No","Yes")))</f>
        <v>N/A</v>
      </c>
      <c r="I173" s="114">
        <v>1.3240000000000001</v>
      </c>
      <c r="J173" s="114">
        <v>1.1919999999999999</v>
      </c>
      <c r="K173" s="115" t="s">
        <v>732</v>
      </c>
      <c r="L173" s="116" t="str">
        <f t="shared" ref="L173:L181" si="67">IF(J173="Div by 0", "N/A", IF(K173="N/A","N/A", IF(J173&gt;VALUE(MID(K173,1,2)), "No", IF(J173&lt;-1*VALUE(MID(K173,1,2)), "No", "Yes"))))</f>
        <v>Yes</v>
      </c>
    </row>
    <row r="174" spans="1:12" ht="25" x14ac:dyDescent="0.25">
      <c r="A174" s="2" t="s">
        <v>1285</v>
      </c>
      <c r="B174" s="115" t="s">
        <v>217</v>
      </c>
      <c r="C174" s="113">
        <v>3328615</v>
      </c>
      <c r="D174" s="112" t="str">
        <f t="shared" si="64"/>
        <v>N/A</v>
      </c>
      <c r="E174" s="113">
        <v>3754581</v>
      </c>
      <c r="F174" s="112" t="str">
        <f t="shared" si="65"/>
        <v>N/A</v>
      </c>
      <c r="G174" s="113">
        <v>3531720</v>
      </c>
      <c r="H174" s="112" t="str">
        <f t="shared" si="66"/>
        <v>N/A</v>
      </c>
      <c r="I174" s="114">
        <v>12.8</v>
      </c>
      <c r="J174" s="114">
        <v>-5.94</v>
      </c>
      <c r="K174" s="115" t="s">
        <v>732</v>
      </c>
      <c r="L174" s="116" t="str">
        <f t="shared" si="67"/>
        <v>Yes</v>
      </c>
    </row>
    <row r="175" spans="1:12" ht="25" x14ac:dyDescent="0.25">
      <c r="A175" s="2" t="s">
        <v>547</v>
      </c>
      <c r="B175" s="115" t="s">
        <v>217</v>
      </c>
      <c r="C175" s="113">
        <v>59820427</v>
      </c>
      <c r="D175" s="112" t="str">
        <f t="shared" si="64"/>
        <v>N/A</v>
      </c>
      <c r="E175" s="113">
        <v>106420007</v>
      </c>
      <c r="F175" s="112" t="str">
        <f t="shared" si="65"/>
        <v>N/A</v>
      </c>
      <c r="G175" s="113">
        <v>242936008</v>
      </c>
      <c r="H175" s="112" t="str">
        <f t="shared" si="66"/>
        <v>N/A</v>
      </c>
      <c r="I175" s="114">
        <v>77.900000000000006</v>
      </c>
      <c r="J175" s="114">
        <v>128.30000000000001</v>
      </c>
      <c r="K175" s="115" t="s">
        <v>732</v>
      </c>
      <c r="L175" s="116" t="str">
        <f t="shared" si="67"/>
        <v>No</v>
      </c>
    </row>
    <row r="176" spans="1:12" ht="25" x14ac:dyDescent="0.25">
      <c r="A176" s="2" t="s">
        <v>512</v>
      </c>
      <c r="B176" s="115" t="s">
        <v>217</v>
      </c>
      <c r="C176" s="113">
        <v>194248468</v>
      </c>
      <c r="D176" s="112" t="str">
        <f t="shared" si="64"/>
        <v>N/A</v>
      </c>
      <c r="E176" s="113">
        <v>199145846</v>
      </c>
      <c r="F176" s="112" t="str">
        <f t="shared" si="65"/>
        <v>N/A</v>
      </c>
      <c r="G176" s="113">
        <v>221892786</v>
      </c>
      <c r="H176" s="112" t="str">
        <f t="shared" si="66"/>
        <v>N/A</v>
      </c>
      <c r="I176" s="114">
        <v>2.5209999999999999</v>
      </c>
      <c r="J176" s="114">
        <v>11.42</v>
      </c>
      <c r="K176" s="115" t="s">
        <v>732</v>
      </c>
      <c r="L176" s="116" t="str">
        <f t="shared" si="67"/>
        <v>Yes</v>
      </c>
    </row>
    <row r="177" spans="1:12" ht="25" x14ac:dyDescent="0.25">
      <c r="A177" s="2" t="s">
        <v>513</v>
      </c>
      <c r="B177" s="117" t="s">
        <v>217</v>
      </c>
      <c r="C177" s="118">
        <v>152.02626998</v>
      </c>
      <c r="D177" s="112" t="str">
        <f t="shared" si="64"/>
        <v>N/A</v>
      </c>
      <c r="E177" s="118">
        <v>147.36882567000001</v>
      </c>
      <c r="F177" s="112" t="str">
        <f t="shared" si="65"/>
        <v>N/A</v>
      </c>
      <c r="G177" s="118">
        <v>144.54404192999999</v>
      </c>
      <c r="H177" s="112" t="str">
        <f t="shared" si="66"/>
        <v>N/A</v>
      </c>
      <c r="I177" s="114">
        <v>-3.06</v>
      </c>
      <c r="J177" s="114">
        <v>-1.92</v>
      </c>
      <c r="K177" s="115" t="s">
        <v>732</v>
      </c>
      <c r="L177" s="116" t="str">
        <f t="shared" si="67"/>
        <v>Yes</v>
      </c>
    </row>
    <row r="178" spans="1:12" ht="25" x14ac:dyDescent="0.25">
      <c r="A178" s="2" t="s">
        <v>1286</v>
      </c>
      <c r="B178" s="117" t="s">
        <v>217</v>
      </c>
      <c r="C178" s="118">
        <v>6.5397242349000004</v>
      </c>
      <c r="D178" s="112" t="str">
        <f t="shared" si="64"/>
        <v>N/A</v>
      </c>
      <c r="E178" s="118">
        <v>7.0572045087999999</v>
      </c>
      <c r="F178" s="112" t="str">
        <f t="shared" si="65"/>
        <v>N/A</v>
      </c>
      <c r="G178" s="118">
        <v>6.4343415572999998</v>
      </c>
      <c r="H178" s="112" t="str">
        <f t="shared" si="66"/>
        <v>N/A</v>
      </c>
      <c r="I178" s="114">
        <v>7.9130000000000003</v>
      </c>
      <c r="J178" s="114">
        <v>-8.83</v>
      </c>
      <c r="K178" s="115" t="s">
        <v>732</v>
      </c>
      <c r="L178" s="116" t="str">
        <f t="shared" si="67"/>
        <v>Yes</v>
      </c>
    </row>
    <row r="179" spans="1:12" ht="25" x14ac:dyDescent="0.25">
      <c r="A179" s="2" t="s">
        <v>514</v>
      </c>
      <c r="B179" s="117" t="s">
        <v>217</v>
      </c>
      <c r="C179" s="118">
        <v>117.52909129</v>
      </c>
      <c r="D179" s="112" t="str">
        <f t="shared" si="64"/>
        <v>N/A</v>
      </c>
      <c r="E179" s="118">
        <v>200.02971123</v>
      </c>
      <c r="F179" s="112" t="str">
        <f t="shared" si="65"/>
        <v>N/A</v>
      </c>
      <c r="G179" s="118">
        <v>442.59829545999997</v>
      </c>
      <c r="H179" s="112" t="str">
        <f t="shared" si="66"/>
        <v>N/A</v>
      </c>
      <c r="I179" s="114">
        <v>70.2</v>
      </c>
      <c r="J179" s="114">
        <v>121.3</v>
      </c>
      <c r="K179" s="115" t="s">
        <v>732</v>
      </c>
      <c r="L179" s="116" t="str">
        <f t="shared" si="67"/>
        <v>No</v>
      </c>
    </row>
    <row r="180" spans="1:12" ht="25" x14ac:dyDescent="0.25">
      <c r="A180" s="2" t="s">
        <v>515</v>
      </c>
      <c r="B180" s="115" t="s">
        <v>217</v>
      </c>
      <c r="C180" s="113">
        <v>381.63963503999997</v>
      </c>
      <c r="D180" s="112" t="str">
        <f t="shared" si="64"/>
        <v>N/A</v>
      </c>
      <c r="E180" s="113">
        <v>374.31952122000001</v>
      </c>
      <c r="F180" s="112" t="str">
        <f t="shared" si="65"/>
        <v>N/A</v>
      </c>
      <c r="G180" s="113">
        <v>404.26023982999999</v>
      </c>
      <c r="H180" s="112" t="str">
        <f t="shared" si="66"/>
        <v>N/A</v>
      </c>
      <c r="I180" s="114">
        <v>-1.92</v>
      </c>
      <c r="J180" s="114">
        <v>7.9989999999999997</v>
      </c>
      <c r="K180" s="115" t="s">
        <v>732</v>
      </c>
      <c r="L180" s="116" t="str">
        <f t="shared" si="67"/>
        <v>Yes</v>
      </c>
    </row>
    <row r="181" spans="1:12" ht="25" x14ac:dyDescent="0.25">
      <c r="A181" s="2" t="s">
        <v>1684</v>
      </c>
      <c r="B181" s="115" t="s">
        <v>217</v>
      </c>
      <c r="C181" s="119">
        <v>80.860105622000006</v>
      </c>
      <c r="D181" s="112" t="str">
        <f t="shared" si="64"/>
        <v>N/A</v>
      </c>
      <c r="E181" s="119">
        <v>82.287165356000003</v>
      </c>
      <c r="F181" s="112" t="str">
        <f t="shared" si="65"/>
        <v>N/A</v>
      </c>
      <c r="G181" s="119">
        <v>82.025411469999995</v>
      </c>
      <c r="H181" s="112" t="str">
        <f t="shared" si="66"/>
        <v>N/A</v>
      </c>
      <c r="I181" s="114">
        <v>1.7649999999999999</v>
      </c>
      <c r="J181" s="114">
        <v>-0.318</v>
      </c>
      <c r="K181" s="115" t="s">
        <v>732</v>
      </c>
      <c r="L181" s="116" t="str">
        <f t="shared" si="67"/>
        <v>Yes</v>
      </c>
    </row>
    <row r="182" spans="1:12" ht="25" x14ac:dyDescent="0.25">
      <c r="A182" s="2" t="s">
        <v>1685</v>
      </c>
      <c r="B182" s="120" t="s">
        <v>217</v>
      </c>
      <c r="C182" s="119" t="s">
        <v>217</v>
      </c>
      <c r="D182" s="116" t="str">
        <f t="shared" ref="D182:D185" si="68">IF($B182="N/A","N/A",IF(C182&lt;0,"No","Yes"))</f>
        <v>N/A</v>
      </c>
      <c r="E182" s="119">
        <v>2.5252525253</v>
      </c>
      <c r="F182" s="116" t="str">
        <f t="shared" ref="F182:F185" si="69">IF($B182="N/A","N/A",IF(E182&lt;0,"No","Yes"))</f>
        <v>N/A</v>
      </c>
      <c r="G182" s="119">
        <v>2.5</v>
      </c>
      <c r="H182" s="116" t="str">
        <f t="shared" ref="H182:H185" si="70">IF($B182="N/A","N/A",IF(G182&lt;0,"No","Yes"))</f>
        <v>N/A</v>
      </c>
      <c r="I182" s="114" t="s">
        <v>217</v>
      </c>
      <c r="J182" s="114">
        <v>-1</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71.243982771999995</v>
      </c>
      <c r="F183" s="116" t="str">
        <f t="shared" si="69"/>
        <v>N/A</v>
      </c>
      <c r="G183" s="119">
        <v>65.986706394999999</v>
      </c>
      <c r="H183" s="116" t="str">
        <f t="shared" si="70"/>
        <v>N/A</v>
      </c>
      <c r="I183" s="114" t="s">
        <v>217</v>
      </c>
      <c r="J183" s="114">
        <v>-7.38</v>
      </c>
      <c r="K183" s="120" t="s">
        <v>732</v>
      </c>
      <c r="L183" s="116" t="str">
        <f t="shared" si="71"/>
        <v>Yes</v>
      </c>
    </row>
    <row r="184" spans="1:12" ht="25" x14ac:dyDescent="0.25">
      <c r="A184" s="2" t="s">
        <v>1687</v>
      </c>
      <c r="B184" s="120" t="s">
        <v>217</v>
      </c>
      <c r="C184" s="119" t="s">
        <v>217</v>
      </c>
      <c r="D184" s="116" t="str">
        <f t="shared" si="68"/>
        <v>N/A</v>
      </c>
      <c r="E184" s="119">
        <v>83.348855838999995</v>
      </c>
      <c r="F184" s="116" t="str">
        <f t="shared" si="69"/>
        <v>N/A</v>
      </c>
      <c r="G184" s="119">
        <v>83.188392905000001</v>
      </c>
      <c r="H184" s="116" t="str">
        <f t="shared" si="70"/>
        <v>N/A</v>
      </c>
      <c r="I184" s="114" t="s">
        <v>217</v>
      </c>
      <c r="J184" s="114">
        <v>-0.193</v>
      </c>
      <c r="K184" s="120" t="s">
        <v>732</v>
      </c>
      <c r="L184" s="116" t="str">
        <f t="shared" si="71"/>
        <v>Yes</v>
      </c>
    </row>
    <row r="185" spans="1:12" ht="25" x14ac:dyDescent="0.25">
      <c r="A185" s="2" t="s">
        <v>1688</v>
      </c>
      <c r="B185" s="120" t="s">
        <v>217</v>
      </c>
      <c r="C185" s="119" t="s">
        <v>217</v>
      </c>
      <c r="D185" s="116" t="str">
        <f t="shared" si="68"/>
        <v>N/A</v>
      </c>
      <c r="E185" s="119">
        <v>78.931266750999995</v>
      </c>
      <c r="F185" s="116" t="str">
        <f t="shared" si="69"/>
        <v>N/A</v>
      </c>
      <c r="G185" s="119">
        <v>78.517279060000007</v>
      </c>
      <c r="H185" s="116" t="str">
        <f t="shared" si="70"/>
        <v>N/A</v>
      </c>
      <c r="I185" s="114" t="s">
        <v>217</v>
      </c>
      <c r="J185" s="114">
        <v>-0.52400000000000002</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9.4699269390000005</v>
      </c>
      <c r="F186" s="112" t="str">
        <f t="shared" ref="F186:F213" si="73">IF($B186="N/A","N/A",IF(E186&gt;10,"No",IF(E186&lt;-10,"No","Yes")))</f>
        <v>N/A</v>
      </c>
      <c r="G186" s="119">
        <v>9.6710428031000006</v>
      </c>
      <c r="H186" s="112" t="str">
        <f t="shared" ref="H186:H213" si="74">IF($B186="N/A","N/A",IF(G186&gt;10,"No",IF(G186&lt;-10,"No","Yes")))</f>
        <v>N/A</v>
      </c>
      <c r="I186" s="114" t="s">
        <v>217</v>
      </c>
      <c r="J186" s="114">
        <v>2.1240000000000001</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73.295415031000005</v>
      </c>
      <c r="F191" s="112" t="str">
        <f t="shared" si="73"/>
        <v>N/A</v>
      </c>
      <c r="G191" s="119">
        <v>75.243675371999998</v>
      </c>
      <c r="H191" s="112" t="str">
        <f t="shared" si="74"/>
        <v>N/A</v>
      </c>
      <c r="I191" s="114" t="s">
        <v>217</v>
      </c>
      <c r="J191" s="114">
        <v>2.6579999999999999</v>
      </c>
      <c r="K191" s="115" t="s">
        <v>732</v>
      </c>
      <c r="L191" s="116" t="str">
        <f t="shared" si="71"/>
        <v>Yes</v>
      </c>
    </row>
    <row r="192" spans="1:12" ht="25" x14ac:dyDescent="0.25">
      <c r="A192" s="2" t="s">
        <v>1695</v>
      </c>
      <c r="B192" s="117" t="s">
        <v>217</v>
      </c>
      <c r="C192" s="119" t="s">
        <v>217</v>
      </c>
      <c r="D192" s="112" t="str">
        <f t="shared" si="72"/>
        <v>N/A</v>
      </c>
      <c r="E192" s="119">
        <v>20.940526783999999</v>
      </c>
      <c r="F192" s="112" t="str">
        <f t="shared" si="73"/>
        <v>N/A</v>
      </c>
      <c r="G192" s="119">
        <v>23.359495414000001</v>
      </c>
      <c r="H192" s="112" t="str">
        <f t="shared" si="74"/>
        <v>N/A</v>
      </c>
      <c r="I192" s="114" t="s">
        <v>217</v>
      </c>
      <c r="J192" s="114">
        <v>11.55</v>
      </c>
      <c r="K192" s="115" t="s">
        <v>732</v>
      </c>
      <c r="L192" s="116" t="str">
        <f t="shared" si="71"/>
        <v>Yes</v>
      </c>
    </row>
    <row r="193" spans="1:12" ht="25" x14ac:dyDescent="0.25">
      <c r="A193" s="2" t="s">
        <v>1696</v>
      </c>
      <c r="B193" s="117" t="s">
        <v>217</v>
      </c>
      <c r="C193" s="119" t="s">
        <v>217</v>
      </c>
      <c r="D193" s="112" t="str">
        <f t="shared" si="72"/>
        <v>N/A</v>
      </c>
      <c r="E193" s="119">
        <v>3.1201775870000001</v>
      </c>
      <c r="F193" s="112" t="str">
        <f t="shared" si="73"/>
        <v>N/A</v>
      </c>
      <c r="G193" s="119">
        <v>1.1295606E-2</v>
      </c>
      <c r="H193" s="112" t="str">
        <f t="shared" si="74"/>
        <v>N/A</v>
      </c>
      <c r="I193" s="114" t="s">
        <v>217</v>
      </c>
      <c r="J193" s="114">
        <v>-99.6</v>
      </c>
      <c r="K193" s="115" t="s">
        <v>732</v>
      </c>
      <c r="L193" s="116" t="str">
        <f t="shared" si="71"/>
        <v>No</v>
      </c>
    </row>
    <row r="194" spans="1:12" ht="25" x14ac:dyDescent="0.25">
      <c r="A194" s="2" t="s">
        <v>1697</v>
      </c>
      <c r="B194" s="117" t="s">
        <v>217</v>
      </c>
      <c r="C194" s="119" t="s">
        <v>217</v>
      </c>
      <c r="D194" s="112" t="str">
        <f t="shared" si="72"/>
        <v>N/A</v>
      </c>
      <c r="E194" s="119">
        <v>45.835032828000003</v>
      </c>
      <c r="F194" s="112" t="str">
        <f t="shared" si="73"/>
        <v>N/A</v>
      </c>
      <c r="G194" s="119">
        <v>45.082585455</v>
      </c>
      <c r="H194" s="112" t="str">
        <f t="shared" si="74"/>
        <v>N/A</v>
      </c>
      <c r="I194" s="114" t="s">
        <v>217</v>
      </c>
      <c r="J194" s="114">
        <v>-1.64</v>
      </c>
      <c r="K194" s="115" t="s">
        <v>732</v>
      </c>
      <c r="L194" s="116" t="str">
        <f t="shared" si="71"/>
        <v>Yes</v>
      </c>
    </row>
    <row r="195" spans="1:12" ht="25" x14ac:dyDescent="0.25">
      <c r="A195" s="2" t="s">
        <v>1698</v>
      </c>
      <c r="B195" s="117" t="s">
        <v>217</v>
      </c>
      <c r="C195" s="119" t="s">
        <v>217</v>
      </c>
      <c r="D195" s="112" t="str">
        <f t="shared" si="72"/>
        <v>N/A</v>
      </c>
      <c r="E195" s="119">
        <v>0</v>
      </c>
      <c r="F195" s="112" t="str">
        <f t="shared" si="73"/>
        <v>N/A</v>
      </c>
      <c r="G195" s="119">
        <v>0</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v>0</v>
      </c>
      <c r="F196" s="112" t="str">
        <f t="shared" si="73"/>
        <v>N/A</v>
      </c>
      <c r="G196" s="119">
        <v>0</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v>54.135269096999998</v>
      </c>
      <c r="F197" s="112" t="str">
        <f t="shared" si="73"/>
        <v>N/A</v>
      </c>
      <c r="G197" s="119">
        <v>53.517305962000002</v>
      </c>
      <c r="H197" s="112" t="str">
        <f t="shared" si="74"/>
        <v>N/A</v>
      </c>
      <c r="I197" s="114" t="s">
        <v>217</v>
      </c>
      <c r="J197" s="114">
        <v>-1.1399999999999999</v>
      </c>
      <c r="K197" s="115" t="s">
        <v>732</v>
      </c>
      <c r="L197" s="116" t="str">
        <f t="shared" si="71"/>
        <v>Yes</v>
      </c>
    </row>
    <row r="198" spans="1:12" ht="25" x14ac:dyDescent="0.25">
      <c r="A198" s="2" t="s">
        <v>1701</v>
      </c>
      <c r="B198" s="117" t="s">
        <v>217</v>
      </c>
      <c r="C198" s="119" t="s">
        <v>217</v>
      </c>
      <c r="D198" s="112" t="str">
        <f t="shared" si="72"/>
        <v>N/A</v>
      </c>
      <c r="E198" s="119">
        <v>44.692032832999999</v>
      </c>
      <c r="F198" s="112" t="str">
        <f t="shared" si="73"/>
        <v>N/A</v>
      </c>
      <c r="G198" s="119">
        <v>0</v>
      </c>
      <c r="H198" s="112" t="str">
        <f t="shared" si="74"/>
        <v>N/A</v>
      </c>
      <c r="I198" s="114" t="s">
        <v>217</v>
      </c>
      <c r="J198" s="114">
        <v>-100</v>
      </c>
      <c r="K198" s="115" t="s">
        <v>732</v>
      </c>
      <c r="L198" s="116" t="str">
        <f t="shared" si="71"/>
        <v>No</v>
      </c>
    </row>
    <row r="199" spans="1:12" ht="25" x14ac:dyDescent="0.25">
      <c r="A199" s="2" t="s">
        <v>1702</v>
      </c>
      <c r="B199" s="117" t="s">
        <v>217</v>
      </c>
      <c r="C199" s="119" t="s">
        <v>217</v>
      </c>
      <c r="D199" s="112" t="str">
        <f t="shared" si="72"/>
        <v>N/A</v>
      </c>
      <c r="E199" s="119">
        <v>30.218544004999998</v>
      </c>
      <c r="F199" s="112" t="str">
        <f t="shared" si="73"/>
        <v>N/A</v>
      </c>
      <c r="G199" s="119">
        <v>32.508389719999997</v>
      </c>
      <c r="H199" s="112" t="str">
        <f t="shared" si="74"/>
        <v>N/A</v>
      </c>
      <c r="I199" s="114" t="s">
        <v>217</v>
      </c>
      <c r="J199" s="114">
        <v>7.5780000000000003</v>
      </c>
      <c r="K199" s="115" t="s">
        <v>732</v>
      </c>
      <c r="L199" s="116" t="str">
        <f t="shared" si="71"/>
        <v>Yes</v>
      </c>
    </row>
    <row r="200" spans="1:12" ht="25" x14ac:dyDescent="0.25">
      <c r="A200" s="2" t="s">
        <v>1703</v>
      </c>
      <c r="B200" s="117" t="s">
        <v>217</v>
      </c>
      <c r="C200" s="119" t="s">
        <v>217</v>
      </c>
      <c r="D200" s="112" t="str">
        <f t="shared" si="72"/>
        <v>N/A</v>
      </c>
      <c r="E200" s="119">
        <v>6.3779437278</v>
      </c>
      <c r="F200" s="112" t="str">
        <f t="shared" si="73"/>
        <v>N/A</v>
      </c>
      <c r="G200" s="119">
        <v>4.8228593915999998</v>
      </c>
      <c r="H200" s="112" t="str">
        <f t="shared" si="74"/>
        <v>N/A</v>
      </c>
      <c r="I200" s="114" t="s">
        <v>217</v>
      </c>
      <c r="J200" s="114">
        <v>-24.4</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5.2629501000000002E-3</v>
      </c>
      <c r="F204" s="112" t="str">
        <f t="shared" si="73"/>
        <v>N/A</v>
      </c>
      <c r="G204" s="119">
        <v>6.0121773999999998E-3</v>
      </c>
      <c r="H204" s="112" t="str">
        <f t="shared" si="74"/>
        <v>N/A</v>
      </c>
      <c r="I204" s="114" t="s">
        <v>217</v>
      </c>
      <c r="J204" s="114">
        <v>14.24</v>
      </c>
      <c r="K204" s="115" t="s">
        <v>732</v>
      </c>
      <c r="L204" s="116" t="str">
        <f t="shared" si="71"/>
        <v>Yes</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v>
      </c>
      <c r="F206" s="112" t="str">
        <f t="shared" si="73"/>
        <v>N/A</v>
      </c>
      <c r="G206" s="119">
        <v>0</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13.860167174000001</v>
      </c>
      <c r="F208" s="112" t="str">
        <f t="shared" si="73"/>
        <v>N/A</v>
      </c>
      <c r="G208" s="119">
        <v>17.318350258999999</v>
      </c>
      <c r="H208" s="112" t="str">
        <f t="shared" si="74"/>
        <v>N/A</v>
      </c>
      <c r="I208" s="114" t="s">
        <v>217</v>
      </c>
      <c r="J208" s="114">
        <v>24.95</v>
      </c>
      <c r="K208" s="115" t="s">
        <v>732</v>
      </c>
      <c r="L208" s="116" t="str">
        <f t="shared" si="71"/>
        <v>Yes</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7.3414395295999997</v>
      </c>
      <c r="F210" s="112" t="str">
        <f t="shared" si="73"/>
        <v>N/A</v>
      </c>
      <c r="G210" s="119">
        <v>5.9343834603000003</v>
      </c>
      <c r="H210" s="112" t="str">
        <f t="shared" si="74"/>
        <v>N/A</v>
      </c>
      <c r="I210" s="114" t="s">
        <v>217</v>
      </c>
      <c r="J210" s="114">
        <v>-19.2</v>
      </c>
      <c r="K210" s="115" t="s">
        <v>732</v>
      </c>
      <c r="L210" s="116" t="str">
        <f t="shared" si="71"/>
        <v>Yes</v>
      </c>
    </row>
    <row r="211" spans="1:12" ht="25" x14ac:dyDescent="0.25">
      <c r="A211" s="2" t="s">
        <v>1714</v>
      </c>
      <c r="B211" s="117" t="s">
        <v>217</v>
      </c>
      <c r="C211" s="119" t="s">
        <v>217</v>
      </c>
      <c r="D211" s="112" t="str">
        <f t="shared" si="72"/>
        <v>N/A</v>
      </c>
      <c r="E211" s="119">
        <v>1.8796249999999999E-4</v>
      </c>
      <c r="F211" s="112" t="str">
        <f t="shared" si="73"/>
        <v>N/A</v>
      </c>
      <c r="G211" s="119">
        <v>1.8218720000000001E-4</v>
      </c>
      <c r="H211" s="112" t="str">
        <f t="shared" si="74"/>
        <v>N/A</v>
      </c>
      <c r="I211" s="114" t="s">
        <v>217</v>
      </c>
      <c r="J211" s="114">
        <v>-3.07</v>
      </c>
      <c r="K211" s="115" t="s">
        <v>732</v>
      </c>
      <c r="L211" s="116" t="str">
        <f t="shared" si="71"/>
        <v>Yes</v>
      </c>
    </row>
    <row r="212" spans="1:12" ht="25" x14ac:dyDescent="0.25">
      <c r="A212" s="2" t="s">
        <v>1715</v>
      </c>
      <c r="B212" s="117" t="s">
        <v>217</v>
      </c>
      <c r="C212" s="119" t="s">
        <v>217</v>
      </c>
      <c r="D212" s="112" t="str">
        <f t="shared" si="72"/>
        <v>N/A</v>
      </c>
      <c r="E212" s="119">
        <v>4.8682288900000002E-2</v>
      </c>
      <c r="F212" s="112" t="str">
        <f t="shared" si="73"/>
        <v>N/A</v>
      </c>
      <c r="G212" s="119">
        <v>5.5384906900000003E-2</v>
      </c>
      <c r="H212" s="112" t="str">
        <f t="shared" si="74"/>
        <v>N/A</v>
      </c>
      <c r="I212" s="114" t="s">
        <v>217</v>
      </c>
      <c r="J212" s="114">
        <v>13.77</v>
      </c>
      <c r="K212" s="115" t="s">
        <v>732</v>
      </c>
      <c r="L212" s="116" t="str">
        <f t="shared" si="71"/>
        <v>Yes</v>
      </c>
    </row>
    <row r="213" spans="1:12" ht="26.25" customHeight="1" x14ac:dyDescent="0.25">
      <c r="A213" s="2" t="s">
        <v>1716</v>
      </c>
      <c r="B213" s="117" t="s">
        <v>217</v>
      </c>
      <c r="C213" s="119" t="s">
        <v>217</v>
      </c>
      <c r="D213" s="112" t="str">
        <f t="shared" si="72"/>
        <v>N/A</v>
      </c>
      <c r="E213" s="119">
        <v>0.16822644219999999</v>
      </c>
      <c r="F213" s="112" t="str">
        <f t="shared" si="73"/>
        <v>N/A</v>
      </c>
      <c r="G213" s="119">
        <v>0.1697984645</v>
      </c>
      <c r="H213" s="112" t="str">
        <f t="shared" si="74"/>
        <v>N/A</v>
      </c>
      <c r="I213" s="114" t="s">
        <v>217</v>
      </c>
      <c r="J213" s="114">
        <v>0.9345</v>
      </c>
      <c r="K213" s="115" t="s">
        <v>732</v>
      </c>
      <c r="L213" s="116" t="str">
        <f t="shared" si="71"/>
        <v>Yes</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372250</v>
      </c>
      <c r="D6" s="11" t="str">
        <f t="shared" ref="D6:D39" si="0">IF($B6="N/A","N/A",IF(C6&gt;10,"No",IF(C6&lt;-10,"No","Yes")))</f>
        <v>N/A</v>
      </c>
      <c r="E6" s="1">
        <v>385443</v>
      </c>
      <c r="F6" s="11" t="str">
        <f t="shared" ref="F6:F39" si="1">IF($B6="N/A","N/A",IF(E6&gt;10,"No",IF(E6&lt;-10,"No","Yes")))</f>
        <v>N/A</v>
      </c>
      <c r="G6" s="1">
        <v>396354</v>
      </c>
      <c r="H6" s="11" t="str">
        <f t="shared" ref="H6:H39" si="2">IF($B6="N/A","N/A",IF(G6&gt;10,"No",IF(G6&lt;-10,"No","Yes")))</f>
        <v>N/A</v>
      </c>
      <c r="I6" s="12">
        <v>3.544</v>
      </c>
      <c r="J6" s="12">
        <v>2.831</v>
      </c>
      <c r="K6" s="41" t="s">
        <v>732</v>
      </c>
      <c r="L6" s="9" t="str">
        <f t="shared" ref="L6:L39" si="3">IF(J6="Div by 0", "N/A", IF(K6="N/A","N/A", IF(J6&gt;VALUE(MID(K6,1,2)), "No", IF(J6&lt;-1*VALUE(MID(K6,1,2)), "No", "Yes"))))</f>
        <v>Yes</v>
      </c>
    </row>
    <row r="7" spans="1:12" x14ac:dyDescent="0.25">
      <c r="A7" s="16" t="s">
        <v>4</v>
      </c>
      <c r="B7" s="33" t="s">
        <v>217</v>
      </c>
      <c r="C7" s="34">
        <v>314393</v>
      </c>
      <c r="D7" s="11" t="str">
        <f t="shared" si="0"/>
        <v>N/A</v>
      </c>
      <c r="E7" s="34">
        <v>333582</v>
      </c>
      <c r="F7" s="11" t="str">
        <f t="shared" si="1"/>
        <v>N/A</v>
      </c>
      <c r="G7" s="34">
        <v>344134</v>
      </c>
      <c r="H7" s="11" t="str">
        <f t="shared" si="2"/>
        <v>N/A</v>
      </c>
      <c r="I7" s="12">
        <v>6.1040000000000001</v>
      </c>
      <c r="J7" s="12">
        <v>3.1629999999999998</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86.824909046000002</v>
      </c>
      <c r="H8" s="11" t="str">
        <f t="shared" si="2"/>
        <v>N/A</v>
      </c>
      <c r="I8" s="12" t="s">
        <v>217</v>
      </c>
      <c r="J8" s="12" t="s">
        <v>217</v>
      </c>
      <c r="K8" s="41" t="s">
        <v>732</v>
      </c>
      <c r="L8" s="9" t="str">
        <f t="shared" si="3"/>
        <v>No</v>
      </c>
    </row>
    <row r="9" spans="1:12" x14ac:dyDescent="0.25">
      <c r="A9" s="16" t="s">
        <v>83</v>
      </c>
      <c r="B9" s="33" t="s">
        <v>217</v>
      </c>
      <c r="C9" s="34">
        <v>283299.61</v>
      </c>
      <c r="D9" s="11" t="str">
        <f t="shared" si="0"/>
        <v>N/A</v>
      </c>
      <c r="E9" s="34">
        <v>297127.34999999998</v>
      </c>
      <c r="F9" s="11" t="str">
        <f t="shared" si="1"/>
        <v>N/A</v>
      </c>
      <c r="G9" s="34">
        <v>310522.8</v>
      </c>
      <c r="H9" s="11" t="str">
        <f t="shared" si="2"/>
        <v>N/A</v>
      </c>
      <c r="I9" s="12">
        <v>4.8810000000000002</v>
      </c>
      <c r="J9" s="12">
        <v>4.508</v>
      </c>
      <c r="K9" s="41" t="s">
        <v>732</v>
      </c>
      <c r="L9" s="9" t="str">
        <f t="shared" si="3"/>
        <v>Yes</v>
      </c>
    </row>
    <row r="10" spans="1:12" x14ac:dyDescent="0.25">
      <c r="A10" s="16" t="s">
        <v>100</v>
      </c>
      <c r="B10" s="33" t="s">
        <v>217</v>
      </c>
      <c r="C10" s="34">
        <v>4589</v>
      </c>
      <c r="D10" s="11" t="str">
        <f t="shared" si="0"/>
        <v>N/A</v>
      </c>
      <c r="E10" s="34">
        <v>4723</v>
      </c>
      <c r="F10" s="11" t="str">
        <f t="shared" si="1"/>
        <v>N/A</v>
      </c>
      <c r="G10" s="34">
        <v>4947</v>
      </c>
      <c r="H10" s="11" t="str">
        <f t="shared" si="2"/>
        <v>N/A</v>
      </c>
      <c r="I10" s="12">
        <v>2.92</v>
      </c>
      <c r="J10" s="12">
        <v>4.7430000000000003</v>
      </c>
      <c r="K10" s="41" t="s">
        <v>732</v>
      </c>
      <c r="L10" s="9" t="str">
        <f t="shared" si="3"/>
        <v>Yes</v>
      </c>
    </row>
    <row r="11" spans="1:12" x14ac:dyDescent="0.25">
      <c r="A11" s="16" t="s">
        <v>983</v>
      </c>
      <c r="B11" s="33" t="s">
        <v>217</v>
      </c>
      <c r="C11" s="34">
        <v>2502</v>
      </c>
      <c r="D11" s="11" t="str">
        <f t="shared" si="0"/>
        <v>N/A</v>
      </c>
      <c r="E11" s="34">
        <v>2689</v>
      </c>
      <c r="F11" s="11" t="str">
        <f t="shared" si="1"/>
        <v>N/A</v>
      </c>
      <c r="G11" s="34">
        <v>2831</v>
      </c>
      <c r="H11" s="11" t="str">
        <f t="shared" si="2"/>
        <v>N/A</v>
      </c>
      <c r="I11" s="12">
        <v>7.4740000000000002</v>
      </c>
      <c r="J11" s="12">
        <v>5.2809999999999997</v>
      </c>
      <c r="K11" s="41" t="s">
        <v>732</v>
      </c>
      <c r="L11" s="9" t="str">
        <f t="shared" si="3"/>
        <v>Yes</v>
      </c>
    </row>
    <row r="12" spans="1:12" x14ac:dyDescent="0.25">
      <c r="A12" s="16" t="s">
        <v>984</v>
      </c>
      <c r="B12" s="33" t="s">
        <v>217</v>
      </c>
      <c r="C12" s="34">
        <v>0</v>
      </c>
      <c r="D12" s="11" t="str">
        <f t="shared" si="0"/>
        <v>N/A</v>
      </c>
      <c r="E12" s="34">
        <v>0</v>
      </c>
      <c r="F12" s="11" t="str">
        <f t="shared" si="1"/>
        <v>N/A</v>
      </c>
      <c r="G12" s="34">
        <v>0</v>
      </c>
      <c r="H12" s="11" t="str">
        <f t="shared" si="2"/>
        <v>N/A</v>
      </c>
      <c r="I12" s="12" t="s">
        <v>1742</v>
      </c>
      <c r="J12" s="12" t="s">
        <v>1742</v>
      </c>
      <c r="K12" s="41" t="s">
        <v>732</v>
      </c>
      <c r="L12" s="9" t="str">
        <f t="shared" si="3"/>
        <v>N/A</v>
      </c>
    </row>
    <row r="13" spans="1:12" x14ac:dyDescent="0.25">
      <c r="A13" s="16" t="s">
        <v>985</v>
      </c>
      <c r="B13" s="33" t="s">
        <v>217</v>
      </c>
      <c r="C13" s="34">
        <v>105</v>
      </c>
      <c r="D13" s="11" t="str">
        <f t="shared" si="0"/>
        <v>N/A</v>
      </c>
      <c r="E13" s="34">
        <v>62</v>
      </c>
      <c r="F13" s="11" t="str">
        <f t="shared" si="1"/>
        <v>N/A</v>
      </c>
      <c r="G13" s="34">
        <v>92</v>
      </c>
      <c r="H13" s="11" t="str">
        <f t="shared" si="2"/>
        <v>N/A</v>
      </c>
      <c r="I13" s="12">
        <v>-41</v>
      </c>
      <c r="J13" s="12">
        <v>48.39</v>
      </c>
      <c r="K13" s="41" t="s">
        <v>732</v>
      </c>
      <c r="L13" s="9" t="str">
        <f t="shared" si="3"/>
        <v>No</v>
      </c>
    </row>
    <row r="14" spans="1:12" x14ac:dyDescent="0.25">
      <c r="A14" s="16" t="s">
        <v>986</v>
      </c>
      <c r="B14" s="33" t="s">
        <v>217</v>
      </c>
      <c r="C14" s="34">
        <v>1982</v>
      </c>
      <c r="D14" s="11" t="str">
        <f t="shared" si="0"/>
        <v>N/A</v>
      </c>
      <c r="E14" s="34">
        <v>1972</v>
      </c>
      <c r="F14" s="11" t="str">
        <f t="shared" si="1"/>
        <v>N/A</v>
      </c>
      <c r="G14" s="34">
        <v>2024</v>
      </c>
      <c r="H14" s="11" t="str">
        <f t="shared" si="2"/>
        <v>N/A</v>
      </c>
      <c r="I14" s="12">
        <v>-0.505</v>
      </c>
      <c r="J14" s="12">
        <v>2.637</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104205</v>
      </c>
      <c r="D16" s="11" t="str">
        <f t="shared" si="0"/>
        <v>N/A</v>
      </c>
      <c r="E16" s="34">
        <v>111670</v>
      </c>
      <c r="F16" s="11" t="str">
        <f t="shared" si="1"/>
        <v>N/A</v>
      </c>
      <c r="G16" s="34">
        <v>118591</v>
      </c>
      <c r="H16" s="11" t="str">
        <f t="shared" si="2"/>
        <v>N/A</v>
      </c>
      <c r="I16" s="12">
        <v>7.1639999999999997</v>
      </c>
      <c r="J16" s="12">
        <v>6.1980000000000004</v>
      </c>
      <c r="K16" s="41" t="s">
        <v>732</v>
      </c>
      <c r="L16" s="9" t="str">
        <f t="shared" si="3"/>
        <v>Yes</v>
      </c>
    </row>
    <row r="17" spans="1:12" x14ac:dyDescent="0.25">
      <c r="A17" s="4" t="s">
        <v>988</v>
      </c>
      <c r="B17" s="33" t="s">
        <v>217</v>
      </c>
      <c r="C17" s="34">
        <v>54643</v>
      </c>
      <c r="D17" s="11" t="str">
        <f t="shared" si="0"/>
        <v>N/A</v>
      </c>
      <c r="E17" s="34">
        <v>58424</v>
      </c>
      <c r="F17" s="11" t="str">
        <f t="shared" si="1"/>
        <v>N/A</v>
      </c>
      <c r="G17" s="34">
        <v>60148</v>
      </c>
      <c r="H17" s="11" t="str">
        <f t="shared" si="2"/>
        <v>N/A</v>
      </c>
      <c r="I17" s="12">
        <v>6.9189999999999996</v>
      </c>
      <c r="J17" s="12">
        <v>2.9510000000000001</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942</v>
      </c>
      <c r="D19" s="11" t="str">
        <f t="shared" si="0"/>
        <v>N/A</v>
      </c>
      <c r="E19" s="34">
        <v>1038</v>
      </c>
      <c r="F19" s="11" t="str">
        <f t="shared" si="1"/>
        <v>N/A</v>
      </c>
      <c r="G19" s="34">
        <v>1371</v>
      </c>
      <c r="H19" s="11" t="str">
        <f t="shared" si="2"/>
        <v>N/A</v>
      </c>
      <c r="I19" s="12">
        <v>10.19</v>
      </c>
      <c r="J19" s="12">
        <v>32.08</v>
      </c>
      <c r="K19" s="41" t="s">
        <v>732</v>
      </c>
      <c r="L19" s="9" t="str">
        <f t="shared" si="3"/>
        <v>No</v>
      </c>
    </row>
    <row r="20" spans="1:12" x14ac:dyDescent="0.25">
      <c r="A20" s="4" t="s">
        <v>991</v>
      </c>
      <c r="B20" s="33" t="s">
        <v>217</v>
      </c>
      <c r="C20" s="34">
        <v>48620</v>
      </c>
      <c r="D20" s="11" t="str">
        <f t="shared" si="0"/>
        <v>N/A</v>
      </c>
      <c r="E20" s="34">
        <v>52208</v>
      </c>
      <c r="F20" s="11" t="str">
        <f t="shared" si="1"/>
        <v>N/A</v>
      </c>
      <c r="G20" s="34">
        <v>57072</v>
      </c>
      <c r="H20" s="11" t="str">
        <f t="shared" si="2"/>
        <v>N/A</v>
      </c>
      <c r="I20" s="12">
        <v>7.38</v>
      </c>
      <c r="J20" s="12">
        <v>9.3170000000000002</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200549</v>
      </c>
      <c r="D22" s="11" t="str">
        <f t="shared" si="0"/>
        <v>N/A</v>
      </c>
      <c r="E22" s="34">
        <v>204834</v>
      </c>
      <c r="F22" s="11" t="str">
        <f t="shared" si="1"/>
        <v>N/A</v>
      </c>
      <c r="G22" s="34">
        <v>208059</v>
      </c>
      <c r="H22" s="11" t="str">
        <f t="shared" si="2"/>
        <v>N/A</v>
      </c>
      <c r="I22" s="12">
        <v>2.137</v>
      </c>
      <c r="J22" s="12">
        <v>1.5740000000000001</v>
      </c>
      <c r="K22" s="41" t="s">
        <v>732</v>
      </c>
      <c r="L22" s="9" t="str">
        <f t="shared" si="3"/>
        <v>Yes</v>
      </c>
    </row>
    <row r="23" spans="1:12" x14ac:dyDescent="0.25">
      <c r="A23" s="4" t="s">
        <v>993</v>
      </c>
      <c r="B23" s="33" t="s">
        <v>217</v>
      </c>
      <c r="C23" s="34">
        <v>73927</v>
      </c>
      <c r="D23" s="11" t="str">
        <f t="shared" si="0"/>
        <v>N/A</v>
      </c>
      <c r="E23" s="34">
        <v>74285</v>
      </c>
      <c r="F23" s="11" t="str">
        <f t="shared" si="1"/>
        <v>N/A</v>
      </c>
      <c r="G23" s="34">
        <v>75934</v>
      </c>
      <c r="H23" s="11" t="str">
        <f t="shared" si="2"/>
        <v>N/A</v>
      </c>
      <c r="I23" s="12">
        <v>0.48430000000000001</v>
      </c>
      <c r="J23" s="12">
        <v>2.2200000000000002</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104232</v>
      </c>
      <c r="D26" s="11" t="str">
        <f t="shared" si="0"/>
        <v>N/A</v>
      </c>
      <c r="E26" s="34">
        <v>110282</v>
      </c>
      <c r="F26" s="11" t="str">
        <f t="shared" si="1"/>
        <v>N/A</v>
      </c>
      <c r="G26" s="34">
        <v>112111</v>
      </c>
      <c r="H26" s="11" t="str">
        <f t="shared" si="2"/>
        <v>N/A</v>
      </c>
      <c r="I26" s="12">
        <v>5.8040000000000003</v>
      </c>
      <c r="J26" s="12">
        <v>1.6579999999999999</v>
      </c>
      <c r="K26" s="41" t="s">
        <v>732</v>
      </c>
      <c r="L26" s="9" t="str">
        <f t="shared" si="3"/>
        <v>Yes</v>
      </c>
    </row>
    <row r="27" spans="1:12" x14ac:dyDescent="0.25">
      <c r="A27" s="4" t="s">
        <v>997</v>
      </c>
      <c r="B27" s="33" t="s">
        <v>217</v>
      </c>
      <c r="C27" s="34">
        <v>10587</v>
      </c>
      <c r="D27" s="11" t="str">
        <f t="shared" si="0"/>
        <v>N/A</v>
      </c>
      <c r="E27" s="34">
        <v>9218</v>
      </c>
      <c r="F27" s="11" t="str">
        <f t="shared" si="1"/>
        <v>N/A</v>
      </c>
      <c r="G27" s="34">
        <v>8936</v>
      </c>
      <c r="H27" s="11" t="str">
        <f t="shared" si="2"/>
        <v>N/A</v>
      </c>
      <c r="I27" s="12">
        <v>-12.9</v>
      </c>
      <c r="J27" s="12">
        <v>-3.06</v>
      </c>
      <c r="K27" s="41" t="s">
        <v>732</v>
      </c>
      <c r="L27" s="9" t="str">
        <f t="shared" si="3"/>
        <v>Yes</v>
      </c>
    </row>
    <row r="28" spans="1:12" x14ac:dyDescent="0.25">
      <c r="A28" s="48" t="s">
        <v>998</v>
      </c>
      <c r="B28" s="33" t="s">
        <v>217</v>
      </c>
      <c r="C28" s="34">
        <v>11803</v>
      </c>
      <c r="D28" s="11" t="str">
        <f t="shared" si="0"/>
        <v>N/A</v>
      </c>
      <c r="E28" s="34">
        <v>11049</v>
      </c>
      <c r="F28" s="11" t="str">
        <f t="shared" si="1"/>
        <v>N/A</v>
      </c>
      <c r="G28" s="34">
        <v>11078</v>
      </c>
      <c r="H28" s="11" t="str">
        <f t="shared" si="2"/>
        <v>N/A</v>
      </c>
      <c r="I28" s="12">
        <v>-6.39</v>
      </c>
      <c r="J28" s="12">
        <v>0.26250000000000001</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62907</v>
      </c>
      <c r="D30" s="11" t="str">
        <f t="shared" si="0"/>
        <v>N/A</v>
      </c>
      <c r="E30" s="34">
        <v>64216</v>
      </c>
      <c r="F30" s="11" t="str">
        <f t="shared" si="1"/>
        <v>N/A</v>
      </c>
      <c r="G30" s="34">
        <v>64757</v>
      </c>
      <c r="H30" s="11" t="str">
        <f t="shared" si="2"/>
        <v>N/A</v>
      </c>
      <c r="I30" s="12">
        <v>2.081</v>
      </c>
      <c r="J30" s="12">
        <v>0.84250000000000003</v>
      </c>
      <c r="K30" s="41" t="s">
        <v>732</v>
      </c>
      <c r="L30" s="9" t="str">
        <f t="shared" si="3"/>
        <v>Yes</v>
      </c>
    </row>
    <row r="31" spans="1:12" x14ac:dyDescent="0.25">
      <c r="A31" s="42" t="s">
        <v>1000</v>
      </c>
      <c r="B31" s="33" t="s">
        <v>217</v>
      </c>
      <c r="C31" s="34">
        <v>36385</v>
      </c>
      <c r="D31" s="11" t="str">
        <f t="shared" si="0"/>
        <v>N/A</v>
      </c>
      <c r="E31" s="34">
        <v>39561</v>
      </c>
      <c r="F31" s="11" t="str">
        <f t="shared" si="1"/>
        <v>N/A</v>
      </c>
      <c r="G31" s="34">
        <v>38096</v>
      </c>
      <c r="H31" s="11" t="str">
        <f t="shared" si="2"/>
        <v>N/A</v>
      </c>
      <c r="I31" s="12">
        <v>8.7289999999999992</v>
      </c>
      <c r="J31" s="12">
        <v>-3.7</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18836</v>
      </c>
      <c r="D34" s="11" t="str">
        <f t="shared" si="0"/>
        <v>N/A</v>
      </c>
      <c r="E34" s="34">
        <v>17840</v>
      </c>
      <c r="F34" s="11" t="str">
        <f t="shared" si="1"/>
        <v>N/A</v>
      </c>
      <c r="G34" s="34">
        <v>16609</v>
      </c>
      <c r="H34" s="11" t="str">
        <f t="shared" si="2"/>
        <v>N/A</v>
      </c>
      <c r="I34" s="12">
        <v>-5.29</v>
      </c>
      <c r="J34" s="12">
        <v>-6.9</v>
      </c>
      <c r="K34" s="41" t="s">
        <v>732</v>
      </c>
      <c r="L34" s="9" t="str">
        <f t="shared" si="3"/>
        <v>Yes</v>
      </c>
    </row>
    <row r="35" spans="1:12" x14ac:dyDescent="0.25">
      <c r="A35" s="42" t="s">
        <v>1004</v>
      </c>
      <c r="B35" s="33" t="s">
        <v>217</v>
      </c>
      <c r="C35" s="34">
        <v>1213</v>
      </c>
      <c r="D35" s="11" t="str">
        <f t="shared" si="0"/>
        <v>N/A</v>
      </c>
      <c r="E35" s="34">
        <v>1358</v>
      </c>
      <c r="F35" s="11" t="str">
        <f t="shared" si="1"/>
        <v>N/A</v>
      </c>
      <c r="G35" s="34">
        <v>1137</v>
      </c>
      <c r="H35" s="11" t="str">
        <f t="shared" si="2"/>
        <v>N/A</v>
      </c>
      <c r="I35" s="12">
        <v>11.95</v>
      </c>
      <c r="J35" s="12">
        <v>-16.3</v>
      </c>
      <c r="K35" s="41" t="s">
        <v>732</v>
      </c>
      <c r="L35" s="9" t="str">
        <f t="shared" si="3"/>
        <v>Yes</v>
      </c>
    </row>
    <row r="36" spans="1:12" x14ac:dyDescent="0.25">
      <c r="A36" s="42" t="s">
        <v>1005</v>
      </c>
      <c r="B36" s="33" t="s">
        <v>217</v>
      </c>
      <c r="C36" s="34">
        <v>6473</v>
      </c>
      <c r="D36" s="11" t="str">
        <f t="shared" si="0"/>
        <v>N/A</v>
      </c>
      <c r="E36" s="34">
        <v>5457</v>
      </c>
      <c r="F36" s="11" t="str">
        <f t="shared" si="1"/>
        <v>N/A</v>
      </c>
      <c r="G36" s="34">
        <v>8915</v>
      </c>
      <c r="H36" s="11" t="str">
        <f t="shared" si="2"/>
        <v>N/A</v>
      </c>
      <c r="I36" s="12">
        <v>-15.7</v>
      </c>
      <c r="J36" s="12">
        <v>63.37</v>
      </c>
      <c r="K36" s="41" t="s">
        <v>732</v>
      </c>
      <c r="L36" s="9" t="str">
        <f t="shared" si="3"/>
        <v>No</v>
      </c>
    </row>
    <row r="37" spans="1:12" x14ac:dyDescent="0.25">
      <c r="A37" s="42" t="s">
        <v>122</v>
      </c>
      <c r="B37" s="33" t="s">
        <v>217</v>
      </c>
      <c r="C37" s="34">
        <v>1133</v>
      </c>
      <c r="D37" s="11" t="str">
        <f t="shared" si="0"/>
        <v>N/A</v>
      </c>
      <c r="E37" s="34">
        <v>829</v>
      </c>
      <c r="F37" s="11" t="str">
        <f t="shared" si="1"/>
        <v>N/A</v>
      </c>
      <c r="G37" s="34">
        <v>815</v>
      </c>
      <c r="H37" s="11" t="str">
        <f t="shared" si="2"/>
        <v>N/A</v>
      </c>
      <c r="I37" s="12">
        <v>-26.8</v>
      </c>
      <c r="J37" s="12">
        <v>-1.69</v>
      </c>
      <c r="K37" s="41" t="s">
        <v>732</v>
      </c>
      <c r="L37" s="9" t="str">
        <f t="shared" si="3"/>
        <v>Yes</v>
      </c>
    </row>
    <row r="38" spans="1:12" x14ac:dyDescent="0.25">
      <c r="A38" s="42" t="s">
        <v>84</v>
      </c>
      <c r="B38" s="33" t="s">
        <v>217</v>
      </c>
      <c r="C38" s="43">
        <v>2088602173</v>
      </c>
      <c r="D38" s="11" t="str">
        <f t="shared" si="0"/>
        <v>N/A</v>
      </c>
      <c r="E38" s="43">
        <v>2373114724</v>
      </c>
      <c r="F38" s="11" t="str">
        <f t="shared" si="1"/>
        <v>N/A</v>
      </c>
      <c r="G38" s="43">
        <v>2556721947</v>
      </c>
      <c r="H38" s="11" t="str">
        <f t="shared" si="2"/>
        <v>N/A</v>
      </c>
      <c r="I38" s="12">
        <v>13.62</v>
      </c>
      <c r="J38" s="12">
        <v>7.7370000000000001</v>
      </c>
      <c r="K38" s="41" t="s">
        <v>732</v>
      </c>
      <c r="L38" s="9" t="str">
        <f t="shared" si="3"/>
        <v>Yes</v>
      </c>
    </row>
    <row r="39" spans="1:12" x14ac:dyDescent="0.25">
      <c r="A39" s="42" t="s">
        <v>1287</v>
      </c>
      <c r="B39" s="33" t="s">
        <v>217</v>
      </c>
      <c r="C39" s="43">
        <v>5610.7513042</v>
      </c>
      <c r="D39" s="11" t="str">
        <f t="shared" si="0"/>
        <v>N/A</v>
      </c>
      <c r="E39" s="43">
        <v>6156.8499726</v>
      </c>
      <c r="F39" s="11" t="str">
        <f t="shared" si="1"/>
        <v>N/A</v>
      </c>
      <c r="G39" s="43">
        <v>6450.6021056999998</v>
      </c>
      <c r="H39" s="11" t="str">
        <f t="shared" si="2"/>
        <v>N/A</v>
      </c>
      <c r="I39" s="12">
        <v>9.7330000000000005</v>
      </c>
      <c r="J39" s="12">
        <v>4.7709999999999999</v>
      </c>
      <c r="K39" s="41" t="s">
        <v>732</v>
      </c>
      <c r="L39" s="9" t="str">
        <f t="shared" si="3"/>
        <v>Yes</v>
      </c>
    </row>
    <row r="40" spans="1:12" x14ac:dyDescent="0.25">
      <c r="A40" s="42" t="s">
        <v>1288</v>
      </c>
      <c r="B40" s="33" t="s">
        <v>217</v>
      </c>
      <c r="C40" s="43">
        <v>6643.2845928999996</v>
      </c>
      <c r="D40" s="11" t="str">
        <f>IF($B40="N/A","N/A",IF(C40&gt;10,"No",IF(C40&lt;-10,"No","Yes")))</f>
        <v>N/A</v>
      </c>
      <c r="E40" s="43">
        <v>7114.0371003</v>
      </c>
      <c r="F40" s="11" t="str">
        <f>IF($B40="N/A","N/A",IF(E40&gt;10,"No",IF(E40&lt;-10,"No","Yes")))</f>
        <v>N/A</v>
      </c>
      <c r="G40" s="43">
        <v>7429.4372162999998</v>
      </c>
      <c r="H40" s="11" t="str">
        <f>IF($B40="N/A","N/A",IF(G40&gt;10,"No",IF(G40&lt;-10,"No","Yes")))</f>
        <v>N/A</v>
      </c>
      <c r="I40" s="12">
        <v>7.0860000000000003</v>
      </c>
      <c r="J40" s="12">
        <v>4.4329999999999998</v>
      </c>
      <c r="K40" s="41" t="s">
        <v>732</v>
      </c>
      <c r="L40" s="9" t="str">
        <f>IF(J40="Div by 0", "N/A", IF(K40="N/A","N/A", IF(J40&gt;VALUE(MID(K40,1,2)), "No", IF(J40&lt;-1*VALUE(MID(K40,1,2)), "No", "Yes"))))</f>
        <v>Yes</v>
      </c>
    </row>
    <row r="41" spans="1:12" x14ac:dyDescent="0.25">
      <c r="A41" s="42" t="s">
        <v>107</v>
      </c>
      <c r="B41" s="33" t="s">
        <v>217</v>
      </c>
      <c r="C41" s="43">
        <v>11216090</v>
      </c>
      <c r="D41" s="11" t="str">
        <f t="shared" ref="D41:D44" si="4">IF($B41="N/A","N/A",IF(C41&gt;10,"No",IF(C41&lt;-10,"No","Yes")))</f>
        <v>N/A</v>
      </c>
      <c r="E41" s="43">
        <v>11507839</v>
      </c>
      <c r="F41" s="11" t="str">
        <f t="shared" ref="F41:F44" si="5">IF($B41="N/A","N/A",IF(E41&gt;10,"No",IF(E41&lt;-10,"No","Yes")))</f>
        <v>N/A</v>
      </c>
      <c r="G41" s="43">
        <v>12476930</v>
      </c>
      <c r="H41" s="11" t="str">
        <f t="shared" ref="H41:H44" si="6">IF($B41="N/A","N/A",IF(G41&gt;10,"No",IF(G41&lt;-10,"No","Yes")))</f>
        <v>N/A</v>
      </c>
      <c r="I41" s="12">
        <v>2.601</v>
      </c>
      <c r="J41" s="12">
        <v>8.4209999999999994</v>
      </c>
      <c r="K41" s="41" t="s">
        <v>732</v>
      </c>
      <c r="L41" s="9" t="str">
        <f t="shared" ref="L41:L43" si="7">IF(J41="Div by 0", "N/A", IF(K41="N/A","N/A", IF(J41&gt;VALUE(MID(K41,1,2)), "No", IF(J41&lt;-1*VALUE(MID(K41,1,2)), "No", "Yes"))))</f>
        <v>Yes</v>
      </c>
    </row>
    <row r="42" spans="1:12" x14ac:dyDescent="0.25">
      <c r="A42" s="42" t="s">
        <v>162</v>
      </c>
      <c r="B42" s="41" t="s">
        <v>221</v>
      </c>
      <c r="C42" s="1">
        <v>680</v>
      </c>
      <c r="D42" s="11" t="str">
        <f>IF($B42="N/A","N/A",IF(C42&gt;0,"No",IF(C42&lt;0,"No","Yes")))</f>
        <v>No</v>
      </c>
      <c r="E42" s="1">
        <v>523</v>
      </c>
      <c r="F42" s="11" t="str">
        <f>IF($B42="N/A","N/A",IF(E42&gt;0,"No",IF(E42&lt;0,"No","Yes")))</f>
        <v>No</v>
      </c>
      <c r="G42" s="1">
        <v>622</v>
      </c>
      <c r="H42" s="11" t="str">
        <f>IF($B42="N/A","N/A",IF(G42&gt;0,"No",IF(G42&lt;0,"No","Yes")))</f>
        <v>No</v>
      </c>
      <c r="I42" s="12">
        <v>-23.1</v>
      </c>
      <c r="J42" s="12">
        <v>18.93</v>
      </c>
      <c r="K42" s="41" t="s">
        <v>732</v>
      </c>
      <c r="L42" s="9" t="str">
        <f t="shared" si="7"/>
        <v>Yes</v>
      </c>
    </row>
    <row r="43" spans="1:12" x14ac:dyDescent="0.25">
      <c r="A43" s="42" t="s">
        <v>160</v>
      </c>
      <c r="B43" s="33" t="s">
        <v>217</v>
      </c>
      <c r="C43" s="43">
        <v>721383</v>
      </c>
      <c r="D43" s="11" t="str">
        <f t="shared" si="4"/>
        <v>N/A</v>
      </c>
      <c r="E43" s="43">
        <v>341279</v>
      </c>
      <c r="F43" s="11" t="str">
        <f t="shared" si="5"/>
        <v>N/A</v>
      </c>
      <c r="G43" s="43">
        <v>355825</v>
      </c>
      <c r="H43" s="11" t="str">
        <f t="shared" si="6"/>
        <v>N/A</v>
      </c>
      <c r="I43" s="12">
        <v>-52.7</v>
      </c>
      <c r="J43" s="12">
        <v>4.2619999999999996</v>
      </c>
      <c r="K43" s="41" t="s">
        <v>732</v>
      </c>
      <c r="L43" s="9" t="str">
        <f t="shared" si="7"/>
        <v>Yes</v>
      </c>
    </row>
    <row r="44" spans="1:12" x14ac:dyDescent="0.25">
      <c r="A44" s="42" t="s">
        <v>1289</v>
      </c>
      <c r="B44" s="33" t="s">
        <v>217</v>
      </c>
      <c r="C44" s="43">
        <v>1060.8573529</v>
      </c>
      <c r="D44" s="11" t="str">
        <f t="shared" si="4"/>
        <v>N/A</v>
      </c>
      <c r="E44" s="43">
        <v>652.54110899</v>
      </c>
      <c r="F44" s="11" t="str">
        <f t="shared" si="5"/>
        <v>N/A</v>
      </c>
      <c r="G44" s="43">
        <v>572.06591639999999</v>
      </c>
      <c r="H44" s="11" t="str">
        <f t="shared" si="6"/>
        <v>N/A</v>
      </c>
      <c r="I44" s="12">
        <v>-38.5</v>
      </c>
      <c r="J44" s="12">
        <v>-12.3</v>
      </c>
      <c r="K44" s="41" t="s">
        <v>732</v>
      </c>
      <c r="L44" s="9" t="str">
        <f>IF(J44="Div by 0", "N/A", IF(OR(J44="N/A",K44="N/A"),"N/A", IF(J44&gt;VALUE(MID(K44,1,2)), "No", IF(J44&lt;-1*VALUE(MID(K44,1,2)), "No", "Yes"))))</f>
        <v>Yes</v>
      </c>
    </row>
    <row r="45" spans="1:12" x14ac:dyDescent="0.25">
      <c r="A45" s="42" t="s">
        <v>1290</v>
      </c>
      <c r="B45" s="33" t="s">
        <v>217</v>
      </c>
      <c r="C45" s="43">
        <v>14314.717803</v>
      </c>
      <c r="D45" s="11" t="str">
        <f t="shared" ref="D45:D71" si="8">IF($B45="N/A","N/A",IF(C45&gt;10,"No",IF(C45&lt;-10,"No","Yes")))</f>
        <v>N/A</v>
      </c>
      <c r="E45" s="43">
        <v>15883.760533999999</v>
      </c>
      <c r="F45" s="11" t="str">
        <f t="shared" ref="F45:F71" si="9">IF($B45="N/A","N/A",IF(E45&gt;10,"No",IF(E45&lt;-10,"No","Yes")))</f>
        <v>N/A</v>
      </c>
      <c r="G45" s="43">
        <v>16985.469578</v>
      </c>
      <c r="H45" s="11" t="str">
        <f t="shared" ref="H45:H71" si="10">IF($B45="N/A","N/A",IF(G45&gt;10,"No",IF(G45&lt;-10,"No","Yes")))</f>
        <v>N/A</v>
      </c>
      <c r="I45" s="12">
        <v>10.96</v>
      </c>
      <c r="J45" s="12">
        <v>6.9359999999999999</v>
      </c>
      <c r="K45" s="41" t="s">
        <v>732</v>
      </c>
      <c r="L45" s="9" t="str">
        <f t="shared" ref="L45:L71" si="11">IF(J45="Div by 0", "N/A", IF(K45="N/A","N/A", IF(J45&gt;VALUE(MID(K45,1,2)), "No", IF(J45&lt;-1*VALUE(MID(K45,1,2)), "No", "Yes"))))</f>
        <v>Yes</v>
      </c>
    </row>
    <row r="46" spans="1:12" x14ac:dyDescent="0.25">
      <c r="A46" s="42" t="s">
        <v>1291</v>
      </c>
      <c r="B46" s="33" t="s">
        <v>217</v>
      </c>
      <c r="C46" s="43">
        <v>16593.991607</v>
      </c>
      <c r="D46" s="11" t="str">
        <f t="shared" si="8"/>
        <v>N/A</v>
      </c>
      <c r="E46" s="43">
        <v>17829.997025000001</v>
      </c>
      <c r="F46" s="11" t="str">
        <f t="shared" si="9"/>
        <v>N/A</v>
      </c>
      <c r="G46" s="43">
        <v>20020.421759000001</v>
      </c>
      <c r="H46" s="11" t="str">
        <f t="shared" si="10"/>
        <v>N/A</v>
      </c>
      <c r="I46" s="12">
        <v>7.4489999999999998</v>
      </c>
      <c r="J46" s="12">
        <v>12.29</v>
      </c>
      <c r="K46" s="41" t="s">
        <v>732</v>
      </c>
      <c r="L46" s="9" t="str">
        <f t="shared" si="11"/>
        <v>Yes</v>
      </c>
    </row>
    <row r="47" spans="1:12" x14ac:dyDescent="0.25">
      <c r="A47" s="42" t="s">
        <v>1292</v>
      </c>
      <c r="B47" s="33" t="s">
        <v>217</v>
      </c>
      <c r="C47" s="43" t="s">
        <v>1742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22.809523810000002</v>
      </c>
      <c r="D48" s="11" t="str">
        <f t="shared" si="8"/>
        <v>N/A</v>
      </c>
      <c r="E48" s="43">
        <v>14.870967741999999</v>
      </c>
      <c r="F48" s="11" t="str">
        <f t="shared" si="9"/>
        <v>N/A</v>
      </c>
      <c r="G48" s="43">
        <v>1259.8260869999999</v>
      </c>
      <c r="H48" s="11" t="str">
        <f t="shared" si="10"/>
        <v>N/A</v>
      </c>
      <c r="I48" s="12">
        <v>-34.799999999999997</v>
      </c>
      <c r="J48" s="12">
        <v>8372</v>
      </c>
      <c r="K48" s="41" t="s">
        <v>732</v>
      </c>
      <c r="L48" s="9" t="str">
        <f t="shared" si="11"/>
        <v>No</v>
      </c>
    </row>
    <row r="49" spans="1:12" x14ac:dyDescent="0.25">
      <c r="A49" s="42" t="s">
        <v>1294</v>
      </c>
      <c r="B49" s="33" t="s">
        <v>217</v>
      </c>
      <c r="C49" s="43">
        <v>12194.590313000001</v>
      </c>
      <c r="D49" s="11" t="str">
        <f t="shared" si="8"/>
        <v>N/A</v>
      </c>
      <c r="E49" s="43">
        <v>13728.811866</v>
      </c>
      <c r="F49" s="11" t="str">
        <f t="shared" si="9"/>
        <v>N/A</v>
      </c>
      <c r="G49" s="43">
        <v>13455.237154</v>
      </c>
      <c r="H49" s="11" t="str">
        <f t="shared" si="10"/>
        <v>N/A</v>
      </c>
      <c r="I49" s="12">
        <v>12.58</v>
      </c>
      <c r="J49" s="12">
        <v>-1.99</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14290.434730000001</v>
      </c>
      <c r="D51" s="11" t="str">
        <f t="shared" si="8"/>
        <v>N/A</v>
      </c>
      <c r="E51" s="43">
        <v>14805.850596</v>
      </c>
      <c r="F51" s="11" t="str">
        <f t="shared" si="9"/>
        <v>N/A</v>
      </c>
      <c r="G51" s="43">
        <v>15784.406186</v>
      </c>
      <c r="H51" s="11" t="str">
        <f t="shared" si="10"/>
        <v>N/A</v>
      </c>
      <c r="I51" s="12">
        <v>3.6070000000000002</v>
      </c>
      <c r="J51" s="12">
        <v>6.609</v>
      </c>
      <c r="K51" s="41" t="s">
        <v>732</v>
      </c>
      <c r="L51" s="9" t="str">
        <f t="shared" si="11"/>
        <v>Yes</v>
      </c>
    </row>
    <row r="52" spans="1:12" x14ac:dyDescent="0.25">
      <c r="A52" s="42" t="s">
        <v>1297</v>
      </c>
      <c r="B52" s="33" t="s">
        <v>217</v>
      </c>
      <c r="C52" s="43">
        <v>16308.747104</v>
      </c>
      <c r="D52" s="11" t="str">
        <f t="shared" si="8"/>
        <v>N/A</v>
      </c>
      <c r="E52" s="43">
        <v>17046.781169000002</v>
      </c>
      <c r="F52" s="11" t="str">
        <f t="shared" si="9"/>
        <v>N/A</v>
      </c>
      <c r="G52" s="43">
        <v>18521.949874000002</v>
      </c>
      <c r="H52" s="11" t="str">
        <f t="shared" si="10"/>
        <v>N/A</v>
      </c>
      <c r="I52" s="12">
        <v>4.5250000000000004</v>
      </c>
      <c r="J52" s="12">
        <v>8.6539999999999999</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14196.609342</v>
      </c>
      <c r="D54" s="11" t="str">
        <f t="shared" si="8"/>
        <v>N/A</v>
      </c>
      <c r="E54" s="43">
        <v>14825.238921</v>
      </c>
      <c r="F54" s="11" t="str">
        <f t="shared" si="9"/>
        <v>N/A</v>
      </c>
      <c r="G54" s="43">
        <v>13620.854121</v>
      </c>
      <c r="H54" s="11" t="str">
        <f t="shared" si="10"/>
        <v>N/A</v>
      </c>
      <c r="I54" s="12">
        <v>4.4279999999999999</v>
      </c>
      <c r="J54" s="12">
        <v>-8.1199999999999992</v>
      </c>
      <c r="K54" s="41" t="s">
        <v>732</v>
      </c>
      <c r="L54" s="9" t="str">
        <f t="shared" si="11"/>
        <v>Yes</v>
      </c>
    </row>
    <row r="55" spans="1:12" x14ac:dyDescent="0.25">
      <c r="A55" s="42" t="s">
        <v>1300</v>
      </c>
      <c r="B55" s="33" t="s">
        <v>217</v>
      </c>
      <c r="C55" s="43">
        <v>12023.913554000001</v>
      </c>
      <c r="D55" s="11" t="str">
        <f t="shared" si="8"/>
        <v>N/A</v>
      </c>
      <c r="E55" s="43">
        <v>12297.724391</v>
      </c>
      <c r="F55" s="11" t="str">
        <f t="shared" si="9"/>
        <v>N/A</v>
      </c>
      <c r="G55" s="43">
        <v>12951.291036000001</v>
      </c>
      <c r="H55" s="11" t="str">
        <f t="shared" si="10"/>
        <v>N/A</v>
      </c>
      <c r="I55" s="12">
        <v>2.2770000000000001</v>
      </c>
      <c r="J55" s="12">
        <v>5.3150000000000004</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1880.5616732000001</v>
      </c>
      <c r="D57" s="11" t="str">
        <f t="shared" si="8"/>
        <v>N/A</v>
      </c>
      <c r="E57" s="43">
        <v>2288.4084234000002</v>
      </c>
      <c r="F57" s="11" t="str">
        <f t="shared" si="9"/>
        <v>N/A</v>
      </c>
      <c r="G57" s="43">
        <v>2018.4011794999999</v>
      </c>
      <c r="H57" s="11" t="str">
        <f t="shared" si="10"/>
        <v>N/A</v>
      </c>
      <c r="I57" s="12">
        <v>21.69</v>
      </c>
      <c r="J57" s="12">
        <v>-11.8</v>
      </c>
      <c r="K57" s="41" t="s">
        <v>732</v>
      </c>
      <c r="L57" s="9" t="str">
        <f t="shared" si="11"/>
        <v>Yes</v>
      </c>
    </row>
    <row r="58" spans="1:12" x14ac:dyDescent="0.25">
      <c r="A58" s="42" t="s">
        <v>1303</v>
      </c>
      <c r="B58" s="33" t="s">
        <v>217</v>
      </c>
      <c r="C58" s="43">
        <v>1753.5150891999999</v>
      </c>
      <c r="D58" s="11" t="str">
        <f t="shared" si="8"/>
        <v>N/A</v>
      </c>
      <c r="E58" s="43">
        <v>2758.9571380000002</v>
      </c>
      <c r="F58" s="11" t="str">
        <f t="shared" si="9"/>
        <v>N/A</v>
      </c>
      <c r="G58" s="43">
        <v>1911.7827454999999</v>
      </c>
      <c r="H58" s="11" t="str">
        <f t="shared" si="10"/>
        <v>N/A</v>
      </c>
      <c r="I58" s="12">
        <v>57.34</v>
      </c>
      <c r="J58" s="12">
        <v>-30.7</v>
      </c>
      <c r="K58" s="41" t="s">
        <v>732</v>
      </c>
      <c r="L58" s="9" t="str">
        <f t="shared" si="11"/>
        <v>No</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1441.7337861999999</v>
      </c>
      <c r="D61" s="11" t="str">
        <f t="shared" si="8"/>
        <v>N/A</v>
      </c>
      <c r="E61" s="43">
        <v>1588.5147622</v>
      </c>
      <c r="F61" s="11" t="str">
        <f t="shared" si="9"/>
        <v>N/A</v>
      </c>
      <c r="G61" s="43">
        <v>1627.0649000000001</v>
      </c>
      <c r="H61" s="11" t="str">
        <f t="shared" si="10"/>
        <v>N/A</v>
      </c>
      <c r="I61" s="12">
        <v>10.18</v>
      </c>
      <c r="J61" s="12">
        <v>2.427</v>
      </c>
      <c r="K61" s="41" t="s">
        <v>732</v>
      </c>
      <c r="L61" s="9" t="str">
        <f t="shared" si="11"/>
        <v>Yes</v>
      </c>
    </row>
    <row r="62" spans="1:12" x14ac:dyDescent="0.25">
      <c r="A62" s="3" t="s">
        <v>1307</v>
      </c>
      <c r="B62" s="33" t="s">
        <v>217</v>
      </c>
      <c r="C62" s="43">
        <v>3773.6426750000001</v>
      </c>
      <c r="D62" s="11" t="str">
        <f t="shared" si="8"/>
        <v>N/A</v>
      </c>
      <c r="E62" s="43">
        <v>3836.0046647999998</v>
      </c>
      <c r="F62" s="11" t="str">
        <f t="shared" si="9"/>
        <v>N/A</v>
      </c>
      <c r="G62" s="43">
        <v>3896.4911594</v>
      </c>
      <c r="H62" s="11" t="str">
        <f t="shared" si="10"/>
        <v>N/A</v>
      </c>
      <c r="I62" s="12">
        <v>1.653</v>
      </c>
      <c r="J62" s="12">
        <v>1.577</v>
      </c>
      <c r="K62" s="41" t="s">
        <v>732</v>
      </c>
      <c r="L62" s="9" t="str">
        <f t="shared" si="11"/>
        <v>Yes</v>
      </c>
    </row>
    <row r="63" spans="1:12" x14ac:dyDescent="0.25">
      <c r="A63" s="3" t="s">
        <v>1308</v>
      </c>
      <c r="B63" s="33" t="s">
        <v>217</v>
      </c>
      <c r="C63" s="43">
        <v>4853.5374056999999</v>
      </c>
      <c r="D63" s="11" t="str">
        <f t="shared" si="8"/>
        <v>N/A</v>
      </c>
      <c r="E63" s="43">
        <v>4819.4265544</v>
      </c>
      <c r="F63" s="11" t="str">
        <f t="shared" si="9"/>
        <v>N/A</v>
      </c>
      <c r="G63" s="43">
        <v>5194.6472286999997</v>
      </c>
      <c r="H63" s="11" t="str">
        <f t="shared" si="10"/>
        <v>N/A</v>
      </c>
      <c r="I63" s="12">
        <v>-0.70299999999999996</v>
      </c>
      <c r="J63" s="12">
        <v>7.7859999999999996</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2489.9044462000002</v>
      </c>
      <c r="D65" s="11" t="str">
        <f t="shared" si="8"/>
        <v>N/A</v>
      </c>
      <c r="E65" s="43">
        <v>2740.4780117</v>
      </c>
      <c r="F65" s="11" t="str">
        <f t="shared" si="9"/>
        <v>N/A</v>
      </c>
      <c r="G65" s="43">
        <v>2792.8993621999998</v>
      </c>
      <c r="H65" s="11" t="str">
        <f t="shared" si="10"/>
        <v>N/A</v>
      </c>
      <c r="I65" s="12">
        <v>10.06</v>
      </c>
      <c r="J65" s="12">
        <v>1.913</v>
      </c>
      <c r="K65" s="41" t="s">
        <v>732</v>
      </c>
      <c r="L65" s="9" t="str">
        <f t="shared" si="11"/>
        <v>Yes</v>
      </c>
    </row>
    <row r="66" spans="1:12" x14ac:dyDescent="0.25">
      <c r="A66" s="3" t="s">
        <v>1311</v>
      </c>
      <c r="B66" s="33" t="s">
        <v>217</v>
      </c>
      <c r="C66" s="43">
        <v>2343.7675141</v>
      </c>
      <c r="D66" s="11" t="str">
        <f t="shared" si="8"/>
        <v>N/A</v>
      </c>
      <c r="E66" s="43">
        <v>2613.8442405000001</v>
      </c>
      <c r="F66" s="11" t="str">
        <f t="shared" si="9"/>
        <v>N/A</v>
      </c>
      <c r="G66" s="43">
        <v>2697.9092817999999</v>
      </c>
      <c r="H66" s="11" t="str">
        <f t="shared" si="10"/>
        <v>N/A</v>
      </c>
      <c r="I66" s="12">
        <v>11.52</v>
      </c>
      <c r="J66" s="12">
        <v>3.2160000000000002</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2145.4402209</v>
      </c>
      <c r="D69" s="11" t="str">
        <f t="shared" si="8"/>
        <v>N/A</v>
      </c>
      <c r="E69" s="43">
        <v>2323.73963</v>
      </c>
      <c r="F69" s="11" t="str">
        <f t="shared" si="9"/>
        <v>N/A</v>
      </c>
      <c r="G69" s="43">
        <v>2356.5543981999999</v>
      </c>
      <c r="H69" s="11" t="str">
        <f t="shared" si="10"/>
        <v>N/A</v>
      </c>
      <c r="I69" s="12">
        <v>8.3109999999999999</v>
      </c>
      <c r="J69" s="12">
        <v>1.4119999999999999</v>
      </c>
      <c r="K69" s="41" t="s">
        <v>732</v>
      </c>
      <c r="L69" s="9" t="str">
        <f t="shared" si="11"/>
        <v>Yes</v>
      </c>
    </row>
    <row r="70" spans="1:12" x14ac:dyDescent="0.25">
      <c r="A70" s="42" t="s">
        <v>1315</v>
      </c>
      <c r="B70" s="33" t="s">
        <v>217</v>
      </c>
      <c r="C70" s="43">
        <v>4817.9439406000001</v>
      </c>
      <c r="D70" s="11" t="str">
        <f t="shared" si="8"/>
        <v>N/A</v>
      </c>
      <c r="E70" s="43">
        <v>5260.9712812999996</v>
      </c>
      <c r="F70" s="11" t="str">
        <f t="shared" si="9"/>
        <v>N/A</v>
      </c>
      <c r="G70" s="43">
        <v>5694.7431838000002</v>
      </c>
      <c r="H70" s="11" t="str">
        <f t="shared" si="10"/>
        <v>N/A</v>
      </c>
      <c r="I70" s="12">
        <v>9.1950000000000003</v>
      </c>
      <c r="J70" s="12">
        <v>8.2449999999999992</v>
      </c>
      <c r="K70" s="41" t="s">
        <v>732</v>
      </c>
      <c r="L70" s="9" t="str">
        <f t="shared" si="11"/>
        <v>Yes</v>
      </c>
    </row>
    <row r="71" spans="1:12" x14ac:dyDescent="0.25">
      <c r="A71" s="42" t="s">
        <v>1316</v>
      </c>
      <c r="B71" s="33" t="s">
        <v>217</v>
      </c>
      <c r="C71" s="43">
        <v>3877.4540399000002</v>
      </c>
      <c r="D71" s="11" t="str">
        <f t="shared" si="8"/>
        <v>N/A</v>
      </c>
      <c r="E71" s="43">
        <v>4393.6833425000004</v>
      </c>
      <c r="F71" s="11" t="str">
        <f t="shared" si="9"/>
        <v>N/A</v>
      </c>
      <c r="G71" s="43">
        <v>3641.6485698000001</v>
      </c>
      <c r="H71" s="11" t="str">
        <f t="shared" si="10"/>
        <v>N/A</v>
      </c>
      <c r="I71" s="12">
        <v>13.31</v>
      </c>
      <c r="J71" s="12">
        <v>-17.100000000000001</v>
      </c>
      <c r="K71" s="41" t="s">
        <v>732</v>
      </c>
      <c r="L71" s="9" t="str">
        <f t="shared" si="11"/>
        <v>Yes</v>
      </c>
    </row>
    <row r="72" spans="1:12" x14ac:dyDescent="0.25">
      <c r="A72" s="42" t="s">
        <v>1624</v>
      </c>
      <c r="B72" s="33" t="s">
        <v>217</v>
      </c>
      <c r="C72" s="43">
        <v>439588423</v>
      </c>
      <c r="D72" s="11" t="str">
        <f t="shared" ref="D72:D135" si="12">IF($B72="N/A","N/A",IF(C72&gt;10,"No",IF(C72&lt;-10,"No","Yes")))</f>
        <v>N/A</v>
      </c>
      <c r="E72" s="43">
        <v>466335669</v>
      </c>
      <c r="F72" s="11" t="str">
        <f t="shared" ref="F72:F135" si="13">IF($B72="N/A","N/A",IF(E72&gt;10,"No",IF(E72&lt;-10,"No","Yes")))</f>
        <v>N/A</v>
      </c>
      <c r="G72" s="43">
        <v>508290032</v>
      </c>
      <c r="H72" s="11" t="str">
        <f t="shared" ref="H72:H135" si="14">IF($B72="N/A","N/A",IF(G72&gt;10,"No",IF(G72&lt;-10,"No","Yes")))</f>
        <v>N/A</v>
      </c>
      <c r="I72" s="12">
        <v>6.085</v>
      </c>
      <c r="J72" s="12">
        <v>8.9969999999999999</v>
      </c>
      <c r="K72" s="41" t="s">
        <v>732</v>
      </c>
      <c r="L72" s="9" t="str">
        <f t="shared" ref="L72:L132" si="15">IF(J72="Div by 0", "N/A", IF(K72="N/A","N/A", IF(J72&gt;VALUE(MID(K72,1,2)), "No", IF(J72&lt;-1*VALUE(MID(K72,1,2)), "No", "Yes"))))</f>
        <v>Yes</v>
      </c>
    </row>
    <row r="73" spans="1:12" x14ac:dyDescent="0.25">
      <c r="A73" s="42" t="s">
        <v>1625</v>
      </c>
      <c r="B73" s="33" t="s">
        <v>217</v>
      </c>
      <c r="C73" s="34">
        <v>60615</v>
      </c>
      <c r="D73" s="11" t="str">
        <f t="shared" si="12"/>
        <v>N/A</v>
      </c>
      <c r="E73" s="34">
        <v>63881</v>
      </c>
      <c r="F73" s="11" t="str">
        <f t="shared" si="13"/>
        <v>N/A</v>
      </c>
      <c r="G73" s="34">
        <v>65353</v>
      </c>
      <c r="H73" s="11" t="str">
        <f t="shared" si="14"/>
        <v>N/A</v>
      </c>
      <c r="I73" s="12">
        <v>5.3879999999999999</v>
      </c>
      <c r="J73" s="12">
        <v>2.3039999999999998</v>
      </c>
      <c r="K73" s="41" t="s">
        <v>732</v>
      </c>
      <c r="L73" s="9" t="str">
        <f t="shared" si="15"/>
        <v>Yes</v>
      </c>
    </row>
    <row r="74" spans="1:12" x14ac:dyDescent="0.25">
      <c r="A74" s="42" t="s">
        <v>1317</v>
      </c>
      <c r="B74" s="33" t="s">
        <v>217</v>
      </c>
      <c r="C74" s="43">
        <v>7252.1392889999997</v>
      </c>
      <c r="D74" s="11" t="str">
        <f t="shared" si="12"/>
        <v>N/A</v>
      </c>
      <c r="E74" s="43">
        <v>7300.0683927999999</v>
      </c>
      <c r="F74" s="11" t="str">
        <f t="shared" si="13"/>
        <v>N/A</v>
      </c>
      <c r="G74" s="43">
        <v>7777.6082506000002</v>
      </c>
      <c r="H74" s="11" t="str">
        <f t="shared" si="14"/>
        <v>N/A</v>
      </c>
      <c r="I74" s="12">
        <v>0.66090000000000004</v>
      </c>
      <c r="J74" s="12">
        <v>6.5419999999999998</v>
      </c>
      <c r="K74" s="41" t="s">
        <v>732</v>
      </c>
      <c r="L74" s="9" t="str">
        <f t="shared" si="15"/>
        <v>Yes</v>
      </c>
    </row>
    <row r="75" spans="1:12" x14ac:dyDescent="0.25">
      <c r="A75" s="42" t="s">
        <v>1318</v>
      </c>
      <c r="B75" s="33" t="s">
        <v>217</v>
      </c>
      <c r="C75" s="34">
        <v>7.7777282851000002</v>
      </c>
      <c r="D75" s="11" t="str">
        <f t="shared" si="12"/>
        <v>N/A</v>
      </c>
      <c r="E75" s="34">
        <v>7.7502856874999999</v>
      </c>
      <c r="F75" s="11" t="str">
        <f t="shared" si="13"/>
        <v>N/A</v>
      </c>
      <c r="G75" s="34">
        <v>8.0695147888999994</v>
      </c>
      <c r="H75" s="11" t="str">
        <f t="shared" si="14"/>
        <v>N/A</v>
      </c>
      <c r="I75" s="12">
        <v>-0.35299999999999998</v>
      </c>
      <c r="J75" s="12">
        <v>4.1189999999999998</v>
      </c>
      <c r="K75" s="41" t="s">
        <v>732</v>
      </c>
      <c r="L75" s="9" t="str">
        <f t="shared" si="15"/>
        <v>Yes</v>
      </c>
    </row>
    <row r="76" spans="1:12" ht="25" x14ac:dyDescent="0.25">
      <c r="A76" s="42" t="s">
        <v>548</v>
      </c>
      <c r="B76" s="33" t="s">
        <v>217</v>
      </c>
      <c r="C76" s="43">
        <v>3954</v>
      </c>
      <c r="D76" s="11" t="str">
        <f t="shared" si="12"/>
        <v>N/A</v>
      </c>
      <c r="E76" s="43">
        <v>186601</v>
      </c>
      <c r="F76" s="11" t="str">
        <f t="shared" si="13"/>
        <v>N/A</v>
      </c>
      <c r="G76" s="43">
        <v>422943</v>
      </c>
      <c r="H76" s="11" t="str">
        <f t="shared" si="14"/>
        <v>N/A</v>
      </c>
      <c r="I76" s="12">
        <v>4619</v>
      </c>
      <c r="J76" s="12">
        <v>126.7</v>
      </c>
      <c r="K76" s="41" t="s">
        <v>732</v>
      </c>
      <c r="L76" s="9" t="str">
        <f t="shared" si="15"/>
        <v>No</v>
      </c>
    </row>
    <row r="77" spans="1:12" x14ac:dyDescent="0.25">
      <c r="A77" s="42" t="s">
        <v>549</v>
      </c>
      <c r="B77" s="33" t="s">
        <v>217</v>
      </c>
      <c r="C77" s="34">
        <v>11</v>
      </c>
      <c r="D77" s="11" t="str">
        <f t="shared" si="12"/>
        <v>N/A</v>
      </c>
      <c r="E77" s="34">
        <v>11</v>
      </c>
      <c r="F77" s="11" t="str">
        <f t="shared" si="13"/>
        <v>N/A</v>
      </c>
      <c r="G77" s="34">
        <v>11</v>
      </c>
      <c r="H77" s="11" t="str">
        <f t="shared" si="14"/>
        <v>N/A</v>
      </c>
      <c r="I77" s="12">
        <v>300</v>
      </c>
      <c r="J77" s="12">
        <v>-25</v>
      </c>
      <c r="K77" s="41" t="s">
        <v>732</v>
      </c>
      <c r="L77" s="9" t="str">
        <f t="shared" si="15"/>
        <v>Yes</v>
      </c>
    </row>
    <row r="78" spans="1:12" x14ac:dyDescent="0.25">
      <c r="A78" s="42" t="s">
        <v>1319</v>
      </c>
      <c r="B78" s="33" t="s">
        <v>217</v>
      </c>
      <c r="C78" s="43">
        <v>3954</v>
      </c>
      <c r="D78" s="11" t="str">
        <f t="shared" si="12"/>
        <v>N/A</v>
      </c>
      <c r="E78" s="43">
        <v>46650.25</v>
      </c>
      <c r="F78" s="11" t="str">
        <f t="shared" si="13"/>
        <v>N/A</v>
      </c>
      <c r="G78" s="43">
        <v>140981</v>
      </c>
      <c r="H78" s="11" t="str">
        <f t="shared" si="14"/>
        <v>N/A</v>
      </c>
      <c r="I78" s="12">
        <v>1080</v>
      </c>
      <c r="J78" s="12">
        <v>202.2</v>
      </c>
      <c r="K78" s="41" t="s">
        <v>732</v>
      </c>
      <c r="L78" s="9" t="str">
        <f t="shared" si="15"/>
        <v>No</v>
      </c>
    </row>
    <row r="79" spans="1:12" ht="25" x14ac:dyDescent="0.25">
      <c r="A79" s="42" t="s">
        <v>550</v>
      </c>
      <c r="B79" s="33" t="s">
        <v>217</v>
      </c>
      <c r="C79" s="43">
        <v>1817465</v>
      </c>
      <c r="D79" s="11" t="str">
        <f t="shared" si="12"/>
        <v>N/A</v>
      </c>
      <c r="E79" s="43">
        <v>1849037</v>
      </c>
      <c r="F79" s="11" t="str">
        <f t="shared" si="13"/>
        <v>N/A</v>
      </c>
      <c r="G79" s="43">
        <v>1604577</v>
      </c>
      <c r="H79" s="11" t="str">
        <f t="shared" si="14"/>
        <v>N/A</v>
      </c>
      <c r="I79" s="12">
        <v>1.7370000000000001</v>
      </c>
      <c r="J79" s="12">
        <v>-13.2</v>
      </c>
      <c r="K79" s="41" t="s">
        <v>732</v>
      </c>
      <c r="L79" s="9" t="str">
        <f t="shared" si="15"/>
        <v>Yes</v>
      </c>
    </row>
    <row r="80" spans="1:12" x14ac:dyDescent="0.25">
      <c r="A80" s="42" t="s">
        <v>551</v>
      </c>
      <c r="B80" s="33" t="s">
        <v>217</v>
      </c>
      <c r="C80" s="34">
        <v>119</v>
      </c>
      <c r="D80" s="11" t="str">
        <f t="shared" si="12"/>
        <v>N/A</v>
      </c>
      <c r="E80" s="34">
        <v>89</v>
      </c>
      <c r="F80" s="11" t="str">
        <f t="shared" si="13"/>
        <v>N/A</v>
      </c>
      <c r="G80" s="34">
        <v>54</v>
      </c>
      <c r="H80" s="11" t="str">
        <f t="shared" si="14"/>
        <v>N/A</v>
      </c>
      <c r="I80" s="12">
        <v>-25.2</v>
      </c>
      <c r="J80" s="12">
        <v>-39.299999999999997</v>
      </c>
      <c r="K80" s="41" t="s">
        <v>732</v>
      </c>
      <c r="L80" s="9" t="str">
        <f t="shared" si="15"/>
        <v>No</v>
      </c>
    </row>
    <row r="81" spans="1:12" ht="25" x14ac:dyDescent="0.25">
      <c r="A81" s="42" t="s">
        <v>1320</v>
      </c>
      <c r="B81" s="33" t="s">
        <v>217</v>
      </c>
      <c r="C81" s="43">
        <v>15272.815126</v>
      </c>
      <c r="D81" s="11" t="str">
        <f t="shared" si="12"/>
        <v>N/A</v>
      </c>
      <c r="E81" s="43">
        <v>20775.696628999998</v>
      </c>
      <c r="F81" s="11" t="str">
        <f t="shared" si="13"/>
        <v>N/A</v>
      </c>
      <c r="G81" s="43">
        <v>29714.388889000002</v>
      </c>
      <c r="H81" s="11" t="str">
        <f t="shared" si="14"/>
        <v>N/A</v>
      </c>
      <c r="I81" s="12">
        <v>36.03</v>
      </c>
      <c r="J81" s="12">
        <v>43.02</v>
      </c>
      <c r="K81" s="41" t="s">
        <v>732</v>
      </c>
      <c r="L81" s="9" t="str">
        <f t="shared" si="15"/>
        <v>No</v>
      </c>
    </row>
    <row r="82" spans="1:12" x14ac:dyDescent="0.25">
      <c r="A82" s="42" t="s">
        <v>552</v>
      </c>
      <c r="B82" s="33" t="s">
        <v>217</v>
      </c>
      <c r="C82" s="43">
        <v>22983458</v>
      </c>
      <c r="D82" s="11" t="str">
        <f t="shared" si="12"/>
        <v>N/A</v>
      </c>
      <c r="E82" s="43">
        <v>19685452</v>
      </c>
      <c r="F82" s="11" t="str">
        <f t="shared" si="13"/>
        <v>N/A</v>
      </c>
      <c r="G82" s="43">
        <v>14336396</v>
      </c>
      <c r="H82" s="11" t="str">
        <f t="shared" si="14"/>
        <v>N/A</v>
      </c>
      <c r="I82" s="12">
        <v>-14.3</v>
      </c>
      <c r="J82" s="12">
        <v>-27.2</v>
      </c>
      <c r="K82" s="41" t="s">
        <v>732</v>
      </c>
      <c r="L82" s="9" t="str">
        <f t="shared" si="15"/>
        <v>Yes</v>
      </c>
    </row>
    <row r="83" spans="1:12" x14ac:dyDescent="0.25">
      <c r="A83" s="42" t="s">
        <v>553</v>
      </c>
      <c r="B83" s="33" t="s">
        <v>217</v>
      </c>
      <c r="C83" s="34">
        <v>189</v>
      </c>
      <c r="D83" s="11" t="str">
        <f t="shared" si="12"/>
        <v>N/A</v>
      </c>
      <c r="E83" s="34">
        <v>165</v>
      </c>
      <c r="F83" s="11" t="str">
        <f t="shared" si="13"/>
        <v>N/A</v>
      </c>
      <c r="G83" s="34">
        <v>129</v>
      </c>
      <c r="H83" s="11" t="str">
        <f t="shared" si="14"/>
        <v>N/A</v>
      </c>
      <c r="I83" s="12">
        <v>-12.7</v>
      </c>
      <c r="J83" s="12">
        <v>-21.8</v>
      </c>
      <c r="K83" s="41" t="s">
        <v>732</v>
      </c>
      <c r="L83" s="9" t="str">
        <f t="shared" si="15"/>
        <v>Yes</v>
      </c>
    </row>
    <row r="84" spans="1:12" x14ac:dyDescent="0.25">
      <c r="A84" s="42" t="s">
        <v>1321</v>
      </c>
      <c r="B84" s="33" t="s">
        <v>217</v>
      </c>
      <c r="C84" s="43">
        <v>121605.59788</v>
      </c>
      <c r="D84" s="11" t="str">
        <f t="shared" si="12"/>
        <v>N/A</v>
      </c>
      <c r="E84" s="43">
        <v>119305.7697</v>
      </c>
      <c r="F84" s="11" t="str">
        <f t="shared" si="13"/>
        <v>N/A</v>
      </c>
      <c r="G84" s="43">
        <v>111134.85271000001</v>
      </c>
      <c r="H84" s="11" t="str">
        <f t="shared" si="14"/>
        <v>N/A</v>
      </c>
      <c r="I84" s="12">
        <v>-1.89</v>
      </c>
      <c r="J84" s="12">
        <v>-6.85</v>
      </c>
      <c r="K84" s="41" t="s">
        <v>732</v>
      </c>
      <c r="L84" s="9" t="str">
        <f t="shared" si="15"/>
        <v>Yes</v>
      </c>
    </row>
    <row r="85" spans="1:12" x14ac:dyDescent="0.25">
      <c r="A85" s="42" t="s">
        <v>554</v>
      </c>
      <c r="B85" s="33" t="s">
        <v>217</v>
      </c>
      <c r="C85" s="43">
        <v>103742792</v>
      </c>
      <c r="D85" s="11" t="str">
        <f t="shared" si="12"/>
        <v>N/A</v>
      </c>
      <c r="E85" s="43">
        <v>114954527</v>
      </c>
      <c r="F85" s="11" t="str">
        <f t="shared" si="13"/>
        <v>N/A</v>
      </c>
      <c r="G85" s="43">
        <v>120459674</v>
      </c>
      <c r="H85" s="11" t="str">
        <f t="shared" si="14"/>
        <v>N/A</v>
      </c>
      <c r="I85" s="12">
        <v>10.81</v>
      </c>
      <c r="J85" s="12">
        <v>4.7889999999999997</v>
      </c>
      <c r="K85" s="41" t="s">
        <v>732</v>
      </c>
      <c r="L85" s="9" t="str">
        <f t="shared" si="15"/>
        <v>Yes</v>
      </c>
    </row>
    <row r="86" spans="1:12" x14ac:dyDescent="0.25">
      <c r="A86" s="42" t="s">
        <v>555</v>
      </c>
      <c r="B86" s="33" t="s">
        <v>217</v>
      </c>
      <c r="C86" s="34">
        <v>4044</v>
      </c>
      <c r="D86" s="11" t="str">
        <f t="shared" si="12"/>
        <v>N/A</v>
      </c>
      <c r="E86" s="34">
        <v>4092</v>
      </c>
      <c r="F86" s="11" t="str">
        <f t="shared" si="13"/>
        <v>N/A</v>
      </c>
      <c r="G86" s="34">
        <v>4209</v>
      </c>
      <c r="H86" s="11" t="str">
        <f t="shared" si="14"/>
        <v>N/A</v>
      </c>
      <c r="I86" s="12">
        <v>1.1870000000000001</v>
      </c>
      <c r="J86" s="12">
        <v>2.859</v>
      </c>
      <c r="K86" s="41" t="s">
        <v>732</v>
      </c>
      <c r="L86" s="9" t="str">
        <f t="shared" si="15"/>
        <v>Yes</v>
      </c>
    </row>
    <row r="87" spans="1:12" x14ac:dyDescent="0.25">
      <c r="A87" s="42" t="s">
        <v>1322</v>
      </c>
      <c r="B87" s="33" t="s">
        <v>217</v>
      </c>
      <c r="C87" s="43">
        <v>25653.509397000002</v>
      </c>
      <c r="D87" s="11" t="str">
        <f t="shared" si="12"/>
        <v>N/A</v>
      </c>
      <c r="E87" s="43">
        <v>28092.504153999998</v>
      </c>
      <c r="F87" s="11" t="str">
        <f t="shared" si="13"/>
        <v>N/A</v>
      </c>
      <c r="G87" s="43">
        <v>28619.547160999999</v>
      </c>
      <c r="H87" s="11" t="str">
        <f t="shared" si="14"/>
        <v>N/A</v>
      </c>
      <c r="I87" s="12">
        <v>9.5069999999999997</v>
      </c>
      <c r="J87" s="12">
        <v>1.8759999999999999</v>
      </c>
      <c r="K87" s="41" t="s">
        <v>732</v>
      </c>
      <c r="L87" s="9" t="str">
        <f t="shared" si="15"/>
        <v>Yes</v>
      </c>
    </row>
    <row r="88" spans="1:12" ht="25" x14ac:dyDescent="0.25">
      <c r="A88" s="42" t="s">
        <v>556</v>
      </c>
      <c r="B88" s="33" t="s">
        <v>217</v>
      </c>
      <c r="C88" s="43">
        <v>12202348</v>
      </c>
      <c r="D88" s="11" t="str">
        <f t="shared" si="12"/>
        <v>N/A</v>
      </c>
      <c r="E88" s="43">
        <v>12030337</v>
      </c>
      <c r="F88" s="11" t="str">
        <f t="shared" si="13"/>
        <v>N/A</v>
      </c>
      <c r="G88" s="43">
        <v>11344123</v>
      </c>
      <c r="H88" s="11" t="str">
        <f t="shared" si="14"/>
        <v>N/A</v>
      </c>
      <c r="I88" s="12">
        <v>-1.41</v>
      </c>
      <c r="J88" s="12">
        <v>-5.7</v>
      </c>
      <c r="K88" s="41" t="s">
        <v>732</v>
      </c>
      <c r="L88" s="9" t="str">
        <f t="shared" si="15"/>
        <v>Yes</v>
      </c>
    </row>
    <row r="89" spans="1:12" x14ac:dyDescent="0.25">
      <c r="A89" s="42" t="s">
        <v>557</v>
      </c>
      <c r="B89" s="33" t="s">
        <v>217</v>
      </c>
      <c r="C89" s="34">
        <v>48524</v>
      </c>
      <c r="D89" s="11" t="str">
        <f t="shared" si="12"/>
        <v>N/A</v>
      </c>
      <c r="E89" s="34">
        <v>46327</v>
      </c>
      <c r="F89" s="11" t="str">
        <f t="shared" si="13"/>
        <v>N/A</v>
      </c>
      <c r="G89" s="34">
        <v>44729</v>
      </c>
      <c r="H89" s="11" t="str">
        <f t="shared" si="14"/>
        <v>N/A</v>
      </c>
      <c r="I89" s="12">
        <v>-4.53</v>
      </c>
      <c r="J89" s="12">
        <v>-3.45</v>
      </c>
      <c r="K89" s="41" t="s">
        <v>732</v>
      </c>
      <c r="L89" s="9" t="str">
        <f t="shared" si="15"/>
        <v>Yes</v>
      </c>
    </row>
    <row r="90" spans="1:12" x14ac:dyDescent="0.25">
      <c r="A90" s="42" t="s">
        <v>1323</v>
      </c>
      <c r="B90" s="33" t="s">
        <v>217</v>
      </c>
      <c r="C90" s="43">
        <v>251.47036517999999</v>
      </c>
      <c r="D90" s="11" t="str">
        <f t="shared" si="12"/>
        <v>N/A</v>
      </c>
      <c r="E90" s="43">
        <v>259.6830574</v>
      </c>
      <c r="F90" s="11" t="str">
        <f t="shared" si="13"/>
        <v>N/A</v>
      </c>
      <c r="G90" s="43">
        <v>253.61897203000001</v>
      </c>
      <c r="H90" s="11" t="str">
        <f t="shared" si="14"/>
        <v>N/A</v>
      </c>
      <c r="I90" s="12">
        <v>3.266</v>
      </c>
      <c r="J90" s="12">
        <v>-2.34</v>
      </c>
      <c r="K90" s="41" t="s">
        <v>732</v>
      </c>
      <c r="L90" s="9" t="str">
        <f t="shared" si="15"/>
        <v>Yes</v>
      </c>
    </row>
    <row r="91" spans="1:12" x14ac:dyDescent="0.25">
      <c r="A91" s="42" t="s">
        <v>558</v>
      </c>
      <c r="B91" s="33" t="s">
        <v>217</v>
      </c>
      <c r="C91" s="43">
        <v>9250103</v>
      </c>
      <c r="D91" s="11" t="str">
        <f t="shared" si="12"/>
        <v>N/A</v>
      </c>
      <c r="E91" s="43">
        <v>9964385</v>
      </c>
      <c r="F91" s="11" t="str">
        <f t="shared" si="13"/>
        <v>N/A</v>
      </c>
      <c r="G91" s="43">
        <v>9831520</v>
      </c>
      <c r="H91" s="11" t="str">
        <f t="shared" si="14"/>
        <v>N/A</v>
      </c>
      <c r="I91" s="12">
        <v>7.7220000000000004</v>
      </c>
      <c r="J91" s="12">
        <v>-1.33</v>
      </c>
      <c r="K91" s="41" t="s">
        <v>732</v>
      </c>
      <c r="L91" s="9" t="str">
        <f t="shared" si="15"/>
        <v>Yes</v>
      </c>
    </row>
    <row r="92" spans="1:12" x14ac:dyDescent="0.25">
      <c r="A92" s="42" t="s">
        <v>559</v>
      </c>
      <c r="B92" s="33" t="s">
        <v>217</v>
      </c>
      <c r="C92" s="34">
        <v>34560</v>
      </c>
      <c r="D92" s="11" t="str">
        <f t="shared" si="12"/>
        <v>N/A</v>
      </c>
      <c r="E92" s="34">
        <v>34925</v>
      </c>
      <c r="F92" s="11" t="str">
        <f t="shared" si="13"/>
        <v>N/A</v>
      </c>
      <c r="G92" s="34">
        <v>32466</v>
      </c>
      <c r="H92" s="11" t="str">
        <f t="shared" si="14"/>
        <v>N/A</v>
      </c>
      <c r="I92" s="12">
        <v>1.056</v>
      </c>
      <c r="J92" s="12">
        <v>-7.04</v>
      </c>
      <c r="K92" s="41" t="s">
        <v>732</v>
      </c>
      <c r="L92" s="9" t="str">
        <f t="shared" si="15"/>
        <v>Yes</v>
      </c>
    </row>
    <row r="93" spans="1:12" x14ac:dyDescent="0.25">
      <c r="A93" s="42" t="s">
        <v>1324</v>
      </c>
      <c r="B93" s="33" t="s">
        <v>217</v>
      </c>
      <c r="C93" s="43">
        <v>267.65344328999998</v>
      </c>
      <c r="D93" s="11" t="str">
        <f t="shared" si="12"/>
        <v>N/A</v>
      </c>
      <c r="E93" s="43">
        <v>285.30808875999998</v>
      </c>
      <c r="F93" s="11" t="str">
        <f t="shared" si="13"/>
        <v>N/A</v>
      </c>
      <c r="G93" s="43">
        <v>302.82510934999999</v>
      </c>
      <c r="H93" s="11" t="str">
        <f t="shared" si="14"/>
        <v>N/A</v>
      </c>
      <c r="I93" s="12">
        <v>6.5960000000000001</v>
      </c>
      <c r="J93" s="12">
        <v>6.14</v>
      </c>
      <c r="K93" s="41" t="s">
        <v>732</v>
      </c>
      <c r="L93" s="9" t="str">
        <f t="shared" si="15"/>
        <v>Yes</v>
      </c>
    </row>
    <row r="94" spans="1:12" ht="25" x14ac:dyDescent="0.25">
      <c r="A94" s="42" t="s">
        <v>560</v>
      </c>
      <c r="B94" s="33" t="s">
        <v>217</v>
      </c>
      <c r="C94" s="43">
        <v>2403369</v>
      </c>
      <c r="D94" s="11" t="str">
        <f t="shared" si="12"/>
        <v>N/A</v>
      </c>
      <c r="E94" s="43">
        <v>2619281</v>
      </c>
      <c r="F94" s="11" t="str">
        <f t="shared" si="13"/>
        <v>N/A</v>
      </c>
      <c r="G94" s="43">
        <v>2637181</v>
      </c>
      <c r="H94" s="11" t="str">
        <f t="shared" si="14"/>
        <v>N/A</v>
      </c>
      <c r="I94" s="12">
        <v>8.984</v>
      </c>
      <c r="J94" s="12">
        <v>0.68340000000000001</v>
      </c>
      <c r="K94" s="41" t="s">
        <v>732</v>
      </c>
      <c r="L94" s="9" t="str">
        <f t="shared" si="15"/>
        <v>Yes</v>
      </c>
    </row>
    <row r="95" spans="1:12" x14ac:dyDescent="0.25">
      <c r="A95" s="42" t="s">
        <v>561</v>
      </c>
      <c r="B95" s="33" t="s">
        <v>217</v>
      </c>
      <c r="C95" s="34">
        <v>32861</v>
      </c>
      <c r="D95" s="11" t="str">
        <f t="shared" si="12"/>
        <v>N/A</v>
      </c>
      <c r="E95" s="34">
        <v>34734</v>
      </c>
      <c r="F95" s="11" t="str">
        <f t="shared" si="13"/>
        <v>N/A</v>
      </c>
      <c r="G95" s="34">
        <v>34565</v>
      </c>
      <c r="H95" s="11" t="str">
        <f t="shared" si="14"/>
        <v>N/A</v>
      </c>
      <c r="I95" s="12">
        <v>5.7</v>
      </c>
      <c r="J95" s="12">
        <v>-0.48699999999999999</v>
      </c>
      <c r="K95" s="41" t="s">
        <v>732</v>
      </c>
      <c r="L95" s="9" t="str">
        <f t="shared" si="15"/>
        <v>Yes</v>
      </c>
    </row>
    <row r="96" spans="1:12" ht="25" x14ac:dyDescent="0.25">
      <c r="A96" s="42" t="s">
        <v>1325</v>
      </c>
      <c r="B96" s="33" t="s">
        <v>217</v>
      </c>
      <c r="C96" s="43">
        <v>73.137427345000006</v>
      </c>
      <c r="D96" s="11" t="str">
        <f t="shared" si="12"/>
        <v>N/A</v>
      </c>
      <c r="E96" s="43">
        <v>75.409713824999997</v>
      </c>
      <c r="F96" s="11" t="str">
        <f t="shared" si="13"/>
        <v>N/A</v>
      </c>
      <c r="G96" s="43">
        <v>76.296282367000003</v>
      </c>
      <c r="H96" s="11" t="str">
        <f t="shared" si="14"/>
        <v>N/A</v>
      </c>
      <c r="I96" s="12">
        <v>3.1070000000000002</v>
      </c>
      <c r="J96" s="12">
        <v>1.1759999999999999</v>
      </c>
      <c r="K96" s="41" t="s">
        <v>732</v>
      </c>
      <c r="L96" s="9" t="str">
        <f t="shared" si="15"/>
        <v>Yes</v>
      </c>
    </row>
    <row r="97" spans="1:12" ht="25" x14ac:dyDescent="0.25">
      <c r="A97" s="42" t="s">
        <v>562</v>
      </c>
      <c r="B97" s="33" t="s">
        <v>217</v>
      </c>
      <c r="C97" s="43">
        <v>136364482</v>
      </c>
      <c r="D97" s="11" t="str">
        <f t="shared" si="12"/>
        <v>N/A</v>
      </c>
      <c r="E97" s="43">
        <v>183942729</v>
      </c>
      <c r="F97" s="11" t="str">
        <f t="shared" si="13"/>
        <v>N/A</v>
      </c>
      <c r="G97" s="43">
        <v>200700174</v>
      </c>
      <c r="H97" s="11" t="str">
        <f t="shared" si="14"/>
        <v>N/A</v>
      </c>
      <c r="I97" s="12">
        <v>34.89</v>
      </c>
      <c r="J97" s="12">
        <v>9.11</v>
      </c>
      <c r="K97" s="41" t="s">
        <v>732</v>
      </c>
      <c r="L97" s="9" t="str">
        <f t="shared" si="15"/>
        <v>Yes</v>
      </c>
    </row>
    <row r="98" spans="1:12" x14ac:dyDescent="0.25">
      <c r="A98" s="42" t="s">
        <v>563</v>
      </c>
      <c r="B98" s="33" t="s">
        <v>217</v>
      </c>
      <c r="C98" s="34">
        <v>164753</v>
      </c>
      <c r="D98" s="11" t="str">
        <f t="shared" si="12"/>
        <v>N/A</v>
      </c>
      <c r="E98" s="34">
        <v>185594</v>
      </c>
      <c r="F98" s="11" t="str">
        <f t="shared" si="13"/>
        <v>N/A</v>
      </c>
      <c r="G98" s="34">
        <v>189230</v>
      </c>
      <c r="H98" s="11" t="str">
        <f t="shared" si="14"/>
        <v>N/A</v>
      </c>
      <c r="I98" s="12">
        <v>12.65</v>
      </c>
      <c r="J98" s="12">
        <v>1.9590000000000001</v>
      </c>
      <c r="K98" s="41" t="s">
        <v>732</v>
      </c>
      <c r="L98" s="9" t="str">
        <f t="shared" si="15"/>
        <v>Yes</v>
      </c>
    </row>
    <row r="99" spans="1:12" x14ac:dyDescent="0.25">
      <c r="A99" s="42" t="s">
        <v>1326</v>
      </c>
      <c r="B99" s="33" t="s">
        <v>217</v>
      </c>
      <c r="C99" s="43">
        <v>827.69043355999997</v>
      </c>
      <c r="D99" s="11" t="str">
        <f t="shared" si="12"/>
        <v>N/A</v>
      </c>
      <c r="E99" s="43">
        <v>991.10277811000003</v>
      </c>
      <c r="F99" s="11" t="str">
        <f t="shared" si="13"/>
        <v>N/A</v>
      </c>
      <c r="G99" s="43">
        <v>1060.6149871</v>
      </c>
      <c r="H99" s="11" t="str">
        <f t="shared" si="14"/>
        <v>N/A</v>
      </c>
      <c r="I99" s="12">
        <v>19.739999999999998</v>
      </c>
      <c r="J99" s="12">
        <v>7.0140000000000002</v>
      </c>
      <c r="K99" s="41" t="s">
        <v>732</v>
      </c>
      <c r="L99" s="9" t="str">
        <f t="shared" si="15"/>
        <v>Yes</v>
      </c>
    </row>
    <row r="100" spans="1:12" x14ac:dyDescent="0.25">
      <c r="A100" s="42" t="s">
        <v>564</v>
      </c>
      <c r="B100" s="33" t="s">
        <v>217</v>
      </c>
      <c r="C100" s="43">
        <v>197116379</v>
      </c>
      <c r="D100" s="11" t="str">
        <f t="shared" si="12"/>
        <v>N/A</v>
      </c>
      <c r="E100" s="43">
        <v>298424569</v>
      </c>
      <c r="F100" s="11" t="str">
        <f t="shared" si="13"/>
        <v>N/A</v>
      </c>
      <c r="G100" s="43">
        <v>294818791</v>
      </c>
      <c r="H100" s="11" t="str">
        <f t="shared" si="14"/>
        <v>N/A</v>
      </c>
      <c r="I100" s="12">
        <v>51.4</v>
      </c>
      <c r="J100" s="12">
        <v>-1.21</v>
      </c>
      <c r="K100" s="41" t="s">
        <v>732</v>
      </c>
      <c r="L100" s="9" t="str">
        <f t="shared" si="15"/>
        <v>Yes</v>
      </c>
    </row>
    <row r="101" spans="1:12" x14ac:dyDescent="0.25">
      <c r="A101" s="42" t="s">
        <v>565</v>
      </c>
      <c r="B101" s="33" t="s">
        <v>217</v>
      </c>
      <c r="C101" s="34">
        <v>284129</v>
      </c>
      <c r="D101" s="11" t="str">
        <f t="shared" si="12"/>
        <v>N/A</v>
      </c>
      <c r="E101" s="34">
        <v>309174</v>
      </c>
      <c r="F101" s="11" t="str">
        <f t="shared" si="13"/>
        <v>N/A</v>
      </c>
      <c r="G101" s="34">
        <v>319038</v>
      </c>
      <c r="H101" s="11" t="str">
        <f t="shared" si="14"/>
        <v>N/A</v>
      </c>
      <c r="I101" s="12">
        <v>8.8149999999999995</v>
      </c>
      <c r="J101" s="12">
        <v>3.19</v>
      </c>
      <c r="K101" s="41" t="s">
        <v>732</v>
      </c>
      <c r="L101" s="9" t="str">
        <f t="shared" si="15"/>
        <v>Yes</v>
      </c>
    </row>
    <row r="102" spans="1:12" x14ac:dyDescent="0.25">
      <c r="A102" s="42" t="s">
        <v>1327</v>
      </c>
      <c r="B102" s="33" t="s">
        <v>217</v>
      </c>
      <c r="C102" s="43">
        <v>693.75663519</v>
      </c>
      <c r="D102" s="11" t="str">
        <f t="shared" si="12"/>
        <v>N/A</v>
      </c>
      <c r="E102" s="43">
        <v>965.23177563000002</v>
      </c>
      <c r="F102" s="11" t="str">
        <f t="shared" si="13"/>
        <v>N/A</v>
      </c>
      <c r="G102" s="43">
        <v>924.08675769000001</v>
      </c>
      <c r="H102" s="11" t="str">
        <f t="shared" si="14"/>
        <v>N/A</v>
      </c>
      <c r="I102" s="12">
        <v>39.130000000000003</v>
      </c>
      <c r="J102" s="12">
        <v>-4.26</v>
      </c>
      <c r="K102" s="41" t="s">
        <v>732</v>
      </c>
      <c r="L102" s="9" t="str">
        <f t="shared" si="15"/>
        <v>Yes</v>
      </c>
    </row>
    <row r="103" spans="1:12" ht="25" x14ac:dyDescent="0.25">
      <c r="A103" s="42" t="s">
        <v>566</v>
      </c>
      <c r="B103" s="33" t="s">
        <v>217</v>
      </c>
      <c r="C103" s="43">
        <v>3995895</v>
      </c>
      <c r="D103" s="11" t="str">
        <f t="shared" si="12"/>
        <v>N/A</v>
      </c>
      <c r="E103" s="43">
        <v>4220552</v>
      </c>
      <c r="F103" s="11" t="str">
        <f t="shared" si="13"/>
        <v>N/A</v>
      </c>
      <c r="G103" s="43">
        <v>4518150</v>
      </c>
      <c r="H103" s="11" t="str">
        <f t="shared" si="14"/>
        <v>N/A</v>
      </c>
      <c r="I103" s="12">
        <v>5.6219999999999999</v>
      </c>
      <c r="J103" s="12">
        <v>7.0510000000000002</v>
      </c>
      <c r="K103" s="41" t="s">
        <v>732</v>
      </c>
      <c r="L103" s="9" t="str">
        <f t="shared" si="15"/>
        <v>Yes</v>
      </c>
    </row>
    <row r="104" spans="1:12" x14ac:dyDescent="0.25">
      <c r="A104" s="42" t="s">
        <v>567</v>
      </c>
      <c r="B104" s="33" t="s">
        <v>217</v>
      </c>
      <c r="C104" s="34">
        <v>5378</v>
      </c>
      <c r="D104" s="11" t="str">
        <f t="shared" si="12"/>
        <v>N/A</v>
      </c>
      <c r="E104" s="34">
        <v>5490</v>
      </c>
      <c r="F104" s="11" t="str">
        <f t="shared" si="13"/>
        <v>N/A</v>
      </c>
      <c r="G104" s="34">
        <v>5806</v>
      </c>
      <c r="H104" s="11" t="str">
        <f t="shared" si="14"/>
        <v>N/A</v>
      </c>
      <c r="I104" s="12">
        <v>2.0830000000000002</v>
      </c>
      <c r="J104" s="12">
        <v>5.7560000000000002</v>
      </c>
      <c r="K104" s="41" t="s">
        <v>732</v>
      </c>
      <c r="L104" s="9" t="str">
        <f t="shared" si="15"/>
        <v>Yes</v>
      </c>
    </row>
    <row r="105" spans="1:12" x14ac:dyDescent="0.25">
      <c r="A105" s="42" t="s">
        <v>1328</v>
      </c>
      <c r="B105" s="33" t="s">
        <v>217</v>
      </c>
      <c r="C105" s="43">
        <v>743.00762365000003</v>
      </c>
      <c r="D105" s="11" t="str">
        <f t="shared" si="12"/>
        <v>N/A</v>
      </c>
      <c r="E105" s="43">
        <v>768.77085609999995</v>
      </c>
      <c r="F105" s="11" t="str">
        <f t="shared" si="13"/>
        <v>N/A</v>
      </c>
      <c r="G105" s="43">
        <v>778.18635893999999</v>
      </c>
      <c r="H105" s="11" t="str">
        <f t="shared" si="14"/>
        <v>N/A</v>
      </c>
      <c r="I105" s="12">
        <v>3.4670000000000001</v>
      </c>
      <c r="J105" s="12">
        <v>1.2250000000000001</v>
      </c>
      <c r="K105" s="41" t="s">
        <v>732</v>
      </c>
      <c r="L105" s="9" t="str">
        <f t="shared" si="15"/>
        <v>Yes</v>
      </c>
    </row>
    <row r="106" spans="1:12" x14ac:dyDescent="0.25">
      <c r="A106" s="42" t="s">
        <v>568</v>
      </c>
      <c r="B106" s="33" t="s">
        <v>217</v>
      </c>
      <c r="C106" s="43">
        <v>134946317</v>
      </c>
      <c r="D106" s="11" t="str">
        <f t="shared" si="12"/>
        <v>N/A</v>
      </c>
      <c r="E106" s="43">
        <v>169098625</v>
      </c>
      <c r="F106" s="11" t="str">
        <f t="shared" si="13"/>
        <v>N/A</v>
      </c>
      <c r="G106" s="43">
        <v>168337276</v>
      </c>
      <c r="H106" s="11" t="str">
        <f t="shared" si="14"/>
        <v>N/A</v>
      </c>
      <c r="I106" s="12">
        <v>25.31</v>
      </c>
      <c r="J106" s="12">
        <v>-0.45</v>
      </c>
      <c r="K106" s="41" t="s">
        <v>732</v>
      </c>
      <c r="L106" s="9" t="str">
        <f t="shared" si="15"/>
        <v>Yes</v>
      </c>
    </row>
    <row r="107" spans="1:12" x14ac:dyDescent="0.25">
      <c r="A107" s="42" t="s">
        <v>569</v>
      </c>
      <c r="B107" s="33" t="s">
        <v>217</v>
      </c>
      <c r="C107" s="34">
        <v>225915</v>
      </c>
      <c r="D107" s="11" t="str">
        <f t="shared" si="12"/>
        <v>N/A</v>
      </c>
      <c r="E107" s="34">
        <v>256677</v>
      </c>
      <c r="F107" s="11" t="str">
        <f t="shared" si="13"/>
        <v>N/A</v>
      </c>
      <c r="G107" s="34">
        <v>247147</v>
      </c>
      <c r="H107" s="11" t="str">
        <f t="shared" si="14"/>
        <v>N/A</v>
      </c>
      <c r="I107" s="12">
        <v>13.62</v>
      </c>
      <c r="J107" s="12">
        <v>-3.71</v>
      </c>
      <c r="K107" s="41" t="s">
        <v>732</v>
      </c>
      <c r="L107" s="9" t="str">
        <f t="shared" si="15"/>
        <v>Yes</v>
      </c>
    </row>
    <row r="108" spans="1:12" x14ac:dyDescent="0.25">
      <c r="A108" s="42" t="s">
        <v>1329</v>
      </c>
      <c r="B108" s="33" t="s">
        <v>217</v>
      </c>
      <c r="C108" s="43">
        <v>597.33225771000002</v>
      </c>
      <c r="D108" s="11" t="str">
        <f t="shared" si="12"/>
        <v>N/A</v>
      </c>
      <c r="E108" s="43">
        <v>658.79928859999995</v>
      </c>
      <c r="F108" s="11" t="str">
        <f t="shared" si="13"/>
        <v>N/A</v>
      </c>
      <c r="G108" s="43">
        <v>681.12206905000005</v>
      </c>
      <c r="H108" s="11" t="str">
        <f t="shared" si="14"/>
        <v>N/A</v>
      </c>
      <c r="I108" s="12">
        <v>10.29</v>
      </c>
      <c r="J108" s="12">
        <v>3.3879999999999999</v>
      </c>
      <c r="K108" s="41" t="s">
        <v>732</v>
      </c>
      <c r="L108" s="9" t="str">
        <f t="shared" si="15"/>
        <v>Yes</v>
      </c>
    </row>
    <row r="109" spans="1:12" x14ac:dyDescent="0.25">
      <c r="A109" s="42" t="s">
        <v>570</v>
      </c>
      <c r="B109" s="33" t="s">
        <v>217</v>
      </c>
      <c r="C109" s="43">
        <v>556953381</v>
      </c>
      <c r="D109" s="11" t="str">
        <f t="shared" si="12"/>
        <v>N/A</v>
      </c>
      <c r="E109" s="43">
        <v>572797001</v>
      </c>
      <c r="F109" s="11" t="str">
        <f t="shared" si="13"/>
        <v>N/A</v>
      </c>
      <c r="G109" s="43">
        <v>653189950</v>
      </c>
      <c r="H109" s="11" t="str">
        <f t="shared" si="14"/>
        <v>N/A</v>
      </c>
      <c r="I109" s="12">
        <v>2.8450000000000002</v>
      </c>
      <c r="J109" s="12">
        <v>14.04</v>
      </c>
      <c r="K109" s="41" t="s">
        <v>732</v>
      </c>
      <c r="L109" s="9" t="str">
        <f t="shared" si="15"/>
        <v>Yes</v>
      </c>
    </row>
    <row r="110" spans="1:12" x14ac:dyDescent="0.25">
      <c r="A110" s="42" t="s">
        <v>571</v>
      </c>
      <c r="B110" s="33" t="s">
        <v>217</v>
      </c>
      <c r="C110" s="34">
        <v>271575</v>
      </c>
      <c r="D110" s="11" t="str">
        <f t="shared" si="12"/>
        <v>N/A</v>
      </c>
      <c r="E110" s="34">
        <v>280673</v>
      </c>
      <c r="F110" s="11" t="str">
        <f t="shared" si="13"/>
        <v>N/A</v>
      </c>
      <c r="G110" s="34">
        <v>288045</v>
      </c>
      <c r="H110" s="11" t="str">
        <f t="shared" si="14"/>
        <v>N/A</v>
      </c>
      <c r="I110" s="12">
        <v>3.35</v>
      </c>
      <c r="J110" s="12">
        <v>2.6269999999999998</v>
      </c>
      <c r="K110" s="41" t="s">
        <v>732</v>
      </c>
      <c r="L110" s="9" t="str">
        <f t="shared" si="15"/>
        <v>Yes</v>
      </c>
    </row>
    <row r="111" spans="1:12" x14ac:dyDescent="0.25">
      <c r="A111" s="42" t="s">
        <v>1330</v>
      </c>
      <c r="B111" s="33" t="s">
        <v>217</v>
      </c>
      <c r="C111" s="43">
        <v>2050.8271417000001</v>
      </c>
      <c r="D111" s="11" t="str">
        <f t="shared" si="12"/>
        <v>N/A</v>
      </c>
      <c r="E111" s="43">
        <v>2040.7983703</v>
      </c>
      <c r="F111" s="11" t="str">
        <f t="shared" si="13"/>
        <v>N/A</v>
      </c>
      <c r="G111" s="43">
        <v>2267.6663368999998</v>
      </c>
      <c r="H111" s="11" t="str">
        <f t="shared" si="14"/>
        <v>N/A</v>
      </c>
      <c r="I111" s="12">
        <v>-0.48899999999999999</v>
      </c>
      <c r="J111" s="12">
        <v>11.12</v>
      </c>
      <c r="K111" s="41" t="s">
        <v>732</v>
      </c>
      <c r="L111" s="9" t="str">
        <f t="shared" si="15"/>
        <v>Yes</v>
      </c>
    </row>
    <row r="112" spans="1:12" ht="25" x14ac:dyDescent="0.25">
      <c r="A112" s="42" t="s">
        <v>572</v>
      </c>
      <c r="B112" s="33" t="s">
        <v>217</v>
      </c>
      <c r="C112" s="43">
        <v>76505506</v>
      </c>
      <c r="D112" s="11" t="str">
        <f t="shared" si="12"/>
        <v>N/A</v>
      </c>
      <c r="E112" s="43">
        <v>82616008</v>
      </c>
      <c r="F112" s="11" t="str">
        <f t="shared" si="13"/>
        <v>N/A</v>
      </c>
      <c r="G112" s="43">
        <v>77504438</v>
      </c>
      <c r="H112" s="11" t="str">
        <f t="shared" si="14"/>
        <v>N/A</v>
      </c>
      <c r="I112" s="12">
        <v>7.9870000000000001</v>
      </c>
      <c r="J112" s="12">
        <v>-6.19</v>
      </c>
      <c r="K112" s="41" t="s">
        <v>732</v>
      </c>
      <c r="L112" s="9" t="str">
        <f t="shared" si="15"/>
        <v>Yes</v>
      </c>
    </row>
    <row r="113" spans="1:12" x14ac:dyDescent="0.25">
      <c r="A113" s="42" t="s">
        <v>573</v>
      </c>
      <c r="B113" s="33" t="s">
        <v>217</v>
      </c>
      <c r="C113" s="34">
        <v>48658</v>
      </c>
      <c r="D113" s="11" t="str">
        <f t="shared" si="12"/>
        <v>N/A</v>
      </c>
      <c r="E113" s="34">
        <v>51173</v>
      </c>
      <c r="F113" s="11" t="str">
        <f t="shared" si="13"/>
        <v>N/A</v>
      </c>
      <c r="G113" s="34">
        <v>56338</v>
      </c>
      <c r="H113" s="11" t="str">
        <f t="shared" si="14"/>
        <v>N/A</v>
      </c>
      <c r="I113" s="12">
        <v>5.1689999999999996</v>
      </c>
      <c r="J113" s="12">
        <v>10.09</v>
      </c>
      <c r="K113" s="41" t="s">
        <v>732</v>
      </c>
      <c r="L113" s="9" t="str">
        <f t="shared" si="15"/>
        <v>Yes</v>
      </c>
    </row>
    <row r="114" spans="1:12" ht="25" x14ac:dyDescent="0.25">
      <c r="A114" s="42" t="s">
        <v>1331</v>
      </c>
      <c r="B114" s="33" t="s">
        <v>217</v>
      </c>
      <c r="C114" s="43">
        <v>1572.3109457999999</v>
      </c>
      <c r="D114" s="11" t="str">
        <f t="shared" si="12"/>
        <v>N/A</v>
      </c>
      <c r="E114" s="43">
        <v>1614.4452739000001</v>
      </c>
      <c r="F114" s="11" t="str">
        <f t="shared" si="13"/>
        <v>N/A</v>
      </c>
      <c r="G114" s="43">
        <v>1375.7044624</v>
      </c>
      <c r="H114" s="11" t="str">
        <f t="shared" si="14"/>
        <v>N/A</v>
      </c>
      <c r="I114" s="12">
        <v>2.68</v>
      </c>
      <c r="J114" s="12">
        <v>-14.8</v>
      </c>
      <c r="K114" s="41" t="s">
        <v>732</v>
      </c>
      <c r="L114" s="9" t="str">
        <f t="shared" si="15"/>
        <v>Yes</v>
      </c>
    </row>
    <row r="115" spans="1:12" ht="25" x14ac:dyDescent="0.25">
      <c r="A115" s="42" t="s">
        <v>574</v>
      </c>
      <c r="B115" s="33" t="s">
        <v>217</v>
      </c>
      <c r="C115" s="43">
        <v>10880538</v>
      </c>
      <c r="D115" s="11" t="str">
        <f t="shared" si="12"/>
        <v>N/A</v>
      </c>
      <c r="E115" s="43">
        <v>12772370</v>
      </c>
      <c r="F115" s="11" t="str">
        <f t="shared" si="13"/>
        <v>N/A</v>
      </c>
      <c r="G115" s="43">
        <v>14124154</v>
      </c>
      <c r="H115" s="11" t="str">
        <f t="shared" si="14"/>
        <v>N/A</v>
      </c>
      <c r="I115" s="12">
        <v>17.39</v>
      </c>
      <c r="J115" s="12">
        <v>10.58</v>
      </c>
      <c r="K115" s="41" t="s">
        <v>732</v>
      </c>
      <c r="L115" s="9" t="str">
        <f t="shared" si="15"/>
        <v>Yes</v>
      </c>
    </row>
    <row r="116" spans="1:12" x14ac:dyDescent="0.25">
      <c r="A116" s="3" t="s">
        <v>575</v>
      </c>
      <c r="B116" s="33" t="s">
        <v>217</v>
      </c>
      <c r="C116" s="34">
        <v>24798</v>
      </c>
      <c r="D116" s="11" t="str">
        <f t="shared" si="12"/>
        <v>N/A</v>
      </c>
      <c r="E116" s="34">
        <v>26233</v>
      </c>
      <c r="F116" s="11" t="str">
        <f t="shared" si="13"/>
        <v>N/A</v>
      </c>
      <c r="G116" s="34">
        <v>28666</v>
      </c>
      <c r="H116" s="11" t="str">
        <f t="shared" si="14"/>
        <v>N/A</v>
      </c>
      <c r="I116" s="12">
        <v>5.7869999999999999</v>
      </c>
      <c r="J116" s="12">
        <v>9.2750000000000004</v>
      </c>
      <c r="K116" s="41" t="s">
        <v>732</v>
      </c>
      <c r="L116" s="9" t="str">
        <f t="shared" si="15"/>
        <v>Yes</v>
      </c>
    </row>
    <row r="117" spans="1:12" ht="25" x14ac:dyDescent="0.25">
      <c r="A117" s="3" t="s">
        <v>1332</v>
      </c>
      <c r="B117" s="33" t="s">
        <v>217</v>
      </c>
      <c r="C117" s="43">
        <v>438.76675538000001</v>
      </c>
      <c r="D117" s="11" t="str">
        <f t="shared" si="12"/>
        <v>N/A</v>
      </c>
      <c r="E117" s="43">
        <v>486.88179011</v>
      </c>
      <c r="F117" s="11" t="str">
        <f t="shared" si="13"/>
        <v>N/A</v>
      </c>
      <c r="G117" s="43">
        <v>492.71450499000002</v>
      </c>
      <c r="H117" s="11" t="str">
        <f t="shared" si="14"/>
        <v>N/A</v>
      </c>
      <c r="I117" s="12">
        <v>10.97</v>
      </c>
      <c r="J117" s="12">
        <v>1.198</v>
      </c>
      <c r="K117" s="41" t="s">
        <v>732</v>
      </c>
      <c r="L117" s="9" t="str">
        <f t="shared" si="15"/>
        <v>Yes</v>
      </c>
    </row>
    <row r="118" spans="1:12" ht="25" x14ac:dyDescent="0.25">
      <c r="A118" s="4" t="s">
        <v>576</v>
      </c>
      <c r="B118" s="33" t="s">
        <v>217</v>
      </c>
      <c r="C118" s="43">
        <v>76006156</v>
      </c>
      <c r="D118" s="11" t="str">
        <f t="shared" si="12"/>
        <v>N/A</v>
      </c>
      <c r="E118" s="43">
        <v>89918146</v>
      </c>
      <c r="F118" s="11" t="str">
        <f t="shared" si="13"/>
        <v>N/A</v>
      </c>
      <c r="G118" s="43">
        <v>105958695</v>
      </c>
      <c r="H118" s="11" t="str">
        <f t="shared" si="14"/>
        <v>N/A</v>
      </c>
      <c r="I118" s="12">
        <v>18.3</v>
      </c>
      <c r="J118" s="12">
        <v>17.84</v>
      </c>
      <c r="K118" s="41" t="s">
        <v>732</v>
      </c>
      <c r="L118" s="9" t="str">
        <f t="shared" si="15"/>
        <v>Yes</v>
      </c>
    </row>
    <row r="119" spans="1:12" x14ac:dyDescent="0.25">
      <c r="A119" s="4" t="s">
        <v>577</v>
      </c>
      <c r="B119" s="33" t="s">
        <v>217</v>
      </c>
      <c r="C119" s="34">
        <v>10897</v>
      </c>
      <c r="D119" s="11" t="str">
        <f t="shared" si="12"/>
        <v>N/A</v>
      </c>
      <c r="E119" s="34">
        <v>12165</v>
      </c>
      <c r="F119" s="11" t="str">
        <f t="shared" si="13"/>
        <v>N/A</v>
      </c>
      <c r="G119" s="34">
        <v>13604</v>
      </c>
      <c r="H119" s="11" t="str">
        <f t="shared" si="14"/>
        <v>N/A</v>
      </c>
      <c r="I119" s="12">
        <v>11.64</v>
      </c>
      <c r="J119" s="12">
        <v>11.83</v>
      </c>
      <c r="K119" s="41" t="s">
        <v>732</v>
      </c>
      <c r="L119" s="9" t="str">
        <f t="shared" si="15"/>
        <v>Yes</v>
      </c>
    </row>
    <row r="120" spans="1:12" ht="25" x14ac:dyDescent="0.25">
      <c r="A120" s="4" t="s">
        <v>1333</v>
      </c>
      <c r="B120" s="33" t="s">
        <v>217</v>
      </c>
      <c r="C120" s="43">
        <v>6974.9615491000004</v>
      </c>
      <c r="D120" s="11" t="str">
        <f t="shared" si="12"/>
        <v>N/A</v>
      </c>
      <c r="E120" s="43">
        <v>7391.5450884000002</v>
      </c>
      <c r="F120" s="11" t="str">
        <f t="shared" si="13"/>
        <v>N/A</v>
      </c>
      <c r="G120" s="43">
        <v>7788.7896941999998</v>
      </c>
      <c r="H120" s="11" t="str">
        <f t="shared" si="14"/>
        <v>N/A</v>
      </c>
      <c r="I120" s="12">
        <v>5.9729999999999999</v>
      </c>
      <c r="J120" s="12">
        <v>5.3739999999999997</v>
      </c>
      <c r="K120" s="41" t="s">
        <v>732</v>
      </c>
      <c r="L120" s="9" t="str">
        <f t="shared" si="15"/>
        <v>Yes</v>
      </c>
    </row>
    <row r="121" spans="1:12" ht="25" x14ac:dyDescent="0.25">
      <c r="A121" s="4" t="s">
        <v>578</v>
      </c>
      <c r="B121" s="33" t="s">
        <v>217</v>
      </c>
      <c r="C121" s="43">
        <v>24802509</v>
      </c>
      <c r="D121" s="11" t="str">
        <f t="shared" si="12"/>
        <v>N/A</v>
      </c>
      <c r="E121" s="43">
        <v>23509536</v>
      </c>
      <c r="F121" s="11" t="str">
        <f t="shared" si="13"/>
        <v>N/A</v>
      </c>
      <c r="G121" s="43">
        <v>21093594</v>
      </c>
      <c r="H121" s="11" t="str">
        <f t="shared" si="14"/>
        <v>N/A</v>
      </c>
      <c r="I121" s="12">
        <v>-5.21</v>
      </c>
      <c r="J121" s="12">
        <v>-10.3</v>
      </c>
      <c r="K121" s="41" t="s">
        <v>732</v>
      </c>
      <c r="L121" s="9" t="str">
        <f t="shared" si="15"/>
        <v>Yes</v>
      </c>
    </row>
    <row r="122" spans="1:12" x14ac:dyDescent="0.25">
      <c r="A122" s="4" t="s">
        <v>579</v>
      </c>
      <c r="B122" s="33" t="s">
        <v>217</v>
      </c>
      <c r="C122" s="34">
        <v>14586</v>
      </c>
      <c r="D122" s="11" t="str">
        <f t="shared" si="12"/>
        <v>N/A</v>
      </c>
      <c r="E122" s="34">
        <v>14037</v>
      </c>
      <c r="F122" s="11" t="str">
        <f t="shared" si="13"/>
        <v>N/A</v>
      </c>
      <c r="G122" s="34">
        <v>10468</v>
      </c>
      <c r="H122" s="11" t="str">
        <f t="shared" si="14"/>
        <v>N/A</v>
      </c>
      <c r="I122" s="12">
        <v>-3.76</v>
      </c>
      <c r="J122" s="12">
        <v>-25.4</v>
      </c>
      <c r="K122" s="41" t="s">
        <v>732</v>
      </c>
      <c r="L122" s="9" t="str">
        <f t="shared" si="15"/>
        <v>Yes</v>
      </c>
    </row>
    <row r="123" spans="1:12" ht="25" x14ac:dyDescent="0.25">
      <c r="A123" s="4" t="s">
        <v>1334</v>
      </c>
      <c r="B123" s="33" t="s">
        <v>217</v>
      </c>
      <c r="C123" s="43">
        <v>1700.4325381000001</v>
      </c>
      <c r="D123" s="11" t="str">
        <f t="shared" si="12"/>
        <v>N/A</v>
      </c>
      <c r="E123" s="43">
        <v>1674.8262448999999</v>
      </c>
      <c r="F123" s="11" t="str">
        <f t="shared" si="13"/>
        <v>N/A</v>
      </c>
      <c r="G123" s="43">
        <v>2015.0548338000001</v>
      </c>
      <c r="H123" s="11" t="str">
        <f t="shared" si="14"/>
        <v>N/A</v>
      </c>
      <c r="I123" s="12">
        <v>-1.51</v>
      </c>
      <c r="J123" s="12">
        <v>20.309999999999999</v>
      </c>
      <c r="K123" s="41" t="s">
        <v>732</v>
      </c>
      <c r="L123" s="9" t="str">
        <f t="shared" si="15"/>
        <v>Yes</v>
      </c>
    </row>
    <row r="124" spans="1:12" ht="25" x14ac:dyDescent="0.25">
      <c r="A124" s="4" t="s">
        <v>580</v>
      </c>
      <c r="B124" s="33" t="s">
        <v>217</v>
      </c>
      <c r="C124" s="43">
        <v>2551251</v>
      </c>
      <c r="D124" s="11" t="str">
        <f t="shared" si="12"/>
        <v>N/A</v>
      </c>
      <c r="E124" s="43">
        <v>2656687</v>
      </c>
      <c r="F124" s="11" t="str">
        <f t="shared" si="13"/>
        <v>N/A</v>
      </c>
      <c r="G124" s="43">
        <v>3073340</v>
      </c>
      <c r="H124" s="11" t="str">
        <f t="shared" si="14"/>
        <v>N/A</v>
      </c>
      <c r="I124" s="12">
        <v>4.133</v>
      </c>
      <c r="J124" s="12">
        <v>15.68</v>
      </c>
      <c r="K124" s="41" t="s">
        <v>732</v>
      </c>
      <c r="L124" s="9" t="str">
        <f t="shared" si="15"/>
        <v>Yes</v>
      </c>
    </row>
    <row r="125" spans="1:12" x14ac:dyDescent="0.25">
      <c r="A125" s="2" t="s">
        <v>581</v>
      </c>
      <c r="B125" s="33" t="s">
        <v>217</v>
      </c>
      <c r="C125" s="34">
        <v>4754</v>
      </c>
      <c r="D125" s="11" t="str">
        <f t="shared" si="12"/>
        <v>N/A</v>
      </c>
      <c r="E125" s="34">
        <v>5299</v>
      </c>
      <c r="F125" s="11" t="str">
        <f t="shared" si="13"/>
        <v>N/A</v>
      </c>
      <c r="G125" s="34">
        <v>6285</v>
      </c>
      <c r="H125" s="11" t="str">
        <f t="shared" si="14"/>
        <v>N/A</v>
      </c>
      <c r="I125" s="12">
        <v>11.46</v>
      </c>
      <c r="J125" s="12">
        <v>18.61</v>
      </c>
      <c r="K125" s="41" t="s">
        <v>732</v>
      </c>
      <c r="L125" s="9" t="str">
        <f t="shared" si="15"/>
        <v>Yes</v>
      </c>
    </row>
    <row r="126" spans="1:12" ht="25" x14ac:dyDescent="0.25">
      <c r="A126" s="2" t="s">
        <v>1335</v>
      </c>
      <c r="B126" s="33" t="s">
        <v>217</v>
      </c>
      <c r="C126" s="43">
        <v>536.65355490000002</v>
      </c>
      <c r="D126" s="11" t="str">
        <f t="shared" si="12"/>
        <v>N/A</v>
      </c>
      <c r="E126" s="43">
        <v>501.35629363999999</v>
      </c>
      <c r="F126" s="11" t="str">
        <f t="shared" si="13"/>
        <v>N/A</v>
      </c>
      <c r="G126" s="43">
        <v>488.99602227999998</v>
      </c>
      <c r="H126" s="11" t="str">
        <f t="shared" si="14"/>
        <v>N/A</v>
      </c>
      <c r="I126" s="12">
        <v>-6.58</v>
      </c>
      <c r="J126" s="12">
        <v>-2.4700000000000002</v>
      </c>
      <c r="K126" s="41" t="s">
        <v>732</v>
      </c>
      <c r="L126" s="9" t="str">
        <f t="shared" si="15"/>
        <v>Yes</v>
      </c>
    </row>
    <row r="127" spans="1:12" ht="25" x14ac:dyDescent="0.25">
      <c r="A127" s="2" t="s">
        <v>582</v>
      </c>
      <c r="B127" s="33" t="s">
        <v>217</v>
      </c>
      <c r="C127" s="43">
        <v>18402</v>
      </c>
      <c r="D127" s="11" t="str">
        <f t="shared" si="12"/>
        <v>N/A</v>
      </c>
      <c r="E127" s="43">
        <v>16609</v>
      </c>
      <c r="F127" s="11" t="str">
        <f t="shared" si="13"/>
        <v>N/A</v>
      </c>
      <c r="G127" s="43">
        <v>17645</v>
      </c>
      <c r="H127" s="11" t="str">
        <f t="shared" si="14"/>
        <v>N/A</v>
      </c>
      <c r="I127" s="12">
        <v>-9.74</v>
      </c>
      <c r="J127" s="12">
        <v>6.2380000000000004</v>
      </c>
      <c r="K127" s="41" t="s">
        <v>732</v>
      </c>
      <c r="L127" s="9" t="str">
        <f t="shared" si="15"/>
        <v>Yes</v>
      </c>
    </row>
    <row r="128" spans="1:12" x14ac:dyDescent="0.25">
      <c r="A128" s="2" t="s">
        <v>583</v>
      </c>
      <c r="B128" s="33" t="s">
        <v>217</v>
      </c>
      <c r="C128" s="34">
        <v>920</v>
      </c>
      <c r="D128" s="11" t="str">
        <f t="shared" si="12"/>
        <v>N/A</v>
      </c>
      <c r="E128" s="34">
        <v>887</v>
      </c>
      <c r="F128" s="11" t="str">
        <f t="shared" si="13"/>
        <v>N/A</v>
      </c>
      <c r="G128" s="34">
        <v>833</v>
      </c>
      <c r="H128" s="11" t="str">
        <f t="shared" si="14"/>
        <v>N/A</v>
      </c>
      <c r="I128" s="12">
        <v>-3.59</v>
      </c>
      <c r="J128" s="12">
        <v>-6.09</v>
      </c>
      <c r="K128" s="41" t="s">
        <v>732</v>
      </c>
      <c r="L128" s="9" t="str">
        <f t="shared" si="15"/>
        <v>Yes</v>
      </c>
    </row>
    <row r="129" spans="1:12" ht="25" x14ac:dyDescent="0.25">
      <c r="A129" s="2" t="s">
        <v>1336</v>
      </c>
      <c r="B129" s="33" t="s">
        <v>217</v>
      </c>
      <c r="C129" s="43">
        <v>20.002173913</v>
      </c>
      <c r="D129" s="11" t="str">
        <f t="shared" si="12"/>
        <v>N/A</v>
      </c>
      <c r="E129" s="43">
        <v>18.724915445000001</v>
      </c>
      <c r="F129" s="11" t="str">
        <f t="shared" si="13"/>
        <v>N/A</v>
      </c>
      <c r="G129" s="43">
        <v>21.182472989000001</v>
      </c>
      <c r="H129" s="11" t="str">
        <f t="shared" si="14"/>
        <v>N/A</v>
      </c>
      <c r="I129" s="12">
        <v>-6.39</v>
      </c>
      <c r="J129" s="12">
        <v>13.12</v>
      </c>
      <c r="K129" s="41" t="s">
        <v>732</v>
      </c>
      <c r="L129" s="9" t="str">
        <f t="shared" si="15"/>
        <v>Yes</v>
      </c>
    </row>
    <row r="130" spans="1:12" x14ac:dyDescent="0.25">
      <c r="A130" s="2" t="s">
        <v>584</v>
      </c>
      <c r="B130" s="33" t="s">
        <v>217</v>
      </c>
      <c r="C130" s="43">
        <v>7767775</v>
      </c>
      <c r="D130" s="11" t="str">
        <f t="shared" si="12"/>
        <v>N/A</v>
      </c>
      <c r="E130" s="43">
        <v>8963062</v>
      </c>
      <c r="F130" s="11" t="str">
        <f t="shared" si="13"/>
        <v>N/A</v>
      </c>
      <c r="G130" s="43">
        <v>9789826</v>
      </c>
      <c r="H130" s="11" t="str">
        <f t="shared" si="14"/>
        <v>N/A</v>
      </c>
      <c r="I130" s="12">
        <v>15.39</v>
      </c>
      <c r="J130" s="12">
        <v>9.2240000000000002</v>
      </c>
      <c r="K130" s="41" t="s">
        <v>732</v>
      </c>
      <c r="L130" s="9" t="str">
        <f t="shared" si="15"/>
        <v>Yes</v>
      </c>
    </row>
    <row r="131" spans="1:12" x14ac:dyDescent="0.25">
      <c r="A131" s="2" t="s">
        <v>585</v>
      </c>
      <c r="B131" s="33" t="s">
        <v>217</v>
      </c>
      <c r="C131" s="34">
        <v>1043</v>
      </c>
      <c r="D131" s="11" t="str">
        <f t="shared" si="12"/>
        <v>N/A</v>
      </c>
      <c r="E131" s="34">
        <v>1127</v>
      </c>
      <c r="F131" s="11" t="str">
        <f t="shared" si="13"/>
        <v>N/A</v>
      </c>
      <c r="G131" s="34">
        <v>1202</v>
      </c>
      <c r="H131" s="11" t="str">
        <f t="shared" si="14"/>
        <v>N/A</v>
      </c>
      <c r="I131" s="12">
        <v>8.0540000000000003</v>
      </c>
      <c r="J131" s="12">
        <v>6.6550000000000002</v>
      </c>
      <c r="K131" s="41" t="s">
        <v>732</v>
      </c>
      <c r="L131" s="9" t="str">
        <f t="shared" si="15"/>
        <v>Yes</v>
      </c>
    </row>
    <row r="132" spans="1:12" x14ac:dyDescent="0.25">
      <c r="A132" s="2" t="s">
        <v>1337</v>
      </c>
      <c r="B132" s="33" t="s">
        <v>217</v>
      </c>
      <c r="C132" s="43">
        <v>7447.5311601000003</v>
      </c>
      <c r="D132" s="11" t="str">
        <f t="shared" si="12"/>
        <v>N/A</v>
      </c>
      <c r="E132" s="43">
        <v>7953.0275067000002</v>
      </c>
      <c r="F132" s="11" t="str">
        <f t="shared" si="13"/>
        <v>N/A</v>
      </c>
      <c r="G132" s="43">
        <v>8144.6139767000004</v>
      </c>
      <c r="H132" s="11" t="str">
        <f t="shared" si="14"/>
        <v>N/A</v>
      </c>
      <c r="I132" s="12">
        <v>6.7869999999999999</v>
      </c>
      <c r="J132" s="12">
        <v>2.4089999999999998</v>
      </c>
      <c r="K132" s="41" t="s">
        <v>732</v>
      </c>
      <c r="L132" s="9" t="str">
        <f t="shared" si="15"/>
        <v>Yes</v>
      </c>
    </row>
    <row r="133" spans="1:12" ht="25" x14ac:dyDescent="0.25">
      <c r="A133" s="2" t="s">
        <v>586</v>
      </c>
      <c r="B133" s="33" t="s">
        <v>217</v>
      </c>
      <c r="C133" s="43">
        <v>70422</v>
      </c>
      <c r="D133" s="11" t="str">
        <f t="shared" si="12"/>
        <v>N/A</v>
      </c>
      <c r="E133" s="43">
        <v>141759</v>
      </c>
      <c r="F133" s="11" t="str">
        <f t="shared" si="13"/>
        <v>N/A</v>
      </c>
      <c r="G133" s="43">
        <v>118055</v>
      </c>
      <c r="H133" s="11" t="str">
        <f t="shared" si="14"/>
        <v>N/A</v>
      </c>
      <c r="I133" s="12">
        <v>101.3</v>
      </c>
      <c r="J133" s="12">
        <v>-16.7</v>
      </c>
      <c r="K133" s="41" t="s">
        <v>732</v>
      </c>
      <c r="L133" s="9" t="str">
        <f>IF(J133="Div by 0", "N/A", IF(OR(J133="N/A",K133="N/A"),"N/A", IF(J133&gt;VALUE(MID(K133,1,2)), "No", IF(J133&lt;-1*VALUE(MID(K133,1,2)), "No", "Yes"))))</f>
        <v>Yes</v>
      </c>
    </row>
    <row r="134" spans="1:12" x14ac:dyDescent="0.25">
      <c r="A134" s="2" t="s">
        <v>587</v>
      </c>
      <c r="B134" s="33" t="s">
        <v>217</v>
      </c>
      <c r="C134" s="34">
        <v>322</v>
      </c>
      <c r="D134" s="11" t="str">
        <f t="shared" si="12"/>
        <v>N/A</v>
      </c>
      <c r="E134" s="34">
        <v>619</v>
      </c>
      <c r="F134" s="11" t="str">
        <f t="shared" si="13"/>
        <v>N/A</v>
      </c>
      <c r="G134" s="34">
        <v>653</v>
      </c>
      <c r="H134" s="11" t="str">
        <f t="shared" si="14"/>
        <v>N/A</v>
      </c>
      <c r="I134" s="12">
        <v>92.24</v>
      </c>
      <c r="J134" s="12">
        <v>5.4930000000000003</v>
      </c>
      <c r="K134" s="41" t="s">
        <v>732</v>
      </c>
      <c r="L134" s="9" t="str">
        <f t="shared" ref="L134:L138" si="16">IF(J134="Div by 0", "N/A", IF(OR(J134="N/A",K134="N/A"),"N/A", IF(J134&gt;VALUE(MID(K134,1,2)), "No", IF(J134&lt;-1*VALUE(MID(K134,1,2)), "No", "Yes"))))</f>
        <v>Yes</v>
      </c>
    </row>
    <row r="135" spans="1:12" ht="25" x14ac:dyDescent="0.25">
      <c r="A135" s="2" t="s">
        <v>1338</v>
      </c>
      <c r="B135" s="33" t="s">
        <v>217</v>
      </c>
      <c r="C135" s="43">
        <v>218.70186335</v>
      </c>
      <c r="D135" s="11" t="str">
        <f t="shared" si="12"/>
        <v>N/A</v>
      </c>
      <c r="E135" s="43">
        <v>229.01292407</v>
      </c>
      <c r="F135" s="11" t="str">
        <f t="shared" si="13"/>
        <v>N/A</v>
      </c>
      <c r="G135" s="43">
        <v>180.78866769000001</v>
      </c>
      <c r="H135" s="11" t="str">
        <f t="shared" si="14"/>
        <v>N/A</v>
      </c>
      <c r="I135" s="12">
        <v>4.7149999999999999</v>
      </c>
      <c r="J135" s="12">
        <v>-21.1</v>
      </c>
      <c r="K135" s="41" t="s">
        <v>732</v>
      </c>
      <c r="L135" s="9" t="str">
        <f t="shared" si="16"/>
        <v>Yes</v>
      </c>
    </row>
    <row r="136" spans="1:12" ht="25" x14ac:dyDescent="0.25">
      <c r="A136" s="2" t="s">
        <v>588</v>
      </c>
      <c r="B136" s="33" t="s">
        <v>217</v>
      </c>
      <c r="C136" s="43">
        <v>33964</v>
      </c>
      <c r="D136" s="11" t="str">
        <f t="shared" ref="D136:D150" si="17">IF($B136="N/A","N/A",IF(C136&gt;10,"No",IF(C136&lt;-10,"No","Yes")))</f>
        <v>N/A</v>
      </c>
      <c r="E136" s="43">
        <v>37312</v>
      </c>
      <c r="F136" s="11" t="str">
        <f t="shared" ref="F136:F150" si="18">IF($B136="N/A","N/A",IF(E136&gt;10,"No",IF(E136&lt;-10,"No","Yes")))</f>
        <v>N/A</v>
      </c>
      <c r="G136" s="43">
        <v>8381560</v>
      </c>
      <c r="H136" s="11" t="str">
        <f t="shared" ref="H136:H150" si="19">IF($B136="N/A","N/A",IF(G136&gt;10,"No",IF(G136&lt;-10,"No","Yes")))</f>
        <v>N/A</v>
      </c>
      <c r="I136" s="12">
        <v>9.8569999999999993</v>
      </c>
      <c r="J136" s="12">
        <v>22363</v>
      </c>
      <c r="K136" s="41" t="s">
        <v>732</v>
      </c>
      <c r="L136" s="9" t="str">
        <f t="shared" si="16"/>
        <v>No</v>
      </c>
    </row>
    <row r="137" spans="1:12" x14ac:dyDescent="0.25">
      <c r="A137" s="2" t="s">
        <v>589</v>
      </c>
      <c r="B137" s="33" t="s">
        <v>217</v>
      </c>
      <c r="C137" s="34">
        <v>11</v>
      </c>
      <c r="D137" s="11" t="str">
        <f t="shared" si="17"/>
        <v>N/A</v>
      </c>
      <c r="E137" s="34">
        <v>11</v>
      </c>
      <c r="F137" s="11" t="str">
        <f t="shared" si="18"/>
        <v>N/A</v>
      </c>
      <c r="G137" s="34">
        <v>399</v>
      </c>
      <c r="H137" s="11" t="str">
        <f t="shared" si="19"/>
        <v>N/A</v>
      </c>
      <c r="I137" s="12">
        <v>0</v>
      </c>
      <c r="J137" s="12">
        <v>39800</v>
      </c>
      <c r="K137" s="41" t="s">
        <v>732</v>
      </c>
      <c r="L137" s="9" t="str">
        <f t="shared" si="16"/>
        <v>No</v>
      </c>
    </row>
    <row r="138" spans="1:12" ht="25" x14ac:dyDescent="0.25">
      <c r="A138" s="2" t="s">
        <v>1339</v>
      </c>
      <c r="B138" s="33" t="s">
        <v>217</v>
      </c>
      <c r="C138" s="43">
        <v>33964</v>
      </c>
      <c r="D138" s="11" t="str">
        <f t="shared" si="17"/>
        <v>N/A</v>
      </c>
      <c r="E138" s="43">
        <v>37312</v>
      </c>
      <c r="F138" s="11" t="str">
        <f t="shared" si="18"/>
        <v>N/A</v>
      </c>
      <c r="G138" s="43">
        <v>21006.41604</v>
      </c>
      <c r="H138" s="11" t="str">
        <f t="shared" si="19"/>
        <v>N/A</v>
      </c>
      <c r="I138" s="12">
        <v>9.8569999999999993</v>
      </c>
      <c r="J138" s="12">
        <v>-43.7</v>
      </c>
      <c r="K138" s="41" t="s">
        <v>732</v>
      </c>
      <c r="L138" s="9" t="str">
        <f t="shared" si="16"/>
        <v>No</v>
      </c>
    </row>
    <row r="139" spans="1:12" ht="25" x14ac:dyDescent="0.25">
      <c r="A139" s="2" t="s">
        <v>590</v>
      </c>
      <c r="B139" s="33" t="s">
        <v>217</v>
      </c>
      <c r="C139" s="43">
        <v>64354718</v>
      </c>
      <c r="D139" s="11" t="str">
        <f t="shared" si="17"/>
        <v>N/A</v>
      </c>
      <c r="E139" s="43">
        <v>78253594</v>
      </c>
      <c r="F139" s="11" t="str">
        <f t="shared" si="18"/>
        <v>N/A</v>
      </c>
      <c r="G139" s="43">
        <v>80268533</v>
      </c>
      <c r="H139" s="11" t="str">
        <f t="shared" si="19"/>
        <v>N/A</v>
      </c>
      <c r="I139" s="12">
        <v>21.6</v>
      </c>
      <c r="J139" s="12">
        <v>2.5750000000000002</v>
      </c>
      <c r="K139" s="41" t="s">
        <v>732</v>
      </c>
      <c r="L139" s="9" t="str">
        <f t="shared" ref="L139:L150" si="20">IF(J139="Div by 0", "N/A", IF(K139="N/A","N/A", IF(J139&gt;VALUE(MID(K139,1,2)), "No", IF(J139&lt;-1*VALUE(MID(K139,1,2)), "No", "Yes"))))</f>
        <v>Yes</v>
      </c>
    </row>
    <row r="140" spans="1:12" x14ac:dyDescent="0.25">
      <c r="A140" s="2" t="s">
        <v>591</v>
      </c>
      <c r="B140" s="33" t="s">
        <v>217</v>
      </c>
      <c r="C140" s="34">
        <v>112049</v>
      </c>
      <c r="D140" s="11" t="str">
        <f t="shared" si="17"/>
        <v>N/A</v>
      </c>
      <c r="E140" s="34">
        <v>127444</v>
      </c>
      <c r="F140" s="11" t="str">
        <f t="shared" si="18"/>
        <v>N/A</v>
      </c>
      <c r="G140" s="34">
        <v>132014</v>
      </c>
      <c r="H140" s="11" t="str">
        <f t="shared" si="19"/>
        <v>N/A</v>
      </c>
      <c r="I140" s="12">
        <v>13.74</v>
      </c>
      <c r="J140" s="12">
        <v>3.5859999999999999</v>
      </c>
      <c r="K140" s="41" t="s">
        <v>732</v>
      </c>
      <c r="L140" s="9" t="str">
        <f t="shared" si="20"/>
        <v>Yes</v>
      </c>
    </row>
    <row r="141" spans="1:12" ht="25" x14ac:dyDescent="0.25">
      <c r="A141" s="2" t="s">
        <v>1340</v>
      </c>
      <c r="B141" s="33" t="s">
        <v>217</v>
      </c>
      <c r="C141" s="43">
        <v>574.34442074000003</v>
      </c>
      <c r="D141" s="11" t="str">
        <f t="shared" si="17"/>
        <v>N/A</v>
      </c>
      <c r="E141" s="43">
        <v>614.02336713</v>
      </c>
      <c r="F141" s="11" t="str">
        <f t="shared" si="18"/>
        <v>N/A</v>
      </c>
      <c r="G141" s="43">
        <v>608.03045888999998</v>
      </c>
      <c r="H141" s="11" t="str">
        <f t="shared" si="19"/>
        <v>N/A</v>
      </c>
      <c r="I141" s="12">
        <v>6.9089999999999998</v>
      </c>
      <c r="J141" s="12">
        <v>-0.97599999999999998</v>
      </c>
      <c r="K141" s="41" t="s">
        <v>732</v>
      </c>
      <c r="L141" s="9" t="str">
        <f t="shared" si="20"/>
        <v>Yes</v>
      </c>
    </row>
    <row r="142" spans="1:12" ht="25" x14ac:dyDescent="0.25">
      <c r="A142" s="2" t="s">
        <v>592</v>
      </c>
      <c r="B142" s="33" t="s">
        <v>217</v>
      </c>
      <c r="C142" s="43">
        <v>98271795</v>
      </c>
      <c r="D142" s="11" t="str">
        <f t="shared" si="17"/>
        <v>N/A</v>
      </c>
      <c r="E142" s="43">
        <v>108088163</v>
      </c>
      <c r="F142" s="11" t="str">
        <f t="shared" si="18"/>
        <v>N/A</v>
      </c>
      <c r="G142" s="43">
        <v>115379381</v>
      </c>
      <c r="H142" s="11" t="str">
        <f t="shared" si="19"/>
        <v>N/A</v>
      </c>
      <c r="I142" s="12">
        <v>9.9890000000000008</v>
      </c>
      <c r="J142" s="12">
        <v>6.7460000000000004</v>
      </c>
      <c r="K142" s="41" t="s">
        <v>732</v>
      </c>
      <c r="L142" s="9" t="str">
        <f t="shared" si="20"/>
        <v>Yes</v>
      </c>
    </row>
    <row r="143" spans="1:12" x14ac:dyDescent="0.25">
      <c r="A143" s="3" t="s">
        <v>593</v>
      </c>
      <c r="B143" s="33" t="s">
        <v>217</v>
      </c>
      <c r="C143" s="34">
        <v>1911</v>
      </c>
      <c r="D143" s="11" t="str">
        <f t="shared" si="17"/>
        <v>N/A</v>
      </c>
      <c r="E143" s="34">
        <v>2024</v>
      </c>
      <c r="F143" s="11" t="str">
        <f t="shared" si="18"/>
        <v>N/A</v>
      </c>
      <c r="G143" s="34">
        <v>2063</v>
      </c>
      <c r="H143" s="11" t="str">
        <f t="shared" si="19"/>
        <v>N/A</v>
      </c>
      <c r="I143" s="12">
        <v>5.9130000000000003</v>
      </c>
      <c r="J143" s="12">
        <v>1.927</v>
      </c>
      <c r="K143" s="41" t="s">
        <v>732</v>
      </c>
      <c r="L143" s="9" t="str">
        <f t="shared" si="20"/>
        <v>Yes</v>
      </c>
    </row>
    <row r="144" spans="1:12" ht="25" x14ac:dyDescent="0.25">
      <c r="A144" s="3" t="s">
        <v>1341</v>
      </c>
      <c r="B144" s="33" t="s">
        <v>217</v>
      </c>
      <c r="C144" s="43">
        <v>51424.277864999996</v>
      </c>
      <c r="D144" s="11" t="str">
        <f t="shared" si="17"/>
        <v>N/A</v>
      </c>
      <c r="E144" s="43">
        <v>53403.242589000001</v>
      </c>
      <c r="F144" s="11" t="str">
        <f t="shared" si="18"/>
        <v>N/A</v>
      </c>
      <c r="G144" s="43">
        <v>55927.959767</v>
      </c>
      <c r="H144" s="11" t="str">
        <f t="shared" si="19"/>
        <v>N/A</v>
      </c>
      <c r="I144" s="12">
        <v>3.8479999999999999</v>
      </c>
      <c r="J144" s="12">
        <v>4.7279999999999998</v>
      </c>
      <c r="K144" s="41" t="s">
        <v>732</v>
      </c>
      <c r="L144" s="9" t="str">
        <f t="shared" si="20"/>
        <v>Yes</v>
      </c>
    </row>
    <row r="145" spans="1:12" ht="25" x14ac:dyDescent="0.25">
      <c r="A145" s="2" t="s">
        <v>594</v>
      </c>
      <c r="B145" s="33" t="s">
        <v>217</v>
      </c>
      <c r="C145" s="43">
        <v>99683110</v>
      </c>
      <c r="D145" s="11" t="str">
        <f t="shared" si="17"/>
        <v>N/A</v>
      </c>
      <c r="E145" s="43">
        <v>102462200</v>
      </c>
      <c r="F145" s="11" t="str">
        <f t="shared" si="18"/>
        <v>N/A</v>
      </c>
      <c r="G145" s="43">
        <v>122448545</v>
      </c>
      <c r="H145" s="11" t="str">
        <f t="shared" si="19"/>
        <v>N/A</v>
      </c>
      <c r="I145" s="12">
        <v>2.7879999999999998</v>
      </c>
      <c r="J145" s="12">
        <v>19.510000000000002</v>
      </c>
      <c r="K145" s="41" t="s">
        <v>732</v>
      </c>
      <c r="L145" s="9" t="str">
        <f t="shared" si="20"/>
        <v>Yes</v>
      </c>
    </row>
    <row r="146" spans="1:12" x14ac:dyDescent="0.25">
      <c r="A146" s="2" t="s">
        <v>595</v>
      </c>
      <c r="B146" s="33" t="s">
        <v>217</v>
      </c>
      <c r="C146" s="34">
        <v>60703</v>
      </c>
      <c r="D146" s="11" t="str">
        <f t="shared" si="17"/>
        <v>N/A</v>
      </c>
      <c r="E146" s="34">
        <v>66275</v>
      </c>
      <c r="F146" s="11" t="str">
        <f t="shared" si="18"/>
        <v>N/A</v>
      </c>
      <c r="G146" s="34">
        <v>58882</v>
      </c>
      <c r="H146" s="11" t="str">
        <f t="shared" si="19"/>
        <v>N/A</v>
      </c>
      <c r="I146" s="12">
        <v>9.1790000000000003</v>
      </c>
      <c r="J146" s="12">
        <v>-11.2</v>
      </c>
      <c r="K146" s="41" t="s">
        <v>732</v>
      </c>
      <c r="L146" s="9" t="str">
        <f t="shared" si="20"/>
        <v>Yes</v>
      </c>
    </row>
    <row r="147" spans="1:12" ht="25" x14ac:dyDescent="0.25">
      <c r="A147" s="2" t="s">
        <v>1342</v>
      </c>
      <c r="B147" s="33" t="s">
        <v>217</v>
      </c>
      <c r="C147" s="43">
        <v>1642.1447045</v>
      </c>
      <c r="D147" s="11" t="str">
        <f t="shared" si="17"/>
        <v>N/A</v>
      </c>
      <c r="E147" s="43">
        <v>1546.0158431</v>
      </c>
      <c r="F147" s="11" t="str">
        <f t="shared" si="18"/>
        <v>N/A</v>
      </c>
      <c r="G147" s="43">
        <v>2079.5581842000001</v>
      </c>
      <c r="H147" s="11" t="str">
        <f t="shared" si="19"/>
        <v>N/A</v>
      </c>
      <c r="I147" s="12">
        <v>-5.85</v>
      </c>
      <c r="J147" s="12">
        <v>34.51</v>
      </c>
      <c r="K147" s="41" t="s">
        <v>732</v>
      </c>
      <c r="L147" s="9" t="str">
        <f t="shared" si="20"/>
        <v>No</v>
      </c>
    </row>
    <row r="148" spans="1:12" ht="25" x14ac:dyDescent="0.25">
      <c r="A148" s="2" t="s">
        <v>596</v>
      </c>
      <c r="B148" s="33" t="s">
        <v>217</v>
      </c>
      <c r="C148" s="43">
        <v>5844377</v>
      </c>
      <c r="D148" s="11" t="str">
        <f t="shared" si="17"/>
        <v>N/A</v>
      </c>
      <c r="E148" s="43">
        <v>7090713</v>
      </c>
      <c r="F148" s="11" t="str">
        <f t="shared" si="18"/>
        <v>N/A</v>
      </c>
      <c r="G148" s="43">
        <v>7666092</v>
      </c>
      <c r="H148" s="11" t="str">
        <f t="shared" si="19"/>
        <v>N/A</v>
      </c>
      <c r="I148" s="12">
        <v>21.33</v>
      </c>
      <c r="J148" s="12">
        <v>8.1150000000000002</v>
      </c>
      <c r="K148" s="41" t="s">
        <v>732</v>
      </c>
      <c r="L148" s="9" t="str">
        <f t="shared" si="20"/>
        <v>Yes</v>
      </c>
    </row>
    <row r="149" spans="1:12" x14ac:dyDescent="0.25">
      <c r="A149" s="2" t="s">
        <v>597</v>
      </c>
      <c r="B149" s="33" t="s">
        <v>217</v>
      </c>
      <c r="C149" s="34">
        <v>607</v>
      </c>
      <c r="D149" s="11" t="str">
        <f t="shared" si="17"/>
        <v>N/A</v>
      </c>
      <c r="E149" s="34">
        <v>696</v>
      </c>
      <c r="F149" s="11" t="str">
        <f t="shared" si="18"/>
        <v>N/A</v>
      </c>
      <c r="G149" s="34">
        <v>766</v>
      </c>
      <c r="H149" s="11" t="str">
        <f t="shared" si="19"/>
        <v>N/A</v>
      </c>
      <c r="I149" s="12">
        <v>14.66</v>
      </c>
      <c r="J149" s="12">
        <v>10.06</v>
      </c>
      <c r="K149" s="41" t="s">
        <v>732</v>
      </c>
      <c r="L149" s="9" t="str">
        <f t="shared" si="20"/>
        <v>Yes</v>
      </c>
    </row>
    <row r="150" spans="1:12" ht="25" x14ac:dyDescent="0.25">
      <c r="A150" s="4" t="s">
        <v>1343</v>
      </c>
      <c r="B150" s="33" t="s">
        <v>217</v>
      </c>
      <c r="C150" s="43">
        <v>9628.2981877999991</v>
      </c>
      <c r="D150" s="11" t="str">
        <f t="shared" si="17"/>
        <v>N/A</v>
      </c>
      <c r="E150" s="43">
        <v>10187.806033999999</v>
      </c>
      <c r="F150" s="11" t="str">
        <f t="shared" si="18"/>
        <v>N/A</v>
      </c>
      <c r="G150" s="43">
        <v>10007.953003000001</v>
      </c>
      <c r="H150" s="11" t="str">
        <f t="shared" si="19"/>
        <v>N/A</v>
      </c>
      <c r="I150" s="12">
        <v>5.8109999999999999</v>
      </c>
      <c r="J150" s="12">
        <v>-1.77</v>
      </c>
      <c r="K150" s="41" t="s">
        <v>732</v>
      </c>
      <c r="L150" s="9" t="str">
        <f t="shared" si="20"/>
        <v>Yes</v>
      </c>
    </row>
    <row r="151" spans="1:12" x14ac:dyDescent="0.25">
      <c r="A151" s="4" t="s">
        <v>1344</v>
      </c>
      <c r="B151" s="33" t="s">
        <v>217</v>
      </c>
      <c r="C151" s="43">
        <v>1180.8956963999999</v>
      </c>
      <c r="D151" s="11" t="str">
        <f t="shared" ref="D151:D170" si="21">IF($B151="N/A","N/A",IF(C151&gt;10,"No",IF(C151&lt;-10,"No","Yes")))</f>
        <v>N/A</v>
      </c>
      <c r="E151" s="43">
        <v>1209.8693424999999</v>
      </c>
      <c r="F151" s="11" t="str">
        <f t="shared" ref="F151:F170" si="22">IF($B151="N/A","N/A",IF(E151&gt;10,"No",IF(E151&lt;-10,"No","Yes")))</f>
        <v>N/A</v>
      </c>
      <c r="G151" s="43">
        <v>1282.4142862000001</v>
      </c>
      <c r="H151" s="11" t="str">
        <f t="shared" ref="H151:H170" si="23">IF($B151="N/A","N/A",IF(G151&gt;10,"No",IF(G151&lt;-10,"No","Yes")))</f>
        <v>N/A</v>
      </c>
      <c r="I151" s="12">
        <v>2.4540000000000002</v>
      </c>
      <c r="J151" s="12">
        <v>5.9960000000000004</v>
      </c>
      <c r="K151" s="41" t="s">
        <v>732</v>
      </c>
      <c r="L151" s="9" t="str">
        <f t="shared" ref="L151:L170" si="24">IF(J151="Div by 0", "N/A", IF(K151="N/A","N/A", IF(J151&gt;VALUE(MID(K151,1,2)), "No", IF(J151&lt;-1*VALUE(MID(K151,1,2)), "No", "Yes"))))</f>
        <v>Yes</v>
      </c>
    </row>
    <row r="152" spans="1:12" ht="25" x14ac:dyDescent="0.25">
      <c r="A152" s="4" t="s">
        <v>1345</v>
      </c>
      <c r="B152" s="33" t="s">
        <v>217</v>
      </c>
      <c r="C152" s="43">
        <v>2281.2503812999998</v>
      </c>
      <c r="D152" s="11" t="str">
        <f t="shared" si="21"/>
        <v>N/A</v>
      </c>
      <c r="E152" s="43">
        <v>2431.0268897000001</v>
      </c>
      <c r="F152" s="11" t="str">
        <f t="shared" si="22"/>
        <v>N/A</v>
      </c>
      <c r="G152" s="43">
        <v>2515.9383465000001</v>
      </c>
      <c r="H152" s="11" t="str">
        <f t="shared" si="23"/>
        <v>N/A</v>
      </c>
      <c r="I152" s="12">
        <v>6.5659999999999998</v>
      </c>
      <c r="J152" s="12">
        <v>3.4929999999999999</v>
      </c>
      <c r="K152" s="41" t="s">
        <v>732</v>
      </c>
      <c r="L152" s="9" t="str">
        <f t="shared" si="24"/>
        <v>Yes</v>
      </c>
    </row>
    <row r="153" spans="1:12" ht="25" x14ac:dyDescent="0.25">
      <c r="A153" s="4" t="s">
        <v>1346</v>
      </c>
      <c r="B153" s="33" t="s">
        <v>217</v>
      </c>
      <c r="C153" s="43">
        <v>2842.6935272000001</v>
      </c>
      <c r="D153" s="11" t="str">
        <f t="shared" si="21"/>
        <v>N/A</v>
      </c>
      <c r="E153" s="43">
        <v>2895.4923076999999</v>
      </c>
      <c r="F153" s="11" t="str">
        <f t="shared" si="22"/>
        <v>N/A</v>
      </c>
      <c r="G153" s="43">
        <v>3056.1192670999999</v>
      </c>
      <c r="H153" s="11" t="str">
        <f t="shared" si="23"/>
        <v>N/A</v>
      </c>
      <c r="I153" s="12">
        <v>1.857</v>
      </c>
      <c r="J153" s="12">
        <v>5.5469999999999997</v>
      </c>
      <c r="K153" s="41" t="s">
        <v>732</v>
      </c>
      <c r="L153" s="9" t="str">
        <f t="shared" si="24"/>
        <v>Yes</v>
      </c>
    </row>
    <row r="154" spans="1:12" ht="25" x14ac:dyDescent="0.25">
      <c r="A154" s="4" t="s">
        <v>1347</v>
      </c>
      <c r="B154" s="33" t="s">
        <v>217</v>
      </c>
      <c r="C154" s="43">
        <v>471.69889653000001</v>
      </c>
      <c r="D154" s="11" t="str">
        <f t="shared" si="21"/>
        <v>N/A</v>
      </c>
      <c r="E154" s="43">
        <v>448.10791176999999</v>
      </c>
      <c r="F154" s="11" t="str">
        <f t="shared" si="22"/>
        <v>N/A</v>
      </c>
      <c r="G154" s="43">
        <v>449.86485083999997</v>
      </c>
      <c r="H154" s="11" t="str">
        <f t="shared" si="23"/>
        <v>N/A</v>
      </c>
      <c r="I154" s="12">
        <v>-5</v>
      </c>
      <c r="J154" s="12">
        <v>0.3921</v>
      </c>
      <c r="K154" s="41" t="s">
        <v>732</v>
      </c>
      <c r="L154" s="9" t="str">
        <f t="shared" si="24"/>
        <v>Yes</v>
      </c>
    </row>
    <row r="155" spans="1:12" ht="25" x14ac:dyDescent="0.25">
      <c r="A155" s="2" t="s">
        <v>1348</v>
      </c>
      <c r="B155" s="33" t="s">
        <v>217</v>
      </c>
      <c r="C155" s="43">
        <v>608.80576088999999</v>
      </c>
      <c r="D155" s="11" t="str">
        <f t="shared" si="21"/>
        <v>N/A</v>
      </c>
      <c r="E155" s="43">
        <v>618.63970039000003</v>
      </c>
      <c r="F155" s="11" t="str">
        <f t="shared" si="22"/>
        <v>N/A</v>
      </c>
      <c r="G155" s="43">
        <v>614.86810691999995</v>
      </c>
      <c r="H155" s="11" t="str">
        <f t="shared" si="23"/>
        <v>N/A</v>
      </c>
      <c r="I155" s="12">
        <v>1.615</v>
      </c>
      <c r="J155" s="12">
        <v>-0.61</v>
      </c>
      <c r="K155" s="41" t="s">
        <v>732</v>
      </c>
      <c r="L155" s="9" t="str">
        <f t="shared" si="24"/>
        <v>Yes</v>
      </c>
    </row>
    <row r="156" spans="1:12" x14ac:dyDescent="0.25">
      <c r="A156" s="2" t="s">
        <v>1349</v>
      </c>
      <c r="B156" s="33" t="s">
        <v>217</v>
      </c>
      <c r="C156" s="43">
        <v>345.32617596</v>
      </c>
      <c r="D156" s="11" t="str">
        <f t="shared" si="21"/>
        <v>N/A</v>
      </c>
      <c r="E156" s="43">
        <v>354.59358971</v>
      </c>
      <c r="F156" s="11" t="str">
        <f t="shared" si="22"/>
        <v>N/A</v>
      </c>
      <c r="G156" s="43">
        <v>345.20552335000002</v>
      </c>
      <c r="H156" s="11" t="str">
        <f t="shared" si="23"/>
        <v>N/A</v>
      </c>
      <c r="I156" s="12">
        <v>2.6840000000000002</v>
      </c>
      <c r="J156" s="12">
        <v>-2.65</v>
      </c>
      <c r="K156" s="41" t="s">
        <v>732</v>
      </c>
      <c r="L156" s="9" t="str">
        <f t="shared" si="24"/>
        <v>Yes</v>
      </c>
    </row>
    <row r="157" spans="1:12" ht="25" x14ac:dyDescent="0.25">
      <c r="A157" s="2" t="s">
        <v>1350</v>
      </c>
      <c r="B157" s="33" t="s">
        <v>217</v>
      </c>
      <c r="C157" s="43">
        <v>4405.3787316999997</v>
      </c>
      <c r="D157" s="11" t="str">
        <f t="shared" si="21"/>
        <v>N/A</v>
      </c>
      <c r="E157" s="43">
        <v>4769.2388313000001</v>
      </c>
      <c r="F157" s="11" t="str">
        <f t="shared" si="22"/>
        <v>N/A</v>
      </c>
      <c r="G157" s="43">
        <v>5053.0681221000004</v>
      </c>
      <c r="H157" s="11" t="str">
        <f t="shared" si="23"/>
        <v>N/A</v>
      </c>
      <c r="I157" s="12">
        <v>8.2590000000000003</v>
      </c>
      <c r="J157" s="12">
        <v>5.9509999999999996</v>
      </c>
      <c r="K157" s="41" t="s">
        <v>732</v>
      </c>
      <c r="L157" s="9" t="str">
        <f t="shared" si="24"/>
        <v>Yes</v>
      </c>
    </row>
    <row r="158" spans="1:12" ht="25" x14ac:dyDescent="0.25">
      <c r="A158" s="2" t="s">
        <v>1351</v>
      </c>
      <c r="B158" s="33" t="s">
        <v>217</v>
      </c>
      <c r="C158" s="43">
        <v>1031.0969723000001</v>
      </c>
      <c r="D158" s="11" t="str">
        <f t="shared" si="21"/>
        <v>N/A</v>
      </c>
      <c r="E158" s="43">
        <v>1015.2614579</v>
      </c>
      <c r="F158" s="11" t="str">
        <f t="shared" si="22"/>
        <v>N/A</v>
      </c>
      <c r="G158" s="43">
        <v>938.05113372999995</v>
      </c>
      <c r="H158" s="11" t="str">
        <f t="shared" si="23"/>
        <v>N/A</v>
      </c>
      <c r="I158" s="12">
        <v>-1.54</v>
      </c>
      <c r="J158" s="12">
        <v>-7.6</v>
      </c>
      <c r="K158" s="41" t="s">
        <v>732</v>
      </c>
      <c r="L158" s="9" t="str">
        <f t="shared" si="24"/>
        <v>Yes</v>
      </c>
    </row>
    <row r="159" spans="1:12" ht="25" x14ac:dyDescent="0.25">
      <c r="A159" s="2" t="s">
        <v>1352</v>
      </c>
      <c r="B159" s="33" t="s">
        <v>217</v>
      </c>
      <c r="C159" s="43">
        <v>4.4175039516999997</v>
      </c>
      <c r="D159" s="11" t="str">
        <f t="shared" si="21"/>
        <v>N/A</v>
      </c>
      <c r="E159" s="43">
        <v>3.7896784712999998</v>
      </c>
      <c r="F159" s="11" t="str">
        <f t="shared" si="22"/>
        <v>N/A</v>
      </c>
      <c r="G159" s="43">
        <v>2.7839747378999999</v>
      </c>
      <c r="H159" s="11" t="str">
        <f t="shared" si="23"/>
        <v>N/A</v>
      </c>
      <c r="I159" s="12">
        <v>-14.2</v>
      </c>
      <c r="J159" s="12">
        <v>-26.5</v>
      </c>
      <c r="K159" s="41" t="s">
        <v>732</v>
      </c>
      <c r="L159" s="9" t="str">
        <f t="shared" si="24"/>
        <v>Yes</v>
      </c>
    </row>
    <row r="160" spans="1:12" ht="25" x14ac:dyDescent="0.25">
      <c r="A160" s="4" t="s">
        <v>1353</v>
      </c>
      <c r="B160" s="33" t="s">
        <v>217</v>
      </c>
      <c r="C160" s="43">
        <v>0</v>
      </c>
      <c r="D160" s="11" t="str">
        <f t="shared" si="21"/>
        <v>N/A</v>
      </c>
      <c r="E160" s="43">
        <v>0</v>
      </c>
      <c r="F160" s="11" t="str">
        <f t="shared" si="22"/>
        <v>N/A</v>
      </c>
      <c r="G160" s="43">
        <v>3.7200611500000001E-2</v>
      </c>
      <c r="H160" s="11" t="str">
        <f t="shared" si="23"/>
        <v>N/A</v>
      </c>
      <c r="I160" s="12" t="s">
        <v>1742</v>
      </c>
      <c r="J160" s="12" t="s">
        <v>1742</v>
      </c>
      <c r="K160" s="41" t="s">
        <v>732</v>
      </c>
      <c r="L160" s="9" t="str">
        <f t="shared" si="24"/>
        <v>N/A</v>
      </c>
    </row>
    <row r="161" spans="1:12" x14ac:dyDescent="0.25">
      <c r="A161" s="4" t="s">
        <v>1354</v>
      </c>
      <c r="B161" s="33" t="s">
        <v>217</v>
      </c>
      <c r="C161" s="43">
        <v>1496.1810101000001</v>
      </c>
      <c r="D161" s="11" t="str">
        <f t="shared" si="21"/>
        <v>N/A</v>
      </c>
      <c r="E161" s="43">
        <v>1486.0744675999999</v>
      </c>
      <c r="F161" s="11" t="str">
        <f t="shared" si="22"/>
        <v>N/A</v>
      </c>
      <c r="G161" s="43">
        <v>1647.9963617999999</v>
      </c>
      <c r="H161" s="11" t="str">
        <f t="shared" si="23"/>
        <v>N/A</v>
      </c>
      <c r="I161" s="12">
        <v>-0.67500000000000004</v>
      </c>
      <c r="J161" s="12">
        <v>10.9</v>
      </c>
      <c r="K161" s="41" t="s">
        <v>732</v>
      </c>
      <c r="L161" s="9" t="str">
        <f t="shared" si="24"/>
        <v>Yes</v>
      </c>
    </row>
    <row r="162" spans="1:12" x14ac:dyDescent="0.25">
      <c r="A162" s="4" t="s">
        <v>1355</v>
      </c>
      <c r="B162" s="33" t="s">
        <v>217</v>
      </c>
      <c r="C162" s="43">
        <v>2945.8544345</v>
      </c>
      <c r="D162" s="11" t="str">
        <f t="shared" si="21"/>
        <v>N/A</v>
      </c>
      <c r="E162" s="43">
        <v>3143.5265721000001</v>
      </c>
      <c r="F162" s="11" t="str">
        <f t="shared" si="22"/>
        <v>N/A</v>
      </c>
      <c r="G162" s="43">
        <v>3612.5583182</v>
      </c>
      <c r="H162" s="11" t="str">
        <f t="shared" si="23"/>
        <v>N/A</v>
      </c>
      <c r="I162" s="12">
        <v>6.71</v>
      </c>
      <c r="J162" s="12">
        <v>14.92</v>
      </c>
      <c r="K162" s="41" t="s">
        <v>732</v>
      </c>
      <c r="L162" s="9" t="str">
        <f t="shared" si="24"/>
        <v>Yes</v>
      </c>
    </row>
    <row r="163" spans="1:12" x14ac:dyDescent="0.25">
      <c r="A163" s="4" t="s">
        <v>1356</v>
      </c>
      <c r="B163" s="33" t="s">
        <v>217</v>
      </c>
      <c r="C163" s="43">
        <v>4136.7739359999996</v>
      </c>
      <c r="D163" s="11" t="str">
        <f t="shared" si="21"/>
        <v>N/A</v>
      </c>
      <c r="E163" s="43">
        <v>3968.3206233000001</v>
      </c>
      <c r="F163" s="11" t="str">
        <f t="shared" si="22"/>
        <v>N/A</v>
      </c>
      <c r="G163" s="43">
        <v>4307.5488191000004</v>
      </c>
      <c r="H163" s="11" t="str">
        <f t="shared" si="23"/>
        <v>N/A</v>
      </c>
      <c r="I163" s="12">
        <v>-4.07</v>
      </c>
      <c r="J163" s="12">
        <v>8.548</v>
      </c>
      <c r="K163" s="41" t="s">
        <v>732</v>
      </c>
      <c r="L163" s="9" t="str">
        <f t="shared" si="24"/>
        <v>Yes</v>
      </c>
    </row>
    <row r="164" spans="1:12" x14ac:dyDescent="0.25">
      <c r="A164" s="4" t="s">
        <v>1357</v>
      </c>
      <c r="B164" s="33" t="s">
        <v>217</v>
      </c>
      <c r="C164" s="43">
        <v>413.15056170999998</v>
      </c>
      <c r="D164" s="11" t="str">
        <f t="shared" si="21"/>
        <v>N/A</v>
      </c>
      <c r="E164" s="43">
        <v>409.76179736</v>
      </c>
      <c r="F164" s="11" t="str">
        <f t="shared" si="22"/>
        <v>N/A</v>
      </c>
      <c r="G164" s="43">
        <v>431.59017394</v>
      </c>
      <c r="H164" s="11" t="str">
        <f t="shared" si="23"/>
        <v>N/A</v>
      </c>
      <c r="I164" s="12">
        <v>-0.82</v>
      </c>
      <c r="J164" s="12">
        <v>5.327</v>
      </c>
      <c r="K164" s="41" t="s">
        <v>732</v>
      </c>
      <c r="L164" s="9" t="str">
        <f t="shared" si="24"/>
        <v>Yes</v>
      </c>
    </row>
    <row r="165" spans="1:12" x14ac:dyDescent="0.25">
      <c r="A165" s="4" t="s">
        <v>1358</v>
      </c>
      <c r="B165" s="33" t="s">
        <v>217</v>
      </c>
      <c r="C165" s="43">
        <v>469.03198372000003</v>
      </c>
      <c r="D165" s="11" t="str">
        <f t="shared" si="21"/>
        <v>N/A</v>
      </c>
      <c r="E165" s="43">
        <v>480.79315123999999</v>
      </c>
      <c r="F165" s="11" t="str">
        <f t="shared" si="22"/>
        <v>N/A</v>
      </c>
      <c r="G165" s="43">
        <v>535.63139120000005</v>
      </c>
      <c r="H165" s="11" t="str">
        <f t="shared" si="23"/>
        <v>N/A</v>
      </c>
      <c r="I165" s="12">
        <v>2.508</v>
      </c>
      <c r="J165" s="12">
        <v>11.41</v>
      </c>
      <c r="K165" s="41" t="s">
        <v>732</v>
      </c>
      <c r="L165" s="9" t="str">
        <f t="shared" si="24"/>
        <v>Yes</v>
      </c>
    </row>
    <row r="166" spans="1:12" x14ac:dyDescent="0.25">
      <c r="A166" s="4" t="s">
        <v>1359</v>
      </c>
      <c r="B166" s="33" t="s">
        <v>217</v>
      </c>
      <c r="C166" s="43">
        <v>2588.3484217999999</v>
      </c>
      <c r="D166" s="11" t="str">
        <f t="shared" si="21"/>
        <v>N/A</v>
      </c>
      <c r="E166" s="43">
        <v>3106.3125728</v>
      </c>
      <c r="F166" s="11" t="str">
        <f t="shared" si="22"/>
        <v>N/A</v>
      </c>
      <c r="G166" s="43">
        <v>3174.9859342999998</v>
      </c>
      <c r="H166" s="11" t="str">
        <f t="shared" si="23"/>
        <v>N/A</v>
      </c>
      <c r="I166" s="12">
        <v>20.010000000000002</v>
      </c>
      <c r="J166" s="12">
        <v>2.2109999999999999</v>
      </c>
      <c r="K166" s="41" t="s">
        <v>732</v>
      </c>
      <c r="L166" s="9" t="str">
        <f t="shared" si="24"/>
        <v>Yes</v>
      </c>
    </row>
    <row r="167" spans="1:12" x14ac:dyDescent="0.25">
      <c r="A167" s="42" t="s">
        <v>1360</v>
      </c>
      <c r="B167" s="33" t="s">
        <v>217</v>
      </c>
      <c r="C167" s="43">
        <v>4682.2342558</v>
      </c>
      <c r="D167" s="11" t="str">
        <f t="shared" si="21"/>
        <v>N/A</v>
      </c>
      <c r="E167" s="43">
        <v>5539.9682405000003</v>
      </c>
      <c r="F167" s="11" t="str">
        <f t="shared" si="22"/>
        <v>N/A</v>
      </c>
      <c r="G167" s="43">
        <v>5803.9047908000002</v>
      </c>
      <c r="H167" s="11" t="str">
        <f t="shared" si="23"/>
        <v>N/A</v>
      </c>
      <c r="I167" s="12">
        <v>18.32</v>
      </c>
      <c r="J167" s="12">
        <v>4.7640000000000002</v>
      </c>
      <c r="K167" s="41" t="s">
        <v>732</v>
      </c>
      <c r="L167" s="9" t="str">
        <f t="shared" si="24"/>
        <v>Yes</v>
      </c>
    </row>
    <row r="168" spans="1:12" x14ac:dyDescent="0.25">
      <c r="A168" s="42" t="s">
        <v>1361</v>
      </c>
      <c r="B168" s="33" t="s">
        <v>217</v>
      </c>
      <c r="C168" s="43">
        <v>6279.8702941000001</v>
      </c>
      <c r="D168" s="11" t="str">
        <f t="shared" si="21"/>
        <v>N/A</v>
      </c>
      <c r="E168" s="43">
        <v>6926.7762067000003</v>
      </c>
      <c r="F168" s="11" t="str">
        <f t="shared" si="22"/>
        <v>N/A</v>
      </c>
      <c r="G168" s="43">
        <v>7482.6869661000001</v>
      </c>
      <c r="H168" s="11" t="str">
        <f t="shared" si="23"/>
        <v>N/A</v>
      </c>
      <c r="I168" s="12">
        <v>10.3</v>
      </c>
      <c r="J168" s="12">
        <v>8.0259999999999998</v>
      </c>
      <c r="K168" s="41" t="s">
        <v>732</v>
      </c>
      <c r="L168" s="9" t="str">
        <f t="shared" si="24"/>
        <v>Yes</v>
      </c>
    </row>
    <row r="169" spans="1:12" x14ac:dyDescent="0.25">
      <c r="A169" s="42" t="s">
        <v>1362</v>
      </c>
      <c r="B169" s="33" t="s">
        <v>217</v>
      </c>
      <c r="C169" s="43">
        <v>991.29471102000002</v>
      </c>
      <c r="D169" s="11" t="str">
        <f t="shared" si="21"/>
        <v>N/A</v>
      </c>
      <c r="E169" s="43">
        <v>1426.7490358</v>
      </c>
      <c r="F169" s="11" t="str">
        <f t="shared" si="22"/>
        <v>N/A</v>
      </c>
      <c r="G169" s="43">
        <v>1134.16218</v>
      </c>
      <c r="H169" s="11" t="str">
        <f t="shared" si="23"/>
        <v>N/A</v>
      </c>
      <c r="I169" s="12">
        <v>43.93</v>
      </c>
      <c r="J169" s="12">
        <v>-20.5</v>
      </c>
      <c r="K169" s="41" t="s">
        <v>732</v>
      </c>
      <c r="L169" s="9" t="str">
        <f t="shared" si="24"/>
        <v>Yes</v>
      </c>
    </row>
    <row r="170" spans="1:12" x14ac:dyDescent="0.25">
      <c r="A170" s="42" t="s">
        <v>1363</v>
      </c>
      <c r="B170" s="33" t="s">
        <v>217</v>
      </c>
      <c r="C170" s="43">
        <v>1412.0667016</v>
      </c>
      <c r="D170" s="11" t="str">
        <f t="shared" si="21"/>
        <v>N/A</v>
      </c>
      <c r="E170" s="43">
        <v>1641.0451601</v>
      </c>
      <c r="F170" s="11" t="str">
        <f t="shared" si="22"/>
        <v>N/A</v>
      </c>
      <c r="G170" s="43">
        <v>1642.3626635000001</v>
      </c>
      <c r="H170" s="11" t="str">
        <f t="shared" si="23"/>
        <v>N/A</v>
      </c>
      <c r="I170" s="12">
        <v>16.22</v>
      </c>
      <c r="J170" s="12">
        <v>8.0299999999999996E-2</v>
      </c>
      <c r="K170" s="41" t="s">
        <v>732</v>
      </c>
      <c r="L170" s="9" t="str">
        <f t="shared" si="24"/>
        <v>Yes</v>
      </c>
    </row>
    <row r="171" spans="1:12" x14ac:dyDescent="0.25">
      <c r="A171" s="42" t="s">
        <v>85</v>
      </c>
      <c r="B171" s="33" t="s">
        <v>217</v>
      </c>
      <c r="C171" s="8">
        <v>16.283411686000001</v>
      </c>
      <c r="D171" s="11" t="str">
        <f t="shared" ref="D171:D202" si="25">IF($B171="N/A","N/A",IF(C171&gt;10,"No",IF(C171&lt;-10,"No","Yes")))</f>
        <v>N/A</v>
      </c>
      <c r="E171" s="8">
        <v>16.573397364000002</v>
      </c>
      <c r="F171" s="11" t="str">
        <f t="shared" ref="F171:F202" si="26">IF($B171="N/A","N/A",IF(E171&gt;10,"No",IF(E171&lt;-10,"No","Yes")))</f>
        <v>N/A</v>
      </c>
      <c r="G171" s="8">
        <v>16.488543069999999</v>
      </c>
      <c r="H171" s="11" t="str">
        <f t="shared" ref="H171:H202" si="27">IF($B171="N/A","N/A",IF(G171&gt;10,"No",IF(G171&lt;-10,"No","Yes")))</f>
        <v>N/A</v>
      </c>
      <c r="I171" s="12">
        <v>1.7809999999999999</v>
      </c>
      <c r="J171" s="12">
        <v>-0.51200000000000001</v>
      </c>
      <c r="K171" s="41" t="s">
        <v>732</v>
      </c>
      <c r="L171" s="9" t="str">
        <f t="shared" ref="L171:L202" si="28">IF(J171="Div by 0", "N/A", IF(K171="N/A","N/A", IF(J171&gt;VALUE(MID(K171,1,2)), "No", IF(J171&lt;-1*VALUE(MID(K171,1,2)), "No", "Yes"))))</f>
        <v>Yes</v>
      </c>
    </row>
    <row r="172" spans="1:12" x14ac:dyDescent="0.25">
      <c r="A172" s="42" t="s">
        <v>465</v>
      </c>
      <c r="B172" s="33" t="s">
        <v>217</v>
      </c>
      <c r="C172" s="8">
        <v>19.285247331000001</v>
      </c>
      <c r="D172" s="11" t="str">
        <f t="shared" si="25"/>
        <v>N/A</v>
      </c>
      <c r="E172" s="8">
        <v>20.982426424</v>
      </c>
      <c r="F172" s="11" t="str">
        <f t="shared" si="26"/>
        <v>N/A</v>
      </c>
      <c r="G172" s="8">
        <v>21.043056398000001</v>
      </c>
      <c r="H172" s="11" t="str">
        <f t="shared" si="27"/>
        <v>N/A</v>
      </c>
      <c r="I172" s="12">
        <v>8.8000000000000007</v>
      </c>
      <c r="J172" s="12">
        <v>0.28899999999999998</v>
      </c>
      <c r="K172" s="41" t="s">
        <v>732</v>
      </c>
      <c r="L172" s="9" t="str">
        <f t="shared" si="28"/>
        <v>Yes</v>
      </c>
    </row>
    <row r="173" spans="1:12" x14ac:dyDescent="0.25">
      <c r="A173" s="42" t="s">
        <v>466</v>
      </c>
      <c r="B173" s="33" t="s">
        <v>217</v>
      </c>
      <c r="C173" s="8">
        <v>24.50266302</v>
      </c>
      <c r="D173" s="11" t="str">
        <f t="shared" si="25"/>
        <v>N/A</v>
      </c>
      <c r="E173" s="8">
        <v>25.076564878999999</v>
      </c>
      <c r="F173" s="11" t="str">
        <f t="shared" si="26"/>
        <v>N/A</v>
      </c>
      <c r="G173" s="8">
        <v>25.770926967000001</v>
      </c>
      <c r="H173" s="11" t="str">
        <f t="shared" si="27"/>
        <v>N/A</v>
      </c>
      <c r="I173" s="12">
        <v>2.3420000000000001</v>
      </c>
      <c r="J173" s="12">
        <v>2.7690000000000001</v>
      </c>
      <c r="K173" s="41" t="s">
        <v>732</v>
      </c>
      <c r="L173" s="9" t="str">
        <f t="shared" si="28"/>
        <v>Yes</v>
      </c>
    </row>
    <row r="174" spans="1:12" x14ac:dyDescent="0.25">
      <c r="A174" s="2" t="s">
        <v>467</v>
      </c>
      <c r="B174" s="33" t="s">
        <v>217</v>
      </c>
      <c r="C174" s="8">
        <v>9.7312876154999994</v>
      </c>
      <c r="D174" s="11" t="str">
        <f t="shared" si="25"/>
        <v>N/A</v>
      </c>
      <c r="E174" s="8">
        <v>9.7400822129000009</v>
      </c>
      <c r="F174" s="11" t="str">
        <f t="shared" si="26"/>
        <v>N/A</v>
      </c>
      <c r="G174" s="8">
        <v>9.1940266943999998</v>
      </c>
      <c r="H174" s="11" t="str">
        <f t="shared" si="27"/>
        <v>N/A</v>
      </c>
      <c r="I174" s="12">
        <v>9.0399999999999994E-2</v>
      </c>
      <c r="J174" s="12">
        <v>-5.61</v>
      </c>
      <c r="K174" s="41" t="s">
        <v>732</v>
      </c>
      <c r="L174" s="9" t="str">
        <f t="shared" si="28"/>
        <v>Yes</v>
      </c>
    </row>
    <row r="175" spans="1:12" x14ac:dyDescent="0.25">
      <c r="A175" s="2" t="s">
        <v>468</v>
      </c>
      <c r="B175" s="33" t="s">
        <v>217</v>
      </c>
      <c r="C175" s="8">
        <v>23.337625383999999</v>
      </c>
      <c r="D175" s="11" t="str">
        <f t="shared" si="25"/>
        <v>N/A</v>
      </c>
      <c r="E175" s="8">
        <v>23.259000872000001</v>
      </c>
      <c r="F175" s="11" t="str">
        <f t="shared" si="26"/>
        <v>N/A</v>
      </c>
      <c r="G175" s="8">
        <v>22.578254088000001</v>
      </c>
      <c r="H175" s="11" t="str">
        <f t="shared" si="27"/>
        <v>N/A</v>
      </c>
      <c r="I175" s="12">
        <v>-0.33700000000000002</v>
      </c>
      <c r="J175" s="12">
        <v>-2.93</v>
      </c>
      <c r="K175" s="41" t="s">
        <v>732</v>
      </c>
      <c r="L175" s="9" t="str">
        <f t="shared" si="28"/>
        <v>Yes</v>
      </c>
    </row>
    <row r="176" spans="1:12" x14ac:dyDescent="0.25">
      <c r="A176" s="2" t="s">
        <v>1364</v>
      </c>
      <c r="B176" s="33" t="s">
        <v>217</v>
      </c>
      <c r="C176" s="8">
        <v>1.1680322364</v>
      </c>
      <c r="D176" s="11" t="str">
        <f t="shared" si="25"/>
        <v>N/A</v>
      </c>
      <c r="E176" s="8">
        <v>1.1275337727999999</v>
      </c>
      <c r="F176" s="11" t="str">
        <f t="shared" si="26"/>
        <v>N/A</v>
      </c>
      <c r="G176" s="8">
        <v>1.1083526343000001</v>
      </c>
      <c r="H176" s="11" t="str">
        <f t="shared" si="27"/>
        <v>N/A</v>
      </c>
      <c r="I176" s="12">
        <v>-3.47</v>
      </c>
      <c r="J176" s="12">
        <v>-1.7</v>
      </c>
      <c r="K176" s="41" t="s">
        <v>732</v>
      </c>
      <c r="L176" s="9" t="str">
        <f t="shared" si="28"/>
        <v>Yes</v>
      </c>
    </row>
    <row r="177" spans="1:12" x14ac:dyDescent="0.25">
      <c r="A177" s="2" t="s">
        <v>1365</v>
      </c>
      <c r="B177" s="33" t="s">
        <v>217</v>
      </c>
      <c r="C177" s="8">
        <v>15.101329266</v>
      </c>
      <c r="D177" s="11" t="str">
        <f t="shared" si="25"/>
        <v>N/A</v>
      </c>
      <c r="E177" s="8">
        <v>15.646834639</v>
      </c>
      <c r="F177" s="11" t="str">
        <f t="shared" si="26"/>
        <v>N/A</v>
      </c>
      <c r="G177" s="8">
        <v>15.524560340000001</v>
      </c>
      <c r="H177" s="11" t="str">
        <f t="shared" si="27"/>
        <v>N/A</v>
      </c>
      <c r="I177" s="12">
        <v>3.6120000000000001</v>
      </c>
      <c r="J177" s="12">
        <v>-0.78100000000000003</v>
      </c>
      <c r="K177" s="41" t="s">
        <v>732</v>
      </c>
      <c r="L177" s="9" t="str">
        <f t="shared" si="28"/>
        <v>Yes</v>
      </c>
    </row>
    <row r="178" spans="1:12" x14ac:dyDescent="0.25">
      <c r="A178" s="2" t="s">
        <v>1366</v>
      </c>
      <c r="B178" s="33" t="s">
        <v>217</v>
      </c>
      <c r="C178" s="8">
        <v>3.4662444220999999</v>
      </c>
      <c r="D178" s="11" t="str">
        <f t="shared" si="25"/>
        <v>N/A</v>
      </c>
      <c r="E178" s="8">
        <v>3.2005014776</v>
      </c>
      <c r="F178" s="11" t="str">
        <f t="shared" si="26"/>
        <v>N/A</v>
      </c>
      <c r="G178" s="8">
        <v>3.0356435142999998</v>
      </c>
      <c r="H178" s="11" t="str">
        <f t="shared" si="27"/>
        <v>N/A</v>
      </c>
      <c r="I178" s="12">
        <v>-7.67</v>
      </c>
      <c r="J178" s="12">
        <v>-5.15</v>
      </c>
      <c r="K178" s="41" t="s">
        <v>732</v>
      </c>
      <c r="L178" s="9" t="str">
        <f t="shared" si="28"/>
        <v>Yes</v>
      </c>
    </row>
    <row r="179" spans="1:12" x14ac:dyDescent="0.25">
      <c r="A179" s="2" t="s">
        <v>1367</v>
      </c>
      <c r="B179" s="33" t="s">
        <v>217</v>
      </c>
      <c r="C179" s="8">
        <v>2.14411441E-2</v>
      </c>
      <c r="D179" s="11" t="str">
        <f t="shared" si="25"/>
        <v>N/A</v>
      </c>
      <c r="E179" s="8">
        <v>1.6110606600000001E-2</v>
      </c>
      <c r="F179" s="11" t="str">
        <f t="shared" si="26"/>
        <v>N/A</v>
      </c>
      <c r="G179" s="8">
        <v>1.1054556599999999E-2</v>
      </c>
      <c r="H179" s="11" t="str">
        <f t="shared" si="27"/>
        <v>N/A</v>
      </c>
      <c r="I179" s="12">
        <v>-24.9</v>
      </c>
      <c r="J179" s="12">
        <v>-31.4</v>
      </c>
      <c r="K179" s="41" t="s">
        <v>732</v>
      </c>
      <c r="L179" s="9" t="str">
        <f t="shared" si="28"/>
        <v>No</v>
      </c>
    </row>
    <row r="180" spans="1:12" x14ac:dyDescent="0.25">
      <c r="A180" s="2" t="s">
        <v>1368</v>
      </c>
      <c r="B180" s="33" t="s">
        <v>217</v>
      </c>
      <c r="C180" s="8">
        <v>0</v>
      </c>
      <c r="D180" s="11" t="str">
        <f t="shared" si="25"/>
        <v>N/A</v>
      </c>
      <c r="E180" s="8">
        <v>0</v>
      </c>
      <c r="F180" s="11" t="str">
        <f t="shared" si="26"/>
        <v>N/A</v>
      </c>
      <c r="G180" s="8">
        <v>3.0884692E-3</v>
      </c>
      <c r="H180" s="11" t="str">
        <f t="shared" si="27"/>
        <v>N/A</v>
      </c>
      <c r="I180" s="12" t="s">
        <v>1742</v>
      </c>
      <c r="J180" s="12" t="s">
        <v>1742</v>
      </c>
      <c r="K180" s="41" t="s">
        <v>732</v>
      </c>
      <c r="L180" s="9" t="str">
        <f t="shared" si="28"/>
        <v>N/A</v>
      </c>
    </row>
    <row r="181" spans="1:12" x14ac:dyDescent="0.25">
      <c r="A181" s="2" t="s">
        <v>86</v>
      </c>
      <c r="B181" s="33" t="s">
        <v>217</v>
      </c>
      <c r="C181" s="8">
        <v>2.2999080000000002E-2</v>
      </c>
      <c r="D181" s="11" t="str">
        <f t="shared" si="25"/>
        <v>N/A</v>
      </c>
      <c r="E181" s="8">
        <v>6.90289922E-2</v>
      </c>
      <c r="F181" s="11" t="str">
        <f t="shared" si="26"/>
        <v>N/A</v>
      </c>
      <c r="G181" s="8">
        <v>4.55269747E-2</v>
      </c>
      <c r="H181" s="11" t="str">
        <f t="shared" si="27"/>
        <v>N/A</v>
      </c>
      <c r="I181" s="12">
        <v>200.1</v>
      </c>
      <c r="J181" s="12">
        <v>-34</v>
      </c>
      <c r="K181" s="41" t="s">
        <v>732</v>
      </c>
      <c r="L181" s="9" t="str">
        <f t="shared" si="28"/>
        <v>No</v>
      </c>
    </row>
    <row r="182" spans="1:12" x14ac:dyDescent="0.25">
      <c r="A182" s="2" t="s">
        <v>87</v>
      </c>
      <c r="B182" s="33" t="s">
        <v>217</v>
      </c>
      <c r="C182" s="8">
        <v>72.955003357999999</v>
      </c>
      <c r="D182" s="11" t="str">
        <f t="shared" si="25"/>
        <v>N/A</v>
      </c>
      <c r="E182" s="8">
        <v>72.818289604</v>
      </c>
      <c r="F182" s="11" t="str">
        <f t="shared" si="26"/>
        <v>N/A</v>
      </c>
      <c r="G182" s="8">
        <v>72.673670506999997</v>
      </c>
      <c r="H182" s="11" t="str">
        <f t="shared" si="27"/>
        <v>N/A</v>
      </c>
      <c r="I182" s="12">
        <v>-0.187</v>
      </c>
      <c r="J182" s="12">
        <v>-0.19900000000000001</v>
      </c>
      <c r="K182" s="41" t="s">
        <v>732</v>
      </c>
      <c r="L182" s="9" t="str">
        <f t="shared" si="28"/>
        <v>Yes</v>
      </c>
    </row>
    <row r="183" spans="1:12" x14ac:dyDescent="0.25">
      <c r="A183" s="2" t="s">
        <v>469</v>
      </c>
      <c r="B183" s="33" t="s">
        <v>217</v>
      </c>
      <c r="C183" s="8">
        <v>73.894094573999993</v>
      </c>
      <c r="D183" s="11" t="str">
        <f t="shared" si="25"/>
        <v>N/A</v>
      </c>
      <c r="E183" s="8">
        <v>76.836756299000001</v>
      </c>
      <c r="F183" s="11" t="str">
        <f t="shared" si="26"/>
        <v>N/A</v>
      </c>
      <c r="G183" s="8">
        <v>77.562158883999999</v>
      </c>
      <c r="H183" s="11" t="str">
        <f t="shared" si="27"/>
        <v>N/A</v>
      </c>
      <c r="I183" s="12">
        <v>3.9820000000000002</v>
      </c>
      <c r="J183" s="12">
        <v>0.94410000000000005</v>
      </c>
      <c r="K183" s="41" t="s">
        <v>732</v>
      </c>
      <c r="L183" s="9" t="str">
        <f t="shared" si="28"/>
        <v>Yes</v>
      </c>
    </row>
    <row r="184" spans="1:12" x14ac:dyDescent="0.25">
      <c r="A184" s="2" t="s">
        <v>470</v>
      </c>
      <c r="B184" s="33" t="s">
        <v>217</v>
      </c>
      <c r="C184" s="8">
        <v>82.232138573</v>
      </c>
      <c r="D184" s="11" t="str">
        <f t="shared" si="25"/>
        <v>N/A</v>
      </c>
      <c r="E184" s="8">
        <v>82.376645472999996</v>
      </c>
      <c r="F184" s="11" t="str">
        <f t="shared" si="26"/>
        <v>N/A</v>
      </c>
      <c r="G184" s="8">
        <v>82.363754416000006</v>
      </c>
      <c r="H184" s="11" t="str">
        <f t="shared" si="27"/>
        <v>N/A</v>
      </c>
      <c r="I184" s="12">
        <v>0.1757</v>
      </c>
      <c r="J184" s="12">
        <v>-1.6E-2</v>
      </c>
      <c r="K184" s="41" t="s">
        <v>732</v>
      </c>
      <c r="L184" s="9" t="str">
        <f t="shared" si="28"/>
        <v>Yes</v>
      </c>
    </row>
    <row r="185" spans="1:12" x14ac:dyDescent="0.25">
      <c r="A185" s="2" t="s">
        <v>471</v>
      </c>
      <c r="B185" s="33" t="s">
        <v>217</v>
      </c>
      <c r="C185" s="8">
        <v>70.051708060999999</v>
      </c>
      <c r="D185" s="11" t="str">
        <f t="shared" si="25"/>
        <v>N/A</v>
      </c>
      <c r="E185" s="8">
        <v>69.033461242000001</v>
      </c>
      <c r="F185" s="11" t="str">
        <f t="shared" si="26"/>
        <v>N/A</v>
      </c>
      <c r="G185" s="8">
        <v>68.142690294999994</v>
      </c>
      <c r="H185" s="11" t="str">
        <f t="shared" si="27"/>
        <v>N/A</v>
      </c>
      <c r="I185" s="12">
        <v>-1.45</v>
      </c>
      <c r="J185" s="12">
        <v>-1.29</v>
      </c>
      <c r="K185" s="41" t="s">
        <v>732</v>
      </c>
      <c r="L185" s="9" t="str">
        <f t="shared" si="28"/>
        <v>Yes</v>
      </c>
    </row>
    <row r="186" spans="1:12" x14ac:dyDescent="0.25">
      <c r="A186" s="2" t="s">
        <v>472</v>
      </c>
      <c r="B186" s="33" t="s">
        <v>217</v>
      </c>
      <c r="C186" s="8">
        <v>66.774762745000004</v>
      </c>
      <c r="D186" s="11" t="str">
        <f t="shared" si="25"/>
        <v>N/A</v>
      </c>
      <c r="E186" s="8">
        <v>67.973713716000006</v>
      </c>
      <c r="F186" s="11" t="str">
        <f t="shared" si="26"/>
        <v>N/A</v>
      </c>
      <c r="G186" s="8">
        <v>69.112219527999997</v>
      </c>
      <c r="H186" s="11" t="str">
        <f t="shared" si="27"/>
        <v>N/A</v>
      </c>
      <c r="I186" s="12">
        <v>1.796</v>
      </c>
      <c r="J186" s="12">
        <v>1.675</v>
      </c>
      <c r="K186" s="41" t="s">
        <v>732</v>
      </c>
      <c r="L186" s="9" t="str">
        <f t="shared" si="28"/>
        <v>Yes</v>
      </c>
    </row>
    <row r="187" spans="1:12" x14ac:dyDescent="0.25">
      <c r="A187" s="2" t="s">
        <v>116</v>
      </c>
      <c r="B187" s="33" t="s">
        <v>217</v>
      </c>
      <c r="C187" s="8">
        <v>82.405104097000006</v>
      </c>
      <c r="D187" s="11" t="str">
        <f t="shared" si="25"/>
        <v>N/A</v>
      </c>
      <c r="E187" s="8">
        <v>85.129059290000001</v>
      </c>
      <c r="F187" s="11" t="str">
        <f t="shared" si="26"/>
        <v>N/A</v>
      </c>
      <c r="G187" s="8">
        <v>85.330285552999996</v>
      </c>
      <c r="H187" s="11" t="str">
        <f t="shared" si="27"/>
        <v>N/A</v>
      </c>
      <c r="I187" s="12">
        <v>3.306</v>
      </c>
      <c r="J187" s="12">
        <v>0.2364</v>
      </c>
      <c r="K187" s="41" t="s">
        <v>732</v>
      </c>
      <c r="L187" s="9" t="str">
        <f t="shared" si="28"/>
        <v>Yes</v>
      </c>
    </row>
    <row r="188" spans="1:12" x14ac:dyDescent="0.25">
      <c r="A188" s="2" t="s">
        <v>473</v>
      </c>
      <c r="B188" s="33" t="s">
        <v>217</v>
      </c>
      <c r="C188" s="8">
        <v>78.993244716000007</v>
      </c>
      <c r="D188" s="11" t="str">
        <f t="shared" si="25"/>
        <v>N/A</v>
      </c>
      <c r="E188" s="8">
        <v>83.379208129999995</v>
      </c>
      <c r="F188" s="11" t="str">
        <f t="shared" si="26"/>
        <v>N/A</v>
      </c>
      <c r="G188" s="8">
        <v>82.817869415999994</v>
      </c>
      <c r="H188" s="11" t="str">
        <f t="shared" si="27"/>
        <v>N/A</v>
      </c>
      <c r="I188" s="12">
        <v>5.5519999999999996</v>
      </c>
      <c r="J188" s="12">
        <v>-0.67300000000000004</v>
      </c>
      <c r="K188" s="41" t="s">
        <v>732</v>
      </c>
      <c r="L188" s="9" t="str">
        <f t="shared" si="28"/>
        <v>Yes</v>
      </c>
    </row>
    <row r="189" spans="1:12" x14ac:dyDescent="0.25">
      <c r="A189" s="2" t="s">
        <v>474</v>
      </c>
      <c r="B189" s="33" t="s">
        <v>217</v>
      </c>
      <c r="C189" s="8">
        <v>89.039873326999995</v>
      </c>
      <c r="D189" s="11" t="str">
        <f t="shared" si="25"/>
        <v>N/A</v>
      </c>
      <c r="E189" s="8">
        <v>90.227455896999999</v>
      </c>
      <c r="F189" s="11" t="str">
        <f t="shared" si="26"/>
        <v>N/A</v>
      </c>
      <c r="G189" s="8">
        <v>89.959609076999996</v>
      </c>
      <c r="H189" s="11" t="str">
        <f t="shared" si="27"/>
        <v>N/A</v>
      </c>
      <c r="I189" s="12">
        <v>1.3340000000000001</v>
      </c>
      <c r="J189" s="12">
        <v>-0.29699999999999999</v>
      </c>
      <c r="K189" s="41" t="s">
        <v>732</v>
      </c>
      <c r="L189" s="9" t="str">
        <f t="shared" si="28"/>
        <v>Yes</v>
      </c>
    </row>
    <row r="190" spans="1:12" x14ac:dyDescent="0.25">
      <c r="A190" s="2" t="s">
        <v>475</v>
      </c>
      <c r="B190" s="33" t="s">
        <v>217</v>
      </c>
      <c r="C190" s="8">
        <v>80.974724382000005</v>
      </c>
      <c r="D190" s="11" t="str">
        <f t="shared" si="25"/>
        <v>N/A</v>
      </c>
      <c r="E190" s="8">
        <v>84.742279113999999</v>
      </c>
      <c r="F190" s="11" t="str">
        <f t="shared" si="26"/>
        <v>N/A</v>
      </c>
      <c r="G190" s="8">
        <v>85.006176132999997</v>
      </c>
      <c r="H190" s="11" t="str">
        <f t="shared" si="27"/>
        <v>N/A</v>
      </c>
      <c r="I190" s="12">
        <v>4.6529999999999996</v>
      </c>
      <c r="J190" s="12">
        <v>0.31140000000000001</v>
      </c>
      <c r="K190" s="41" t="s">
        <v>732</v>
      </c>
      <c r="L190" s="9" t="str">
        <f t="shared" si="28"/>
        <v>Yes</v>
      </c>
    </row>
    <row r="191" spans="1:12" x14ac:dyDescent="0.25">
      <c r="A191" s="2" t="s">
        <v>476</v>
      </c>
      <c r="B191" s="33" t="s">
        <v>217</v>
      </c>
      <c r="C191" s="8">
        <v>76.223631710000006</v>
      </c>
      <c r="D191" s="11" t="str">
        <f t="shared" si="25"/>
        <v>N/A</v>
      </c>
      <c r="E191" s="8">
        <v>77.625513890999997</v>
      </c>
      <c r="F191" s="11" t="str">
        <f t="shared" si="26"/>
        <v>N/A</v>
      </c>
      <c r="G191" s="8">
        <v>78.085766789999994</v>
      </c>
      <c r="H191" s="11" t="str">
        <f t="shared" si="27"/>
        <v>N/A</v>
      </c>
      <c r="I191" s="12">
        <v>1.839</v>
      </c>
      <c r="J191" s="12">
        <v>0.59289999999999998</v>
      </c>
      <c r="K191" s="41" t="s">
        <v>732</v>
      </c>
      <c r="L191" s="9" t="str">
        <f t="shared" si="28"/>
        <v>Yes</v>
      </c>
    </row>
    <row r="192" spans="1:12" x14ac:dyDescent="0.25">
      <c r="A192" s="2" t="s">
        <v>1369</v>
      </c>
      <c r="B192" s="33" t="s">
        <v>217</v>
      </c>
      <c r="C192" s="34">
        <v>7.7777282851000002</v>
      </c>
      <c r="D192" s="11" t="str">
        <f t="shared" si="25"/>
        <v>N/A</v>
      </c>
      <c r="E192" s="34">
        <v>7.7502856874999999</v>
      </c>
      <c r="F192" s="11" t="str">
        <f t="shared" si="26"/>
        <v>N/A</v>
      </c>
      <c r="G192" s="34">
        <v>8.0695147888999994</v>
      </c>
      <c r="H192" s="11" t="str">
        <f t="shared" si="27"/>
        <v>N/A</v>
      </c>
      <c r="I192" s="12">
        <v>-0.35299999999999998</v>
      </c>
      <c r="J192" s="12">
        <v>4.1189999999999998</v>
      </c>
      <c r="K192" s="41" t="s">
        <v>732</v>
      </c>
      <c r="L192" s="9" t="str">
        <f t="shared" si="28"/>
        <v>Yes</v>
      </c>
    </row>
    <row r="193" spans="1:12" x14ac:dyDescent="0.25">
      <c r="A193" s="2" t="s">
        <v>1370</v>
      </c>
      <c r="B193" s="33" t="s">
        <v>217</v>
      </c>
      <c r="C193" s="34">
        <v>12.326553671999999</v>
      </c>
      <c r="D193" s="11" t="str">
        <f t="shared" si="25"/>
        <v>N/A</v>
      </c>
      <c r="E193" s="34">
        <v>12.707366297</v>
      </c>
      <c r="F193" s="11" t="str">
        <f t="shared" si="26"/>
        <v>N/A</v>
      </c>
      <c r="G193" s="34">
        <v>12.585014408999999</v>
      </c>
      <c r="H193" s="11" t="str">
        <f t="shared" si="27"/>
        <v>N/A</v>
      </c>
      <c r="I193" s="12">
        <v>3.089</v>
      </c>
      <c r="J193" s="12">
        <v>-0.96299999999999997</v>
      </c>
      <c r="K193" s="41" t="s">
        <v>732</v>
      </c>
      <c r="L193" s="9" t="str">
        <f t="shared" si="28"/>
        <v>Yes</v>
      </c>
    </row>
    <row r="194" spans="1:12" x14ac:dyDescent="0.25">
      <c r="A194" s="2" t="s">
        <v>1371</v>
      </c>
      <c r="B194" s="33" t="s">
        <v>217</v>
      </c>
      <c r="C194" s="34">
        <v>12.225002936999999</v>
      </c>
      <c r="D194" s="11" t="str">
        <f t="shared" si="25"/>
        <v>N/A</v>
      </c>
      <c r="E194" s="34">
        <v>11.939542191999999</v>
      </c>
      <c r="F194" s="11" t="str">
        <f t="shared" si="26"/>
        <v>N/A</v>
      </c>
      <c r="G194" s="34">
        <v>12.01586938</v>
      </c>
      <c r="H194" s="11" t="str">
        <f t="shared" si="27"/>
        <v>N/A</v>
      </c>
      <c r="I194" s="12">
        <v>-2.34</v>
      </c>
      <c r="J194" s="12">
        <v>0.63929999999999998</v>
      </c>
      <c r="K194" s="41" t="s">
        <v>732</v>
      </c>
      <c r="L194" s="9" t="str">
        <f t="shared" si="28"/>
        <v>Yes</v>
      </c>
    </row>
    <row r="195" spans="1:12" x14ac:dyDescent="0.25">
      <c r="A195" s="2" t="s">
        <v>1372</v>
      </c>
      <c r="B195" s="33" t="s">
        <v>217</v>
      </c>
      <c r="C195" s="34">
        <v>5.4249846279999998</v>
      </c>
      <c r="D195" s="11" t="str">
        <f t="shared" si="25"/>
        <v>N/A</v>
      </c>
      <c r="E195" s="34">
        <v>5.2169816049</v>
      </c>
      <c r="F195" s="11" t="str">
        <f t="shared" si="26"/>
        <v>N/A</v>
      </c>
      <c r="G195" s="34">
        <v>5.4117308798000003</v>
      </c>
      <c r="H195" s="11" t="str">
        <f t="shared" si="27"/>
        <v>N/A</v>
      </c>
      <c r="I195" s="12">
        <v>-3.83</v>
      </c>
      <c r="J195" s="12">
        <v>3.7330000000000001</v>
      </c>
      <c r="K195" s="41" t="s">
        <v>732</v>
      </c>
      <c r="L195" s="9" t="str">
        <f t="shared" si="28"/>
        <v>Yes</v>
      </c>
    </row>
    <row r="196" spans="1:12" x14ac:dyDescent="0.25">
      <c r="A196" s="2" t="s">
        <v>1373</v>
      </c>
      <c r="B196" s="33" t="s">
        <v>217</v>
      </c>
      <c r="C196" s="34">
        <v>2.8964648185000001</v>
      </c>
      <c r="D196" s="11" t="str">
        <f t="shared" si="25"/>
        <v>N/A</v>
      </c>
      <c r="E196" s="34">
        <v>2.9509908944999999</v>
      </c>
      <c r="F196" s="11" t="str">
        <f t="shared" si="26"/>
        <v>N/A</v>
      </c>
      <c r="G196" s="34">
        <v>2.9762670132000002</v>
      </c>
      <c r="H196" s="11" t="str">
        <f t="shared" si="27"/>
        <v>N/A</v>
      </c>
      <c r="I196" s="12">
        <v>1.883</v>
      </c>
      <c r="J196" s="12">
        <v>0.85650000000000004</v>
      </c>
      <c r="K196" s="41" t="s">
        <v>732</v>
      </c>
      <c r="L196" s="9" t="str">
        <f t="shared" si="28"/>
        <v>Yes</v>
      </c>
    </row>
    <row r="197" spans="1:12" x14ac:dyDescent="0.25">
      <c r="A197" s="2" t="s">
        <v>1374</v>
      </c>
      <c r="B197" s="33" t="s">
        <v>217</v>
      </c>
      <c r="C197" s="34">
        <v>212.18951242</v>
      </c>
      <c r="D197" s="11" t="str">
        <f t="shared" si="25"/>
        <v>N/A</v>
      </c>
      <c r="E197" s="34">
        <v>220.30510815</v>
      </c>
      <c r="F197" s="11" t="str">
        <f t="shared" si="26"/>
        <v>N/A</v>
      </c>
      <c r="G197" s="34">
        <v>221.21238334</v>
      </c>
      <c r="H197" s="11" t="str">
        <f t="shared" si="27"/>
        <v>N/A</v>
      </c>
      <c r="I197" s="12">
        <v>3.8250000000000002</v>
      </c>
      <c r="J197" s="12">
        <v>0.4118</v>
      </c>
      <c r="K197" s="41" t="s">
        <v>732</v>
      </c>
      <c r="L197" s="9" t="str">
        <f t="shared" si="28"/>
        <v>Yes</v>
      </c>
    </row>
    <row r="198" spans="1:12" x14ac:dyDescent="0.25">
      <c r="A198" s="2" t="s">
        <v>1375</v>
      </c>
      <c r="B198" s="33" t="s">
        <v>217</v>
      </c>
      <c r="C198" s="34">
        <v>248.88311687999999</v>
      </c>
      <c r="D198" s="11" t="str">
        <f t="shared" si="25"/>
        <v>N/A</v>
      </c>
      <c r="E198" s="34">
        <v>246.52909337</v>
      </c>
      <c r="F198" s="11" t="str">
        <f t="shared" si="26"/>
        <v>N/A</v>
      </c>
      <c r="G198" s="34">
        <v>257.02734375</v>
      </c>
      <c r="H198" s="11" t="str">
        <f t="shared" si="27"/>
        <v>N/A</v>
      </c>
      <c r="I198" s="12">
        <v>-0.94599999999999995</v>
      </c>
      <c r="J198" s="12">
        <v>4.258</v>
      </c>
      <c r="K198" s="41" t="s">
        <v>732</v>
      </c>
      <c r="L198" s="9" t="str">
        <f t="shared" si="28"/>
        <v>Yes</v>
      </c>
    </row>
    <row r="199" spans="1:12" x14ac:dyDescent="0.25">
      <c r="A199" s="2" t="s">
        <v>1376</v>
      </c>
      <c r="B199" s="33" t="s">
        <v>217</v>
      </c>
      <c r="C199" s="34">
        <v>207.20653378</v>
      </c>
      <c r="D199" s="11" t="str">
        <f t="shared" si="25"/>
        <v>N/A</v>
      </c>
      <c r="E199" s="34">
        <v>216.49300504000001</v>
      </c>
      <c r="F199" s="11" t="str">
        <f t="shared" si="26"/>
        <v>N/A</v>
      </c>
      <c r="G199" s="34">
        <v>214.77194444</v>
      </c>
      <c r="H199" s="11" t="str">
        <f t="shared" si="27"/>
        <v>N/A</v>
      </c>
      <c r="I199" s="12">
        <v>4.4820000000000002</v>
      </c>
      <c r="J199" s="12">
        <v>-0.79500000000000004</v>
      </c>
      <c r="K199" s="41" t="s">
        <v>732</v>
      </c>
      <c r="L199" s="9" t="str">
        <f t="shared" si="28"/>
        <v>Yes</v>
      </c>
    </row>
    <row r="200" spans="1:12" x14ac:dyDescent="0.25">
      <c r="A200" s="2" t="s">
        <v>1377</v>
      </c>
      <c r="B200" s="33" t="s">
        <v>217</v>
      </c>
      <c r="C200" s="34">
        <v>39.395348837</v>
      </c>
      <c r="D200" s="11" t="str">
        <f t="shared" si="25"/>
        <v>N/A</v>
      </c>
      <c r="E200" s="34">
        <v>45.909090909</v>
      </c>
      <c r="F200" s="11" t="str">
        <f t="shared" si="26"/>
        <v>N/A</v>
      </c>
      <c r="G200" s="34">
        <v>51.826086957000001</v>
      </c>
      <c r="H200" s="11" t="str">
        <f t="shared" si="27"/>
        <v>N/A</v>
      </c>
      <c r="I200" s="12">
        <v>16.53</v>
      </c>
      <c r="J200" s="12">
        <v>12.89</v>
      </c>
      <c r="K200" s="41" t="s">
        <v>732</v>
      </c>
      <c r="L200" s="9" t="str">
        <f t="shared" si="28"/>
        <v>Yes</v>
      </c>
    </row>
    <row r="201" spans="1:12" x14ac:dyDescent="0.25">
      <c r="A201" s="2" t="s">
        <v>1378</v>
      </c>
      <c r="B201" s="33" t="s">
        <v>217</v>
      </c>
      <c r="C201" s="34" t="s">
        <v>1742</v>
      </c>
      <c r="D201" s="11" t="str">
        <f t="shared" si="25"/>
        <v>N/A</v>
      </c>
      <c r="E201" s="34" t="s">
        <v>1742</v>
      </c>
      <c r="F201" s="11" t="str">
        <f t="shared" si="26"/>
        <v>N/A</v>
      </c>
      <c r="G201" s="34">
        <v>9</v>
      </c>
      <c r="H201" s="11" t="str">
        <f t="shared" si="27"/>
        <v>N/A</v>
      </c>
      <c r="I201" s="12" t="s">
        <v>1742</v>
      </c>
      <c r="J201" s="12" t="s">
        <v>1742</v>
      </c>
      <c r="K201" s="41" t="s">
        <v>732</v>
      </c>
      <c r="L201" s="9" t="str">
        <f t="shared" si="28"/>
        <v>N/A</v>
      </c>
    </row>
    <row r="202" spans="1:12" x14ac:dyDescent="0.25">
      <c r="A202" s="2" t="s">
        <v>28</v>
      </c>
      <c r="B202" s="33" t="s">
        <v>217</v>
      </c>
      <c r="C202" s="8">
        <v>3.4608462055000002</v>
      </c>
      <c r="D202" s="11" t="str">
        <f t="shared" si="25"/>
        <v>N/A</v>
      </c>
      <c r="E202" s="8">
        <v>3.4363057573</v>
      </c>
      <c r="F202" s="11" t="str">
        <f t="shared" si="26"/>
        <v>N/A</v>
      </c>
      <c r="G202" s="8">
        <v>3.2362484041999999</v>
      </c>
      <c r="H202" s="11" t="str">
        <f t="shared" si="27"/>
        <v>N/A</v>
      </c>
      <c r="I202" s="12">
        <v>-0.70899999999999996</v>
      </c>
      <c r="J202" s="12">
        <v>-5.82</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0</v>
      </c>
      <c r="J203" s="12">
        <v>75</v>
      </c>
      <c r="K203" s="14" t="s">
        <v>217</v>
      </c>
      <c r="L203" s="9" t="str">
        <f t="shared" ref="L203:L213" si="32">IF(J203="Div by 0", "N/A", IF(K203="N/A","N/A", IF(J203&gt;VALUE(MID(K203,1,2)), "No", IF(J203&lt;-1*VALUE(MID(K203,1,2)), "No", "Yes"))))</f>
        <v>N/A</v>
      </c>
    </row>
    <row r="204" spans="1:12" x14ac:dyDescent="0.25">
      <c r="A204" s="2" t="s">
        <v>124</v>
      </c>
      <c r="B204" s="33" t="s">
        <v>217</v>
      </c>
      <c r="C204" s="34">
        <v>11</v>
      </c>
      <c r="D204" s="11" t="str">
        <f t="shared" si="29"/>
        <v>N/A</v>
      </c>
      <c r="E204" s="34">
        <v>11</v>
      </c>
      <c r="F204" s="11" t="str">
        <f t="shared" si="30"/>
        <v>N/A</v>
      </c>
      <c r="G204" s="34">
        <v>19</v>
      </c>
      <c r="H204" s="11" t="str">
        <f t="shared" si="31"/>
        <v>N/A</v>
      </c>
      <c r="I204" s="12">
        <v>-9.09</v>
      </c>
      <c r="J204" s="12">
        <v>90</v>
      </c>
      <c r="K204" s="14" t="s">
        <v>217</v>
      </c>
      <c r="L204" s="9" t="str">
        <f t="shared" si="32"/>
        <v>N/A</v>
      </c>
    </row>
    <row r="205" spans="1:12" ht="25" x14ac:dyDescent="0.25">
      <c r="A205" s="2" t="s">
        <v>1626</v>
      </c>
      <c r="B205" s="33" t="s">
        <v>217</v>
      </c>
      <c r="C205" s="34">
        <v>11</v>
      </c>
      <c r="D205" s="11" t="str">
        <f t="shared" si="29"/>
        <v>N/A</v>
      </c>
      <c r="E205" s="34">
        <v>0</v>
      </c>
      <c r="F205" s="11" t="str">
        <f t="shared" si="30"/>
        <v>N/A</v>
      </c>
      <c r="G205" s="34">
        <v>11</v>
      </c>
      <c r="H205" s="11" t="str">
        <f t="shared" si="31"/>
        <v>N/A</v>
      </c>
      <c r="I205" s="12">
        <v>-100</v>
      </c>
      <c r="J205" s="12" t="s">
        <v>1742</v>
      </c>
      <c r="K205" s="14" t="s">
        <v>217</v>
      </c>
      <c r="L205" s="9" t="str">
        <f t="shared" si="32"/>
        <v>N/A</v>
      </c>
    </row>
    <row r="206" spans="1:12" ht="25" x14ac:dyDescent="0.25">
      <c r="A206" s="2" t="s">
        <v>1379</v>
      </c>
      <c r="B206" s="33" t="s">
        <v>217</v>
      </c>
      <c r="C206" s="34">
        <v>0</v>
      </c>
      <c r="D206" s="11" t="str">
        <f t="shared" si="29"/>
        <v>N/A</v>
      </c>
      <c r="E206" s="34">
        <v>13</v>
      </c>
      <c r="F206" s="11" t="str">
        <f t="shared" si="30"/>
        <v>N/A</v>
      </c>
      <c r="G206" s="34">
        <v>11</v>
      </c>
      <c r="H206" s="11" t="str">
        <f t="shared" si="31"/>
        <v>N/A</v>
      </c>
      <c r="I206" s="12" t="s">
        <v>1742</v>
      </c>
      <c r="J206" s="12">
        <v>-30.8</v>
      </c>
      <c r="K206" s="14" t="s">
        <v>217</v>
      </c>
      <c r="L206" s="9" t="str">
        <f t="shared" si="32"/>
        <v>N/A</v>
      </c>
    </row>
    <row r="207" spans="1:12" x14ac:dyDescent="0.25">
      <c r="A207" s="2" t="s">
        <v>1627</v>
      </c>
      <c r="B207" s="33" t="s">
        <v>217</v>
      </c>
      <c r="C207" s="34">
        <v>31</v>
      </c>
      <c r="D207" s="11" t="str">
        <f t="shared" si="29"/>
        <v>N/A</v>
      </c>
      <c r="E207" s="34">
        <v>36</v>
      </c>
      <c r="F207" s="11" t="str">
        <f t="shared" si="30"/>
        <v>N/A</v>
      </c>
      <c r="G207" s="34">
        <v>45</v>
      </c>
      <c r="H207" s="11" t="str">
        <f t="shared" si="31"/>
        <v>N/A</v>
      </c>
      <c r="I207" s="12">
        <v>16.13</v>
      </c>
      <c r="J207" s="12">
        <v>25</v>
      </c>
      <c r="K207" s="14" t="s">
        <v>217</v>
      </c>
      <c r="L207" s="9" t="str">
        <f t="shared" si="32"/>
        <v>N/A</v>
      </c>
    </row>
    <row r="208" spans="1:12" x14ac:dyDescent="0.25">
      <c r="A208" s="2" t="s">
        <v>1628</v>
      </c>
      <c r="B208" s="33" t="s">
        <v>217</v>
      </c>
      <c r="C208" s="34">
        <v>43</v>
      </c>
      <c r="D208" s="11" t="str">
        <f t="shared" si="29"/>
        <v>N/A</v>
      </c>
      <c r="E208" s="34">
        <v>49</v>
      </c>
      <c r="F208" s="11" t="str">
        <f t="shared" si="30"/>
        <v>N/A</v>
      </c>
      <c r="G208" s="34">
        <v>58</v>
      </c>
      <c r="H208" s="11" t="str">
        <f t="shared" si="31"/>
        <v>N/A</v>
      </c>
      <c r="I208" s="12">
        <v>13.95</v>
      </c>
      <c r="J208" s="12">
        <v>18.37</v>
      </c>
      <c r="K208" s="14" t="s">
        <v>217</v>
      </c>
      <c r="L208" s="9" t="str">
        <f t="shared" si="32"/>
        <v>N/A</v>
      </c>
    </row>
    <row r="209" spans="1:12" x14ac:dyDescent="0.25">
      <c r="A209" s="2" t="s">
        <v>125</v>
      </c>
      <c r="B209" s="33" t="s">
        <v>217</v>
      </c>
      <c r="C209" s="43">
        <v>7018192</v>
      </c>
      <c r="D209" s="11" t="str">
        <f t="shared" si="29"/>
        <v>N/A</v>
      </c>
      <c r="E209" s="43">
        <v>63089779</v>
      </c>
      <c r="F209" s="11" t="str">
        <f t="shared" si="30"/>
        <v>N/A</v>
      </c>
      <c r="G209" s="43">
        <v>34406567</v>
      </c>
      <c r="H209" s="11" t="str">
        <f t="shared" si="31"/>
        <v>N/A</v>
      </c>
      <c r="I209" s="12">
        <v>798.9</v>
      </c>
      <c r="J209" s="12">
        <v>-45.5</v>
      </c>
      <c r="K209" s="14" t="s">
        <v>217</v>
      </c>
      <c r="L209" s="9" t="str">
        <f t="shared" si="32"/>
        <v>N/A</v>
      </c>
    </row>
    <row r="210" spans="1:12" x14ac:dyDescent="0.25">
      <c r="A210" s="42" t="s">
        <v>1623</v>
      </c>
      <c r="B210" s="33" t="s">
        <v>217</v>
      </c>
      <c r="C210" s="43">
        <v>648736</v>
      </c>
      <c r="D210" s="11" t="str">
        <f t="shared" si="29"/>
        <v>N/A</v>
      </c>
      <c r="E210" s="43">
        <v>443937</v>
      </c>
      <c r="F210" s="11" t="str">
        <f t="shared" si="30"/>
        <v>N/A</v>
      </c>
      <c r="G210" s="43">
        <v>596960</v>
      </c>
      <c r="H210" s="11" t="str">
        <f t="shared" si="31"/>
        <v>N/A</v>
      </c>
      <c r="I210" s="12">
        <v>-31.6</v>
      </c>
      <c r="J210" s="12">
        <v>34.47</v>
      </c>
      <c r="K210" s="14" t="s">
        <v>217</v>
      </c>
      <c r="L210" s="9" t="str">
        <f t="shared" si="32"/>
        <v>N/A</v>
      </c>
    </row>
    <row r="211" spans="1:12" x14ac:dyDescent="0.25">
      <c r="A211" s="42" t="s">
        <v>1380</v>
      </c>
      <c r="B211" s="33" t="s">
        <v>217</v>
      </c>
      <c r="C211" s="43">
        <v>194680</v>
      </c>
      <c r="D211" s="11" t="str">
        <f t="shared" si="29"/>
        <v>N/A</v>
      </c>
      <c r="E211" s="43">
        <v>220442</v>
      </c>
      <c r="F211" s="11" t="str">
        <f t="shared" si="30"/>
        <v>N/A</v>
      </c>
      <c r="G211" s="43">
        <v>224673</v>
      </c>
      <c r="H211" s="11" t="str">
        <f t="shared" si="31"/>
        <v>N/A</v>
      </c>
      <c r="I211" s="12">
        <v>13.23</v>
      </c>
      <c r="J211" s="12">
        <v>1.919</v>
      </c>
      <c r="K211" s="14" t="s">
        <v>217</v>
      </c>
      <c r="L211" s="9" t="str">
        <f t="shared" si="32"/>
        <v>N/A</v>
      </c>
    </row>
    <row r="212" spans="1:12" x14ac:dyDescent="0.25">
      <c r="A212" s="42" t="s">
        <v>1617</v>
      </c>
      <c r="B212" s="33" t="s">
        <v>217</v>
      </c>
      <c r="C212" s="43">
        <v>6990190</v>
      </c>
      <c r="D212" s="11" t="str">
        <f t="shared" si="29"/>
        <v>N/A</v>
      </c>
      <c r="E212" s="43">
        <v>2226970</v>
      </c>
      <c r="F212" s="11" t="str">
        <f t="shared" si="30"/>
        <v>N/A</v>
      </c>
      <c r="G212" s="43">
        <v>7736073</v>
      </c>
      <c r="H212" s="11" t="str">
        <f t="shared" si="31"/>
        <v>N/A</v>
      </c>
      <c r="I212" s="12">
        <v>-68.099999999999994</v>
      </c>
      <c r="J212" s="12">
        <v>247.4</v>
      </c>
      <c r="K212" s="14" t="s">
        <v>217</v>
      </c>
      <c r="L212" s="9" t="str">
        <f t="shared" si="32"/>
        <v>N/A</v>
      </c>
    </row>
    <row r="213" spans="1:12" x14ac:dyDescent="0.25">
      <c r="A213" s="42" t="s">
        <v>1618</v>
      </c>
      <c r="B213" s="33" t="s">
        <v>217</v>
      </c>
      <c r="C213" s="43">
        <v>315504</v>
      </c>
      <c r="D213" s="11" t="str">
        <f t="shared" si="29"/>
        <v>N/A</v>
      </c>
      <c r="E213" s="43">
        <v>63089613</v>
      </c>
      <c r="F213" s="11" t="str">
        <f t="shared" si="30"/>
        <v>N/A</v>
      </c>
      <c r="G213" s="43">
        <v>34385542</v>
      </c>
      <c r="H213" s="11" t="str">
        <f t="shared" si="31"/>
        <v>N/A</v>
      </c>
      <c r="I213" s="12">
        <v>19896</v>
      </c>
      <c r="J213" s="12">
        <v>-45.5</v>
      </c>
      <c r="K213" s="14" t="s">
        <v>217</v>
      </c>
      <c r="L213" s="9" t="str">
        <f t="shared" si="32"/>
        <v>N/A</v>
      </c>
    </row>
    <row r="214" spans="1:12" ht="25" x14ac:dyDescent="0.25">
      <c r="A214" s="2" t="s">
        <v>1381</v>
      </c>
      <c r="B214" s="33" t="s">
        <v>217</v>
      </c>
      <c r="C214" s="43">
        <v>8820895</v>
      </c>
      <c r="D214" s="11" t="str">
        <f t="shared" ref="D214:D228" si="33">IF($B214="N/A","N/A",IF(C214&gt;10,"No",IF(C214&lt;-10,"No","Yes")))</f>
        <v>N/A</v>
      </c>
      <c r="E214" s="43">
        <v>9694004</v>
      </c>
      <c r="F214" s="11" t="str">
        <f t="shared" ref="F214:F228" si="34">IF($B214="N/A","N/A",IF(E214&gt;10,"No",IF(E214&lt;-10,"No","Yes")))</f>
        <v>N/A</v>
      </c>
      <c r="G214" s="43">
        <v>9882436</v>
      </c>
      <c r="H214" s="11" t="str">
        <f t="shared" ref="H214:H228" si="35">IF($B214="N/A","N/A",IF(G214&gt;10,"No",IF(G214&lt;-10,"No","Yes")))</f>
        <v>N/A</v>
      </c>
      <c r="I214" s="12">
        <v>9.8979999999999997</v>
      </c>
      <c r="J214" s="12">
        <v>1.944</v>
      </c>
      <c r="K214" s="41" t="s">
        <v>732</v>
      </c>
      <c r="L214" s="9" t="str">
        <f t="shared" ref="L214:L228" si="36">IF(J214="Div by 0", "N/A", IF(K214="N/A","N/A", IF(J214&gt;VALUE(MID(K214,1,2)), "No", IF(J214&lt;-1*VALUE(MID(K214,1,2)), "No", "Yes"))))</f>
        <v>Yes</v>
      </c>
    </row>
    <row r="215" spans="1:12" x14ac:dyDescent="0.25">
      <c r="A215" s="4" t="s">
        <v>649</v>
      </c>
      <c r="B215" s="33" t="s">
        <v>217</v>
      </c>
      <c r="C215" s="34">
        <v>26007</v>
      </c>
      <c r="D215" s="11" t="str">
        <f t="shared" si="33"/>
        <v>N/A</v>
      </c>
      <c r="E215" s="34">
        <v>27544</v>
      </c>
      <c r="F215" s="11" t="str">
        <f t="shared" si="34"/>
        <v>N/A</v>
      </c>
      <c r="G215" s="34">
        <v>28017</v>
      </c>
      <c r="H215" s="11" t="str">
        <f t="shared" si="35"/>
        <v>N/A</v>
      </c>
      <c r="I215" s="12">
        <v>5.91</v>
      </c>
      <c r="J215" s="12">
        <v>1.7170000000000001</v>
      </c>
      <c r="K215" s="41" t="s">
        <v>732</v>
      </c>
      <c r="L215" s="9" t="str">
        <f t="shared" si="36"/>
        <v>Yes</v>
      </c>
    </row>
    <row r="216" spans="1:12" x14ac:dyDescent="0.25">
      <c r="A216" s="4" t="s">
        <v>1382</v>
      </c>
      <c r="B216" s="33" t="s">
        <v>217</v>
      </c>
      <c r="C216" s="43">
        <v>339.17387625999999</v>
      </c>
      <c r="D216" s="11" t="str">
        <f t="shared" si="33"/>
        <v>N/A</v>
      </c>
      <c r="E216" s="43">
        <v>351.94612257</v>
      </c>
      <c r="F216" s="11" t="str">
        <f t="shared" si="34"/>
        <v>N/A</v>
      </c>
      <c r="G216" s="43">
        <v>352.72998537000001</v>
      </c>
      <c r="H216" s="11" t="str">
        <f t="shared" si="35"/>
        <v>N/A</v>
      </c>
      <c r="I216" s="12">
        <v>3.766</v>
      </c>
      <c r="J216" s="12">
        <v>0.22270000000000001</v>
      </c>
      <c r="K216" s="41" t="s">
        <v>732</v>
      </c>
      <c r="L216" s="9" t="str">
        <f t="shared" si="36"/>
        <v>Yes</v>
      </c>
    </row>
    <row r="217" spans="1:12" ht="25" x14ac:dyDescent="0.25">
      <c r="A217" s="2" t="s">
        <v>1383</v>
      </c>
      <c r="B217" s="33" t="s">
        <v>217</v>
      </c>
      <c r="C217" s="43">
        <v>43506541</v>
      </c>
      <c r="D217" s="11" t="str">
        <f t="shared" si="33"/>
        <v>N/A</v>
      </c>
      <c r="E217" s="43">
        <v>112243551</v>
      </c>
      <c r="F217" s="11" t="str">
        <f t="shared" si="34"/>
        <v>N/A</v>
      </c>
      <c r="G217" s="43">
        <v>85115357</v>
      </c>
      <c r="H217" s="11" t="str">
        <f t="shared" si="35"/>
        <v>N/A</v>
      </c>
      <c r="I217" s="12">
        <v>158</v>
      </c>
      <c r="J217" s="12">
        <v>-24.2</v>
      </c>
      <c r="K217" s="41" t="s">
        <v>732</v>
      </c>
      <c r="L217" s="9" t="str">
        <f t="shared" si="36"/>
        <v>Yes</v>
      </c>
    </row>
    <row r="218" spans="1:12" x14ac:dyDescent="0.25">
      <c r="A218" s="4" t="s">
        <v>516</v>
      </c>
      <c r="B218" s="33" t="s">
        <v>217</v>
      </c>
      <c r="C218" s="34">
        <v>107201</v>
      </c>
      <c r="D218" s="11" t="str">
        <f t="shared" si="33"/>
        <v>N/A</v>
      </c>
      <c r="E218" s="34">
        <v>116253</v>
      </c>
      <c r="F218" s="11" t="str">
        <f t="shared" si="34"/>
        <v>N/A</v>
      </c>
      <c r="G218" s="34">
        <v>118385</v>
      </c>
      <c r="H218" s="11" t="str">
        <f t="shared" si="35"/>
        <v>N/A</v>
      </c>
      <c r="I218" s="12">
        <v>8.4440000000000008</v>
      </c>
      <c r="J218" s="12">
        <v>1.8340000000000001</v>
      </c>
      <c r="K218" s="41" t="s">
        <v>732</v>
      </c>
      <c r="L218" s="9" t="str">
        <f t="shared" si="36"/>
        <v>Yes</v>
      </c>
    </row>
    <row r="219" spans="1:12" x14ac:dyDescent="0.25">
      <c r="A219" s="2" t="s">
        <v>1384</v>
      </c>
      <c r="B219" s="33" t="s">
        <v>217</v>
      </c>
      <c r="C219" s="43">
        <v>405.84081305000001</v>
      </c>
      <c r="D219" s="11" t="str">
        <f t="shared" si="33"/>
        <v>N/A</v>
      </c>
      <c r="E219" s="43">
        <v>965.51100616999997</v>
      </c>
      <c r="F219" s="11" t="str">
        <f t="shared" si="34"/>
        <v>N/A</v>
      </c>
      <c r="G219" s="43">
        <v>718.97079022000003</v>
      </c>
      <c r="H219" s="11" t="str">
        <f t="shared" si="35"/>
        <v>N/A</v>
      </c>
      <c r="I219" s="12">
        <v>137.9</v>
      </c>
      <c r="J219" s="12">
        <v>-25.5</v>
      </c>
      <c r="K219" s="41" t="s">
        <v>732</v>
      </c>
      <c r="L219" s="9" t="str">
        <f t="shared" si="36"/>
        <v>Yes</v>
      </c>
    </row>
    <row r="220" spans="1:12" ht="25" x14ac:dyDescent="0.25">
      <c r="A220" s="2" t="s">
        <v>1385</v>
      </c>
      <c r="B220" s="33" t="s">
        <v>217</v>
      </c>
      <c r="C220" s="43">
        <v>24645588</v>
      </c>
      <c r="D220" s="11" t="str">
        <f t="shared" si="33"/>
        <v>N/A</v>
      </c>
      <c r="E220" s="43">
        <v>33077882</v>
      </c>
      <c r="F220" s="11" t="str">
        <f t="shared" si="34"/>
        <v>N/A</v>
      </c>
      <c r="G220" s="43">
        <v>38026803</v>
      </c>
      <c r="H220" s="11" t="str">
        <f t="shared" si="35"/>
        <v>N/A</v>
      </c>
      <c r="I220" s="12">
        <v>34.21</v>
      </c>
      <c r="J220" s="12">
        <v>14.96</v>
      </c>
      <c r="K220" s="41" t="s">
        <v>732</v>
      </c>
      <c r="L220" s="9" t="str">
        <f t="shared" si="36"/>
        <v>Yes</v>
      </c>
    </row>
    <row r="221" spans="1:12" x14ac:dyDescent="0.25">
      <c r="A221" s="4" t="s">
        <v>517</v>
      </c>
      <c r="B221" s="33" t="s">
        <v>217</v>
      </c>
      <c r="C221" s="34">
        <v>48918</v>
      </c>
      <c r="D221" s="11" t="str">
        <f t="shared" si="33"/>
        <v>N/A</v>
      </c>
      <c r="E221" s="34">
        <v>61463</v>
      </c>
      <c r="F221" s="11" t="str">
        <f t="shared" si="34"/>
        <v>N/A</v>
      </c>
      <c r="G221" s="34">
        <v>68093</v>
      </c>
      <c r="H221" s="11" t="str">
        <f t="shared" si="35"/>
        <v>N/A</v>
      </c>
      <c r="I221" s="12">
        <v>25.64</v>
      </c>
      <c r="J221" s="12">
        <v>10.79</v>
      </c>
      <c r="K221" s="41" t="s">
        <v>732</v>
      </c>
      <c r="L221" s="9" t="str">
        <f t="shared" si="36"/>
        <v>Yes</v>
      </c>
    </row>
    <row r="222" spans="1:12" ht="25" x14ac:dyDescent="0.25">
      <c r="A222" s="2" t="s">
        <v>1386</v>
      </c>
      <c r="B222" s="33" t="s">
        <v>217</v>
      </c>
      <c r="C222" s="43">
        <v>503.81430147999998</v>
      </c>
      <c r="D222" s="11" t="str">
        <f t="shared" si="33"/>
        <v>N/A</v>
      </c>
      <c r="E222" s="43">
        <v>538.17552022999996</v>
      </c>
      <c r="F222" s="11" t="str">
        <f t="shared" si="34"/>
        <v>N/A</v>
      </c>
      <c r="G222" s="43">
        <v>558.45392331000005</v>
      </c>
      <c r="H222" s="11" t="str">
        <f t="shared" si="35"/>
        <v>N/A</v>
      </c>
      <c r="I222" s="12">
        <v>6.82</v>
      </c>
      <c r="J222" s="12">
        <v>3.7679999999999998</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116811189</v>
      </c>
      <c r="D226" s="11" t="str">
        <f t="shared" si="33"/>
        <v>N/A</v>
      </c>
      <c r="E226" s="43">
        <v>126820080</v>
      </c>
      <c r="F226" s="11" t="str">
        <f t="shared" si="34"/>
        <v>N/A</v>
      </c>
      <c r="G226" s="43">
        <v>134508267</v>
      </c>
      <c r="H226" s="11" t="str">
        <f t="shared" si="35"/>
        <v>N/A</v>
      </c>
      <c r="I226" s="12">
        <v>8.5679999999999996</v>
      </c>
      <c r="J226" s="12">
        <v>6.0620000000000003</v>
      </c>
      <c r="K226" s="41" t="s">
        <v>732</v>
      </c>
      <c r="L226" s="9" t="str">
        <f t="shared" si="36"/>
        <v>Yes</v>
      </c>
    </row>
    <row r="227" spans="1:12" ht="25" x14ac:dyDescent="0.25">
      <c r="A227" s="2" t="s">
        <v>519</v>
      </c>
      <c r="B227" s="33" t="s">
        <v>217</v>
      </c>
      <c r="C227" s="34">
        <v>2298</v>
      </c>
      <c r="D227" s="11" t="str">
        <f t="shared" si="33"/>
        <v>N/A</v>
      </c>
      <c r="E227" s="34">
        <v>2388</v>
      </c>
      <c r="F227" s="11" t="str">
        <f t="shared" si="34"/>
        <v>N/A</v>
      </c>
      <c r="G227" s="34">
        <v>2461</v>
      </c>
      <c r="H227" s="11" t="str">
        <f t="shared" si="35"/>
        <v>N/A</v>
      </c>
      <c r="I227" s="12">
        <v>3.9159999999999999</v>
      </c>
      <c r="J227" s="12">
        <v>3.0569999999999999</v>
      </c>
      <c r="K227" s="41" t="s">
        <v>732</v>
      </c>
      <c r="L227" s="9" t="str">
        <f t="shared" si="36"/>
        <v>Yes</v>
      </c>
    </row>
    <row r="228" spans="1:12" ht="25" x14ac:dyDescent="0.25">
      <c r="A228" s="2" t="s">
        <v>1390</v>
      </c>
      <c r="B228" s="33" t="s">
        <v>217</v>
      </c>
      <c r="C228" s="43">
        <v>50831.674935000003</v>
      </c>
      <c r="D228" s="11" t="str">
        <f t="shared" si="33"/>
        <v>N/A</v>
      </c>
      <c r="E228" s="43">
        <v>53107.236181</v>
      </c>
      <c r="F228" s="11" t="str">
        <f t="shared" si="34"/>
        <v>N/A</v>
      </c>
      <c r="G228" s="43">
        <v>54655.939456</v>
      </c>
      <c r="H228" s="11" t="str">
        <f t="shared" si="35"/>
        <v>N/A</v>
      </c>
      <c r="I228" s="12">
        <v>4.4770000000000003</v>
      </c>
      <c r="J228" s="12">
        <v>2.9159999999999999</v>
      </c>
      <c r="K228" s="41" t="s">
        <v>732</v>
      </c>
      <c r="L228" s="9" t="str">
        <f t="shared" si="36"/>
        <v>Yes</v>
      </c>
    </row>
    <row r="229" spans="1:12" x14ac:dyDescent="0.25">
      <c r="A229" s="2" t="s">
        <v>1391</v>
      </c>
      <c r="B229" s="33" t="s">
        <v>217</v>
      </c>
      <c r="C229" s="14">
        <v>205854847</v>
      </c>
      <c r="D229" s="11" t="str">
        <f t="shared" ref="D229:D252" si="37">IF($B229="N/A","N/A",IF(C229&gt;10,"No",IF(C229&lt;-10,"No","Yes")))</f>
        <v>N/A</v>
      </c>
      <c r="E229" s="14">
        <v>231462707</v>
      </c>
      <c r="F229" s="11" t="str">
        <f t="shared" ref="F229:F252" si="38">IF($B229="N/A","N/A",IF(E229&gt;10,"No",IF(E229&lt;-10,"No","Yes")))</f>
        <v>N/A</v>
      </c>
      <c r="G229" s="14">
        <v>264968144</v>
      </c>
      <c r="H229" s="11" t="str">
        <f t="shared" ref="H229:H252" si="39">IF($B229="N/A","N/A",IF(G229&gt;10,"No",IF(G229&lt;-10,"No","Yes")))</f>
        <v>N/A</v>
      </c>
      <c r="I229" s="12">
        <v>12.44</v>
      </c>
      <c r="J229" s="12">
        <v>14.48</v>
      </c>
      <c r="K229" s="41" t="s">
        <v>732</v>
      </c>
      <c r="L229" s="9" t="str">
        <f t="shared" ref="L229:L252" si="40">IF(J229="Div by 0", "N/A", IF(K229="N/A","N/A", IF(J229&gt;VALUE(MID(K229,1,2)), "No", IF(J229&lt;-1*VALUE(MID(K229,1,2)), "No", "Yes"))))</f>
        <v>Yes</v>
      </c>
    </row>
    <row r="230" spans="1:12" x14ac:dyDescent="0.25">
      <c r="A230" s="4" t="s">
        <v>1392</v>
      </c>
      <c r="B230" s="33" t="s">
        <v>217</v>
      </c>
      <c r="C230" s="1">
        <v>17575</v>
      </c>
      <c r="D230" s="11" t="str">
        <f t="shared" si="37"/>
        <v>N/A</v>
      </c>
      <c r="E230" s="1">
        <v>18851</v>
      </c>
      <c r="F230" s="11" t="str">
        <f t="shared" si="38"/>
        <v>N/A</v>
      </c>
      <c r="G230" s="1">
        <v>20752</v>
      </c>
      <c r="H230" s="11" t="str">
        <f t="shared" si="39"/>
        <v>N/A</v>
      </c>
      <c r="I230" s="12">
        <v>7.26</v>
      </c>
      <c r="J230" s="12">
        <v>10.08</v>
      </c>
      <c r="K230" s="41" t="s">
        <v>732</v>
      </c>
      <c r="L230" s="9" t="str">
        <f t="shared" si="40"/>
        <v>Yes</v>
      </c>
    </row>
    <row r="231" spans="1:12" x14ac:dyDescent="0.25">
      <c r="A231" s="4" t="s">
        <v>1393</v>
      </c>
      <c r="B231" s="33" t="s">
        <v>217</v>
      </c>
      <c r="C231" s="14">
        <v>11712.935818</v>
      </c>
      <c r="D231" s="11" t="str">
        <f t="shared" si="37"/>
        <v>N/A</v>
      </c>
      <c r="E231" s="14">
        <v>12278.537318999999</v>
      </c>
      <c r="F231" s="11" t="str">
        <f t="shared" si="38"/>
        <v>N/A</v>
      </c>
      <c r="G231" s="14">
        <v>12768.318427</v>
      </c>
      <c r="H231" s="11" t="str">
        <f t="shared" si="39"/>
        <v>N/A</v>
      </c>
      <c r="I231" s="12">
        <v>4.8289999999999997</v>
      </c>
      <c r="J231" s="12">
        <v>3.9889999999999999</v>
      </c>
      <c r="K231" s="41" t="s">
        <v>732</v>
      </c>
      <c r="L231" s="9" t="str">
        <f t="shared" si="40"/>
        <v>Yes</v>
      </c>
    </row>
    <row r="232" spans="1:12" x14ac:dyDescent="0.25">
      <c r="A232" s="4" t="s">
        <v>1394</v>
      </c>
      <c r="B232" s="33" t="s">
        <v>217</v>
      </c>
      <c r="C232" s="14">
        <v>6345.5340466999996</v>
      </c>
      <c r="D232" s="11" t="str">
        <f t="shared" si="37"/>
        <v>N/A</v>
      </c>
      <c r="E232" s="14">
        <v>6742.383452</v>
      </c>
      <c r="F232" s="11" t="str">
        <f t="shared" si="38"/>
        <v>N/A</v>
      </c>
      <c r="G232" s="14">
        <v>7153.6484750999998</v>
      </c>
      <c r="H232" s="11" t="str">
        <f t="shared" si="39"/>
        <v>N/A</v>
      </c>
      <c r="I232" s="12">
        <v>6.2539999999999996</v>
      </c>
      <c r="J232" s="12">
        <v>6.1</v>
      </c>
      <c r="K232" s="41" t="s">
        <v>732</v>
      </c>
      <c r="L232" s="9" t="str">
        <f t="shared" si="40"/>
        <v>Yes</v>
      </c>
    </row>
    <row r="233" spans="1:12" ht="25" x14ac:dyDescent="0.25">
      <c r="A233" s="4" t="s">
        <v>1395</v>
      </c>
      <c r="B233" s="33" t="s">
        <v>217</v>
      </c>
      <c r="C233" s="14">
        <v>13089.915428</v>
      </c>
      <c r="D233" s="11" t="str">
        <f t="shared" si="37"/>
        <v>N/A</v>
      </c>
      <c r="E233" s="14">
        <v>13428.952713000001</v>
      </c>
      <c r="F233" s="11" t="str">
        <f t="shared" si="38"/>
        <v>N/A</v>
      </c>
      <c r="G233" s="14">
        <v>13760.899571</v>
      </c>
      <c r="H233" s="11" t="str">
        <f t="shared" si="39"/>
        <v>N/A</v>
      </c>
      <c r="I233" s="12">
        <v>2.59</v>
      </c>
      <c r="J233" s="12">
        <v>2.472</v>
      </c>
      <c r="K233" s="41" t="s">
        <v>732</v>
      </c>
      <c r="L233" s="9" t="str">
        <f t="shared" si="40"/>
        <v>Yes</v>
      </c>
    </row>
    <row r="234" spans="1:12" x14ac:dyDescent="0.25">
      <c r="A234" s="4" t="s">
        <v>1396</v>
      </c>
      <c r="B234" s="33" t="s">
        <v>217</v>
      </c>
      <c r="C234" s="14">
        <v>3578.8791993999998</v>
      </c>
      <c r="D234" s="11" t="str">
        <f t="shared" si="37"/>
        <v>N/A</v>
      </c>
      <c r="E234" s="14">
        <v>4398.1823204000002</v>
      </c>
      <c r="F234" s="11" t="str">
        <f t="shared" si="38"/>
        <v>N/A</v>
      </c>
      <c r="G234" s="14">
        <v>6376.27</v>
      </c>
      <c r="H234" s="11" t="str">
        <f t="shared" si="39"/>
        <v>N/A</v>
      </c>
      <c r="I234" s="12">
        <v>22.89</v>
      </c>
      <c r="J234" s="12">
        <v>44.98</v>
      </c>
      <c r="K234" s="41" t="s">
        <v>732</v>
      </c>
      <c r="L234" s="9" t="str">
        <f t="shared" si="40"/>
        <v>No</v>
      </c>
    </row>
    <row r="235" spans="1:12" x14ac:dyDescent="0.25">
      <c r="A235" s="4" t="s">
        <v>1397</v>
      </c>
      <c r="B235" s="33" t="s">
        <v>217</v>
      </c>
      <c r="C235" s="14">
        <v>1574.6453488</v>
      </c>
      <c r="D235" s="11" t="str">
        <f t="shared" si="37"/>
        <v>N/A</v>
      </c>
      <c r="E235" s="14">
        <v>2973.816092</v>
      </c>
      <c r="F235" s="11" t="str">
        <f t="shared" si="38"/>
        <v>N/A</v>
      </c>
      <c r="G235" s="14">
        <v>3246.1064639000001</v>
      </c>
      <c r="H235" s="11" t="str">
        <f t="shared" si="39"/>
        <v>N/A</v>
      </c>
      <c r="I235" s="12">
        <v>88.86</v>
      </c>
      <c r="J235" s="12">
        <v>9.1560000000000006</v>
      </c>
      <c r="K235" s="41" t="s">
        <v>732</v>
      </c>
      <c r="L235" s="9" t="str">
        <f t="shared" si="40"/>
        <v>Yes</v>
      </c>
    </row>
    <row r="236" spans="1:12" x14ac:dyDescent="0.25">
      <c r="A236" s="4" t="s">
        <v>1398</v>
      </c>
      <c r="B236" s="33" t="s">
        <v>217</v>
      </c>
      <c r="C236" s="11">
        <v>4.7212894560000001</v>
      </c>
      <c r="D236" s="11" t="str">
        <f t="shared" si="37"/>
        <v>N/A</v>
      </c>
      <c r="E236" s="11">
        <v>4.8907361140000001</v>
      </c>
      <c r="F236" s="11" t="str">
        <f t="shared" si="38"/>
        <v>N/A</v>
      </c>
      <c r="G236" s="11">
        <v>5.2357236208</v>
      </c>
      <c r="H236" s="11" t="str">
        <f t="shared" si="39"/>
        <v>N/A</v>
      </c>
      <c r="I236" s="12">
        <v>3.589</v>
      </c>
      <c r="J236" s="12">
        <v>7.0540000000000003</v>
      </c>
      <c r="K236" s="41" t="s">
        <v>732</v>
      </c>
      <c r="L236" s="9" t="str">
        <f t="shared" si="40"/>
        <v>Yes</v>
      </c>
    </row>
    <row r="237" spans="1:12" x14ac:dyDescent="0.25">
      <c r="A237" s="4" t="s">
        <v>1399</v>
      </c>
      <c r="B237" s="33" t="s">
        <v>217</v>
      </c>
      <c r="C237" s="11">
        <v>22.401394638999999</v>
      </c>
      <c r="D237" s="11" t="str">
        <f t="shared" si="37"/>
        <v>N/A</v>
      </c>
      <c r="E237" s="11">
        <v>23.798433199000002</v>
      </c>
      <c r="F237" s="11" t="str">
        <f t="shared" si="38"/>
        <v>N/A</v>
      </c>
      <c r="G237" s="11">
        <v>25.186982009000001</v>
      </c>
      <c r="H237" s="11" t="str">
        <f t="shared" si="39"/>
        <v>N/A</v>
      </c>
      <c r="I237" s="12">
        <v>6.2359999999999998</v>
      </c>
      <c r="J237" s="12">
        <v>5.835</v>
      </c>
      <c r="K237" s="41" t="s">
        <v>732</v>
      </c>
      <c r="L237" s="9" t="str">
        <f t="shared" si="40"/>
        <v>Yes</v>
      </c>
    </row>
    <row r="238" spans="1:12" x14ac:dyDescent="0.25">
      <c r="A238" s="4" t="s">
        <v>1400</v>
      </c>
      <c r="B238" s="33" t="s">
        <v>217</v>
      </c>
      <c r="C238" s="11">
        <v>14.206611967000001</v>
      </c>
      <c r="D238" s="11" t="str">
        <f t="shared" si="37"/>
        <v>N/A</v>
      </c>
      <c r="E238" s="11">
        <v>14.506134145000001</v>
      </c>
      <c r="F238" s="11" t="str">
        <f t="shared" si="38"/>
        <v>N/A</v>
      </c>
      <c r="G238" s="11">
        <v>15.130153216</v>
      </c>
      <c r="H238" s="11" t="str">
        <f t="shared" si="39"/>
        <v>N/A</v>
      </c>
      <c r="I238" s="12">
        <v>2.1080000000000001</v>
      </c>
      <c r="J238" s="12">
        <v>4.3019999999999996</v>
      </c>
      <c r="K238" s="41" t="s">
        <v>732</v>
      </c>
      <c r="L238" s="9" t="str">
        <f t="shared" si="40"/>
        <v>Yes</v>
      </c>
    </row>
    <row r="239" spans="1:12" x14ac:dyDescent="0.25">
      <c r="A239" s="4" t="s">
        <v>1401</v>
      </c>
      <c r="B239" s="33" t="s">
        <v>217</v>
      </c>
      <c r="C239" s="11">
        <v>0.69758512880000001</v>
      </c>
      <c r="D239" s="11" t="str">
        <f t="shared" si="37"/>
        <v>N/A</v>
      </c>
      <c r="E239" s="11">
        <v>0.61854965480000001</v>
      </c>
      <c r="F239" s="11" t="str">
        <f t="shared" si="38"/>
        <v>N/A</v>
      </c>
      <c r="G239" s="11">
        <v>0.62482276660000002</v>
      </c>
      <c r="H239" s="11" t="str">
        <f t="shared" si="39"/>
        <v>N/A</v>
      </c>
      <c r="I239" s="12">
        <v>-11.3</v>
      </c>
      <c r="J239" s="12">
        <v>1.014</v>
      </c>
      <c r="K239" s="41" t="s">
        <v>732</v>
      </c>
      <c r="L239" s="9" t="str">
        <f t="shared" si="40"/>
        <v>Yes</v>
      </c>
    </row>
    <row r="240" spans="1:12" x14ac:dyDescent="0.25">
      <c r="A240" s="4" t="s">
        <v>1402</v>
      </c>
      <c r="B240" s="33" t="s">
        <v>217</v>
      </c>
      <c r="C240" s="11">
        <v>0.54683898450000001</v>
      </c>
      <c r="D240" s="11" t="str">
        <f t="shared" si="37"/>
        <v>N/A</v>
      </c>
      <c r="E240" s="11">
        <v>0.40644076239999999</v>
      </c>
      <c r="F240" s="11" t="str">
        <f t="shared" si="38"/>
        <v>N/A</v>
      </c>
      <c r="G240" s="11">
        <v>0.40613369980000003</v>
      </c>
      <c r="H240" s="11" t="str">
        <f t="shared" si="39"/>
        <v>N/A</v>
      </c>
      <c r="I240" s="12">
        <v>-25.7</v>
      </c>
      <c r="J240" s="12">
        <v>-7.5999999999999998E-2</v>
      </c>
      <c r="K240" s="41" t="s">
        <v>732</v>
      </c>
      <c r="L240" s="9" t="str">
        <f t="shared" si="40"/>
        <v>Yes</v>
      </c>
    </row>
    <row r="241" spans="1:12" x14ac:dyDescent="0.25">
      <c r="A241" s="4" t="s">
        <v>1403</v>
      </c>
      <c r="B241" s="33" t="s">
        <v>217</v>
      </c>
      <c r="C241" s="14">
        <v>116811189</v>
      </c>
      <c r="D241" s="11" t="str">
        <f t="shared" si="37"/>
        <v>N/A</v>
      </c>
      <c r="E241" s="14">
        <v>126820080</v>
      </c>
      <c r="F241" s="11" t="str">
        <f t="shared" si="38"/>
        <v>N/A</v>
      </c>
      <c r="G241" s="14">
        <v>134508267</v>
      </c>
      <c r="H241" s="11" t="str">
        <f t="shared" si="39"/>
        <v>N/A</v>
      </c>
      <c r="I241" s="12">
        <v>8.5679999999999996</v>
      </c>
      <c r="J241" s="12">
        <v>6.0620000000000003</v>
      </c>
      <c r="K241" s="41" t="s">
        <v>732</v>
      </c>
      <c r="L241" s="9" t="str">
        <f t="shared" si="40"/>
        <v>Yes</v>
      </c>
    </row>
    <row r="242" spans="1:12" x14ac:dyDescent="0.25">
      <c r="A242" s="4" t="s">
        <v>1404</v>
      </c>
      <c r="B242" s="33" t="s">
        <v>217</v>
      </c>
      <c r="C242" s="1">
        <v>2298</v>
      </c>
      <c r="D242" s="11" t="str">
        <f t="shared" si="37"/>
        <v>N/A</v>
      </c>
      <c r="E242" s="1">
        <v>2388</v>
      </c>
      <c r="F242" s="11" t="str">
        <f t="shared" si="38"/>
        <v>N/A</v>
      </c>
      <c r="G242" s="1">
        <v>2462</v>
      </c>
      <c r="H242" s="11" t="str">
        <f t="shared" si="39"/>
        <v>N/A</v>
      </c>
      <c r="I242" s="12">
        <v>3.9159999999999999</v>
      </c>
      <c r="J242" s="12">
        <v>3.0990000000000002</v>
      </c>
      <c r="K242" s="41" t="s">
        <v>732</v>
      </c>
      <c r="L242" s="9" t="str">
        <f t="shared" si="40"/>
        <v>Yes</v>
      </c>
    </row>
    <row r="243" spans="1:12" ht="25" x14ac:dyDescent="0.25">
      <c r="A243" s="4" t="s">
        <v>1405</v>
      </c>
      <c r="B243" s="33" t="s">
        <v>217</v>
      </c>
      <c r="C243" s="14">
        <v>50831.674935000003</v>
      </c>
      <c r="D243" s="11" t="str">
        <f t="shared" si="37"/>
        <v>N/A</v>
      </c>
      <c r="E243" s="14">
        <v>53107.236181</v>
      </c>
      <c r="F243" s="11" t="str">
        <f t="shared" si="38"/>
        <v>N/A</v>
      </c>
      <c r="G243" s="14">
        <v>54633.739643000001</v>
      </c>
      <c r="H243" s="11" t="str">
        <f t="shared" si="39"/>
        <v>N/A</v>
      </c>
      <c r="I243" s="12">
        <v>4.4770000000000003</v>
      </c>
      <c r="J243" s="12">
        <v>2.8740000000000001</v>
      </c>
      <c r="K243" s="41" t="s">
        <v>732</v>
      </c>
      <c r="L243" s="9" t="str">
        <f t="shared" si="40"/>
        <v>Yes</v>
      </c>
    </row>
    <row r="244" spans="1:12" ht="25" x14ac:dyDescent="0.25">
      <c r="A244" s="4" t="s">
        <v>1406</v>
      </c>
      <c r="B244" s="33" t="s">
        <v>217</v>
      </c>
      <c r="C244" s="14">
        <v>39332.222221999997</v>
      </c>
      <c r="D244" s="11" t="str">
        <f t="shared" si="37"/>
        <v>N/A</v>
      </c>
      <c r="E244" s="14">
        <v>42117.153846000001</v>
      </c>
      <c r="F244" s="11" t="str">
        <f t="shared" si="38"/>
        <v>N/A</v>
      </c>
      <c r="G244" s="14">
        <v>48633.72</v>
      </c>
      <c r="H244" s="11" t="str">
        <f t="shared" si="39"/>
        <v>N/A</v>
      </c>
      <c r="I244" s="12">
        <v>7.0810000000000004</v>
      </c>
      <c r="J244" s="12">
        <v>15.47</v>
      </c>
      <c r="K244" s="41" t="s">
        <v>732</v>
      </c>
      <c r="L244" s="9" t="str">
        <f t="shared" si="40"/>
        <v>Yes</v>
      </c>
    </row>
    <row r="245" spans="1:12" ht="25" x14ac:dyDescent="0.25">
      <c r="A245" s="4" t="s">
        <v>1407</v>
      </c>
      <c r="B245" s="33" t="s">
        <v>217</v>
      </c>
      <c r="C245" s="14">
        <v>50760.121639999998</v>
      </c>
      <c r="D245" s="11" t="str">
        <f t="shared" si="37"/>
        <v>N/A</v>
      </c>
      <c r="E245" s="14">
        <v>53149.953325000002</v>
      </c>
      <c r="F245" s="11" t="str">
        <f t="shared" si="38"/>
        <v>N/A</v>
      </c>
      <c r="G245" s="14">
        <v>54819.621400999997</v>
      </c>
      <c r="H245" s="11" t="str">
        <f t="shared" si="39"/>
        <v>N/A</v>
      </c>
      <c r="I245" s="12">
        <v>4.7080000000000002</v>
      </c>
      <c r="J245" s="12">
        <v>3.141</v>
      </c>
      <c r="K245" s="41" t="s">
        <v>732</v>
      </c>
      <c r="L245" s="9" t="str">
        <f t="shared" si="40"/>
        <v>Yes</v>
      </c>
    </row>
    <row r="246" spans="1:12" ht="25" x14ac:dyDescent="0.25">
      <c r="A246" s="4" t="s">
        <v>1408</v>
      </c>
      <c r="B246" s="33" t="s">
        <v>217</v>
      </c>
      <c r="C246" s="14">
        <v>56983.578947000002</v>
      </c>
      <c r="D246" s="11" t="str">
        <f t="shared" si="37"/>
        <v>N/A</v>
      </c>
      <c r="E246" s="14">
        <v>55666.911111000001</v>
      </c>
      <c r="F246" s="11" t="str">
        <f t="shared" si="38"/>
        <v>N/A</v>
      </c>
      <c r="G246" s="14">
        <v>52065.136363999998</v>
      </c>
      <c r="H246" s="11" t="str">
        <f t="shared" si="39"/>
        <v>N/A</v>
      </c>
      <c r="I246" s="12">
        <v>-2.31</v>
      </c>
      <c r="J246" s="12">
        <v>-6.47</v>
      </c>
      <c r="K246" s="41" t="s">
        <v>732</v>
      </c>
      <c r="L246" s="9" t="str">
        <f t="shared" si="40"/>
        <v>Yes</v>
      </c>
    </row>
    <row r="247" spans="1:12" ht="25" x14ac:dyDescent="0.25">
      <c r="A247" s="4" t="s">
        <v>1409</v>
      </c>
      <c r="B247" s="33" t="s">
        <v>217</v>
      </c>
      <c r="C247" s="14" t="s">
        <v>1742</v>
      </c>
      <c r="D247" s="11" t="str">
        <f t="shared" si="37"/>
        <v>N/A</v>
      </c>
      <c r="E247" s="14">
        <v>11468</v>
      </c>
      <c r="F247" s="11" t="str">
        <f t="shared" si="38"/>
        <v>N/A</v>
      </c>
      <c r="G247" s="14" t="s">
        <v>1742</v>
      </c>
      <c r="H247" s="11" t="str">
        <f t="shared" si="39"/>
        <v>N/A</v>
      </c>
      <c r="I247" s="12" t="s">
        <v>1742</v>
      </c>
      <c r="J247" s="12" t="s">
        <v>1742</v>
      </c>
      <c r="K247" s="41" t="s">
        <v>732</v>
      </c>
      <c r="L247" s="9" t="str">
        <f t="shared" si="40"/>
        <v>N/A</v>
      </c>
    </row>
    <row r="248" spans="1:12" ht="25" x14ac:dyDescent="0.25">
      <c r="A248" s="4" t="s">
        <v>1410</v>
      </c>
      <c r="B248" s="33" t="s">
        <v>217</v>
      </c>
      <c r="C248" s="11">
        <v>0.61732706510000002</v>
      </c>
      <c r="D248" s="11" t="str">
        <f t="shared" si="37"/>
        <v>N/A</v>
      </c>
      <c r="E248" s="11">
        <v>0.61954685909999996</v>
      </c>
      <c r="F248" s="11" t="str">
        <f t="shared" si="38"/>
        <v>N/A</v>
      </c>
      <c r="G248" s="11">
        <v>0.62116189060000004</v>
      </c>
      <c r="H248" s="11" t="str">
        <f t="shared" si="39"/>
        <v>N/A</v>
      </c>
      <c r="I248" s="12">
        <v>0.35959999999999998</v>
      </c>
      <c r="J248" s="12">
        <v>0.26069999999999999</v>
      </c>
      <c r="K248" s="41" t="s">
        <v>732</v>
      </c>
      <c r="L248" s="9" t="str">
        <f t="shared" si="40"/>
        <v>Yes</v>
      </c>
    </row>
    <row r="249" spans="1:12" ht="25" x14ac:dyDescent="0.25">
      <c r="A249" s="4" t="s">
        <v>1411</v>
      </c>
      <c r="B249" s="33" t="s">
        <v>217</v>
      </c>
      <c r="C249" s="11">
        <v>0.58836347789999999</v>
      </c>
      <c r="D249" s="11" t="str">
        <f t="shared" si="37"/>
        <v>N/A</v>
      </c>
      <c r="E249" s="11">
        <v>0.55049756510000003</v>
      </c>
      <c r="F249" s="11" t="str">
        <f t="shared" si="38"/>
        <v>N/A</v>
      </c>
      <c r="G249" s="11">
        <v>0.5053567819</v>
      </c>
      <c r="H249" s="11" t="str">
        <f t="shared" si="39"/>
        <v>N/A</v>
      </c>
      <c r="I249" s="12">
        <v>-6.44</v>
      </c>
      <c r="J249" s="12">
        <v>-8.1999999999999993</v>
      </c>
      <c r="K249" s="41" t="s">
        <v>732</v>
      </c>
      <c r="L249" s="9" t="str">
        <f t="shared" si="40"/>
        <v>Yes</v>
      </c>
    </row>
    <row r="250" spans="1:12" ht="25" x14ac:dyDescent="0.25">
      <c r="A250" s="4" t="s">
        <v>1412</v>
      </c>
      <c r="B250" s="33" t="s">
        <v>217</v>
      </c>
      <c r="C250" s="11">
        <v>2.1064248356999999</v>
      </c>
      <c r="D250" s="11" t="str">
        <f t="shared" si="37"/>
        <v>N/A</v>
      </c>
      <c r="E250" s="11">
        <v>2.0336706367000001</v>
      </c>
      <c r="F250" s="11" t="str">
        <f t="shared" si="38"/>
        <v>N/A</v>
      </c>
      <c r="G250" s="11">
        <v>1.9622062382000001</v>
      </c>
      <c r="H250" s="11" t="str">
        <f t="shared" si="39"/>
        <v>N/A</v>
      </c>
      <c r="I250" s="12">
        <v>-3.45</v>
      </c>
      <c r="J250" s="12">
        <v>-3.51</v>
      </c>
      <c r="K250" s="41" t="s">
        <v>732</v>
      </c>
      <c r="L250" s="9" t="str">
        <f t="shared" si="40"/>
        <v>Yes</v>
      </c>
    </row>
    <row r="251" spans="1:12" ht="25" x14ac:dyDescent="0.25">
      <c r="A251" s="4" t="s">
        <v>1413</v>
      </c>
      <c r="B251" s="33" t="s">
        <v>217</v>
      </c>
      <c r="C251" s="11">
        <v>3.7895975499999998E-2</v>
      </c>
      <c r="D251" s="11" t="str">
        <f t="shared" si="37"/>
        <v>N/A</v>
      </c>
      <c r="E251" s="11">
        <v>4.3938018099999997E-2</v>
      </c>
      <c r="F251" s="11" t="str">
        <f t="shared" si="38"/>
        <v>N/A</v>
      </c>
      <c r="G251" s="11">
        <v>5.2869618700000003E-2</v>
      </c>
      <c r="H251" s="11" t="str">
        <f t="shared" si="39"/>
        <v>N/A</v>
      </c>
      <c r="I251" s="12">
        <v>15.94</v>
      </c>
      <c r="J251" s="12">
        <v>20.329999999999998</v>
      </c>
      <c r="K251" s="41" t="s">
        <v>732</v>
      </c>
      <c r="L251" s="9" t="str">
        <f t="shared" si="40"/>
        <v>Yes</v>
      </c>
    </row>
    <row r="252" spans="1:12" ht="25" x14ac:dyDescent="0.25">
      <c r="A252" s="4" t="s">
        <v>1414</v>
      </c>
      <c r="B252" s="33" t="s">
        <v>217</v>
      </c>
      <c r="C252" s="11">
        <v>0</v>
      </c>
      <c r="D252" s="11" t="str">
        <f t="shared" si="37"/>
        <v>N/A</v>
      </c>
      <c r="E252" s="11">
        <v>1.5572443E-3</v>
      </c>
      <c r="F252" s="11" t="str">
        <f t="shared" si="38"/>
        <v>N/A</v>
      </c>
      <c r="G252" s="11">
        <v>0</v>
      </c>
      <c r="H252" s="11" t="str">
        <f t="shared" si="39"/>
        <v>N/A</v>
      </c>
      <c r="I252" s="12" t="s">
        <v>1742</v>
      </c>
      <c r="J252" s="12">
        <v>-100</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164980</v>
      </c>
      <c r="D6" s="11" t="str">
        <f t="shared" ref="D6:D37" si="0">IF($B6="N/A","N/A",IF(C6&gt;10,"No",IF(C6&lt;-10,"No","Yes")))</f>
        <v>N/A</v>
      </c>
      <c r="E6" s="34">
        <v>166223</v>
      </c>
      <c r="F6" s="11" t="str">
        <f t="shared" ref="F6:F37" si="1">IF($B6="N/A","N/A",IF(E6&gt;10,"No",IF(E6&lt;-10,"No","Yes")))</f>
        <v>N/A</v>
      </c>
      <c r="G6" s="34">
        <v>171421</v>
      </c>
      <c r="H6" s="11" t="str">
        <f t="shared" ref="H6:H37" si="2">IF($B6="N/A","N/A",IF(G6&gt;10,"No",IF(G6&lt;-10,"No","Yes")))</f>
        <v>N/A</v>
      </c>
      <c r="I6" s="12">
        <v>0.75339999999999996</v>
      </c>
      <c r="J6" s="12">
        <v>3.1269999999999998</v>
      </c>
      <c r="K6" s="41" t="s">
        <v>732</v>
      </c>
      <c r="L6" s="9" t="str">
        <f t="shared" ref="L6:L39" si="3">IF(J6="Div by 0", "N/A", IF(K6="N/A","N/A", IF(J6&gt;VALUE(MID(K6,1,2)), "No", IF(J6&lt;-1*VALUE(MID(K6,1,2)), "No", "Yes"))))</f>
        <v>Yes</v>
      </c>
    </row>
    <row r="7" spans="1:12" x14ac:dyDescent="0.25">
      <c r="A7" s="42" t="s">
        <v>6</v>
      </c>
      <c r="B7" s="33" t="s">
        <v>217</v>
      </c>
      <c r="C7" s="34">
        <v>154120</v>
      </c>
      <c r="D7" s="11" t="str">
        <f t="shared" si="0"/>
        <v>N/A</v>
      </c>
      <c r="E7" s="34">
        <v>155864</v>
      </c>
      <c r="F7" s="11" t="str">
        <f t="shared" si="1"/>
        <v>N/A</v>
      </c>
      <c r="G7" s="34">
        <v>159812</v>
      </c>
      <c r="H7" s="11" t="str">
        <f t="shared" si="2"/>
        <v>N/A</v>
      </c>
      <c r="I7" s="12">
        <v>1.1319999999999999</v>
      </c>
      <c r="J7" s="12">
        <v>2.5329999999999999</v>
      </c>
      <c r="K7" s="41" t="s">
        <v>732</v>
      </c>
      <c r="L7" s="9" t="str">
        <f t="shared" si="3"/>
        <v>Yes</v>
      </c>
    </row>
    <row r="8" spans="1:12" x14ac:dyDescent="0.25">
      <c r="A8" s="42" t="s">
        <v>364</v>
      </c>
      <c r="B8" s="33" t="s">
        <v>217</v>
      </c>
      <c r="C8" s="34" t="s">
        <v>217</v>
      </c>
      <c r="D8" s="11" t="str">
        <f t="shared" si="0"/>
        <v>N/A</v>
      </c>
      <c r="E8" s="34" t="s">
        <v>217</v>
      </c>
      <c r="F8" s="11" t="str">
        <f t="shared" si="1"/>
        <v>N/A</v>
      </c>
      <c r="G8" s="8">
        <v>93.227784227000001</v>
      </c>
      <c r="H8" s="11" t="str">
        <f t="shared" si="2"/>
        <v>N/A</v>
      </c>
      <c r="I8" s="12" t="s">
        <v>217</v>
      </c>
      <c r="J8" s="12" t="s">
        <v>217</v>
      </c>
      <c r="K8" s="41" t="s">
        <v>732</v>
      </c>
      <c r="L8" s="9" t="str">
        <f t="shared" si="3"/>
        <v>No</v>
      </c>
    </row>
    <row r="9" spans="1:12" x14ac:dyDescent="0.25">
      <c r="A9" s="4" t="s">
        <v>88</v>
      </c>
      <c r="B9" s="41" t="s">
        <v>217</v>
      </c>
      <c r="C9" s="1">
        <v>139940.79999999999</v>
      </c>
      <c r="D9" s="11" t="str">
        <f t="shared" si="0"/>
        <v>N/A</v>
      </c>
      <c r="E9" s="1">
        <v>141651.62</v>
      </c>
      <c r="F9" s="11" t="str">
        <f t="shared" si="1"/>
        <v>N/A</v>
      </c>
      <c r="G9" s="1">
        <v>144514.9</v>
      </c>
      <c r="H9" s="11" t="str">
        <f t="shared" si="2"/>
        <v>N/A</v>
      </c>
      <c r="I9" s="12">
        <v>1.2230000000000001</v>
      </c>
      <c r="J9" s="12">
        <v>2.0209999999999999</v>
      </c>
      <c r="K9" s="41" t="s">
        <v>732</v>
      </c>
      <c r="L9" s="9" t="str">
        <f t="shared" si="3"/>
        <v>Yes</v>
      </c>
    </row>
    <row r="10" spans="1:12" x14ac:dyDescent="0.25">
      <c r="A10" s="4" t="s">
        <v>1415</v>
      </c>
      <c r="B10" s="33" t="s">
        <v>217</v>
      </c>
      <c r="C10" s="8">
        <v>0.65826160749999996</v>
      </c>
      <c r="D10" s="11" t="str">
        <f t="shared" si="0"/>
        <v>N/A</v>
      </c>
      <c r="E10" s="8">
        <v>0.45842031490000001</v>
      </c>
      <c r="F10" s="11" t="str">
        <f t="shared" si="1"/>
        <v>N/A</v>
      </c>
      <c r="G10" s="8">
        <v>1.2676393207000001</v>
      </c>
      <c r="H10" s="11" t="str">
        <f t="shared" si="2"/>
        <v>N/A</v>
      </c>
      <c r="I10" s="12">
        <v>-30.4</v>
      </c>
      <c r="J10" s="12">
        <v>176.5</v>
      </c>
      <c r="K10" s="41" t="s">
        <v>732</v>
      </c>
      <c r="L10" s="9" t="str">
        <f t="shared" si="3"/>
        <v>No</v>
      </c>
    </row>
    <row r="11" spans="1:12" x14ac:dyDescent="0.25">
      <c r="A11" s="4" t="s">
        <v>1416</v>
      </c>
      <c r="B11" s="33" t="s">
        <v>217</v>
      </c>
      <c r="C11" s="8">
        <v>1.9566008000999999</v>
      </c>
      <c r="D11" s="11" t="str">
        <f t="shared" si="0"/>
        <v>N/A</v>
      </c>
      <c r="E11" s="8">
        <v>2.3721145689999998</v>
      </c>
      <c r="F11" s="11" t="str">
        <f t="shared" si="1"/>
        <v>N/A</v>
      </c>
      <c r="G11" s="8">
        <v>2.9926321746000002</v>
      </c>
      <c r="H11" s="11" t="str">
        <f t="shared" si="2"/>
        <v>N/A</v>
      </c>
      <c r="I11" s="12">
        <v>21.24</v>
      </c>
      <c r="J11" s="12">
        <v>26.16</v>
      </c>
      <c r="K11" s="41" t="s">
        <v>732</v>
      </c>
      <c r="L11" s="9" t="str">
        <f t="shared" si="3"/>
        <v>Yes</v>
      </c>
    </row>
    <row r="12" spans="1:12" x14ac:dyDescent="0.25">
      <c r="A12" s="4" t="s">
        <v>1417</v>
      </c>
      <c r="B12" s="33" t="s">
        <v>217</v>
      </c>
      <c r="C12" s="8">
        <v>51.732331191999997</v>
      </c>
      <c r="D12" s="11" t="str">
        <f t="shared" si="0"/>
        <v>N/A</v>
      </c>
      <c r="E12" s="8">
        <v>49.525035645000003</v>
      </c>
      <c r="F12" s="11" t="str">
        <f t="shared" si="1"/>
        <v>N/A</v>
      </c>
      <c r="G12" s="8">
        <v>45.330502097</v>
      </c>
      <c r="H12" s="11" t="str">
        <f t="shared" si="2"/>
        <v>N/A</v>
      </c>
      <c r="I12" s="12">
        <v>-4.2699999999999996</v>
      </c>
      <c r="J12" s="12">
        <v>-8.4700000000000006</v>
      </c>
      <c r="K12" s="41" t="s">
        <v>732</v>
      </c>
      <c r="L12" s="9" t="str">
        <f t="shared" si="3"/>
        <v>Yes</v>
      </c>
    </row>
    <row r="13" spans="1:12" x14ac:dyDescent="0.25">
      <c r="A13" s="4" t="s">
        <v>1418</v>
      </c>
      <c r="B13" s="33" t="s">
        <v>217</v>
      </c>
      <c r="C13" s="8">
        <v>0.42611225600000002</v>
      </c>
      <c r="D13" s="11" t="str">
        <f t="shared" si="0"/>
        <v>N/A</v>
      </c>
      <c r="E13" s="8">
        <v>0.40006497299999999</v>
      </c>
      <c r="F13" s="11" t="str">
        <f t="shared" si="1"/>
        <v>N/A</v>
      </c>
      <c r="G13" s="8">
        <v>0.58277573930000004</v>
      </c>
      <c r="H13" s="11" t="str">
        <f t="shared" si="2"/>
        <v>N/A</v>
      </c>
      <c r="I13" s="12">
        <v>-6.11</v>
      </c>
      <c r="J13" s="12">
        <v>45.67</v>
      </c>
      <c r="K13" s="41" t="s">
        <v>732</v>
      </c>
      <c r="L13" s="9" t="str">
        <f t="shared" si="3"/>
        <v>No</v>
      </c>
    </row>
    <row r="14" spans="1:12" x14ac:dyDescent="0.25">
      <c r="A14" s="4" t="s">
        <v>1419</v>
      </c>
      <c r="B14" s="33" t="s">
        <v>217</v>
      </c>
      <c r="C14" s="8">
        <v>7.4627227542999997</v>
      </c>
      <c r="D14" s="11" t="str">
        <f t="shared" si="0"/>
        <v>N/A</v>
      </c>
      <c r="E14" s="8">
        <v>7.5362615281999998</v>
      </c>
      <c r="F14" s="11" t="str">
        <f t="shared" si="1"/>
        <v>N/A</v>
      </c>
      <c r="G14" s="8">
        <v>6.6438767712000004</v>
      </c>
      <c r="H14" s="11" t="str">
        <f t="shared" si="2"/>
        <v>N/A</v>
      </c>
      <c r="I14" s="12">
        <v>0.98540000000000005</v>
      </c>
      <c r="J14" s="12">
        <v>-11.8</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2.4851497199999999E-2</v>
      </c>
      <c r="D16" s="11" t="str">
        <f t="shared" si="0"/>
        <v>N/A</v>
      </c>
      <c r="E16" s="8">
        <v>3.6096087800000003E-2</v>
      </c>
      <c r="F16" s="11" t="str">
        <f t="shared" si="1"/>
        <v>N/A</v>
      </c>
      <c r="G16" s="8">
        <v>0.1114215878</v>
      </c>
      <c r="H16" s="11" t="str">
        <f t="shared" si="2"/>
        <v>N/A</v>
      </c>
      <c r="I16" s="12">
        <v>45.25</v>
      </c>
      <c r="J16" s="12">
        <v>208.7</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37.739119893000002</v>
      </c>
      <c r="D18" s="11" t="str">
        <f t="shared" si="0"/>
        <v>N/A</v>
      </c>
      <c r="E18" s="8">
        <v>39.672006881999998</v>
      </c>
      <c r="F18" s="11" t="str">
        <f t="shared" si="1"/>
        <v>N/A</v>
      </c>
      <c r="G18" s="8">
        <v>43.071152308999999</v>
      </c>
      <c r="H18" s="11" t="str">
        <f t="shared" si="2"/>
        <v>N/A</v>
      </c>
      <c r="I18" s="12">
        <v>5.1219999999999999</v>
      </c>
      <c r="J18" s="12">
        <v>8.5679999999999996</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97.592435447</v>
      </c>
      <c r="D20" s="11" t="str">
        <f t="shared" si="0"/>
        <v>N/A</v>
      </c>
      <c r="E20" s="8">
        <v>97.191724370000003</v>
      </c>
      <c r="F20" s="11" t="str">
        <f t="shared" si="1"/>
        <v>N/A</v>
      </c>
      <c r="G20" s="8">
        <v>96.313170498000005</v>
      </c>
      <c r="H20" s="11" t="str">
        <f t="shared" si="2"/>
        <v>N/A</v>
      </c>
      <c r="I20" s="12">
        <v>-0.41099999999999998</v>
      </c>
      <c r="J20" s="12">
        <v>-0.90400000000000003</v>
      </c>
      <c r="K20" s="41" t="s">
        <v>732</v>
      </c>
      <c r="L20" s="9" t="str">
        <f t="shared" si="3"/>
        <v>Yes</v>
      </c>
    </row>
    <row r="21" spans="1:12" x14ac:dyDescent="0.25">
      <c r="A21" s="2" t="s">
        <v>968</v>
      </c>
      <c r="B21" s="33" t="s">
        <v>217</v>
      </c>
      <c r="C21" s="8">
        <v>2.4075645532999999</v>
      </c>
      <c r="D21" s="11" t="str">
        <f t="shared" si="0"/>
        <v>N/A</v>
      </c>
      <c r="E21" s="8">
        <v>2.8082756297000002</v>
      </c>
      <c r="F21" s="11" t="str">
        <f t="shared" si="1"/>
        <v>N/A</v>
      </c>
      <c r="G21" s="8">
        <v>3.6868295016000001</v>
      </c>
      <c r="H21" s="11" t="str">
        <f t="shared" si="2"/>
        <v>N/A</v>
      </c>
      <c r="I21" s="12">
        <v>16.64</v>
      </c>
      <c r="J21" s="12">
        <v>31.28</v>
      </c>
      <c r="K21" s="41" t="s">
        <v>732</v>
      </c>
      <c r="L21" s="9" t="str">
        <f t="shared" si="3"/>
        <v>No</v>
      </c>
    </row>
    <row r="22" spans="1:12" x14ac:dyDescent="0.25">
      <c r="A22" s="3" t="s">
        <v>1727</v>
      </c>
      <c r="B22" s="33" t="s">
        <v>217</v>
      </c>
      <c r="C22" s="34">
        <v>82586</v>
      </c>
      <c r="D22" s="11" t="str">
        <f t="shared" si="0"/>
        <v>N/A</v>
      </c>
      <c r="E22" s="34">
        <v>81005</v>
      </c>
      <c r="F22" s="11" t="str">
        <f t="shared" si="1"/>
        <v>N/A</v>
      </c>
      <c r="G22" s="34">
        <v>81563</v>
      </c>
      <c r="H22" s="11" t="str">
        <f t="shared" si="2"/>
        <v>N/A</v>
      </c>
      <c r="I22" s="12">
        <v>-1.91</v>
      </c>
      <c r="J22" s="12">
        <v>0.68879999999999997</v>
      </c>
      <c r="K22" s="41" t="s">
        <v>732</v>
      </c>
      <c r="L22" s="9" t="str">
        <f t="shared" si="3"/>
        <v>Yes</v>
      </c>
    </row>
    <row r="23" spans="1:12" x14ac:dyDescent="0.25">
      <c r="A23" s="3" t="s">
        <v>983</v>
      </c>
      <c r="B23" s="33" t="s">
        <v>217</v>
      </c>
      <c r="C23" s="34">
        <v>17641</v>
      </c>
      <c r="D23" s="11" t="str">
        <f t="shared" si="0"/>
        <v>N/A</v>
      </c>
      <c r="E23" s="34">
        <v>17403</v>
      </c>
      <c r="F23" s="11" t="str">
        <f t="shared" si="1"/>
        <v>N/A</v>
      </c>
      <c r="G23" s="34">
        <v>16784</v>
      </c>
      <c r="H23" s="11" t="str">
        <f t="shared" si="2"/>
        <v>N/A</v>
      </c>
      <c r="I23" s="12">
        <v>-1.35</v>
      </c>
      <c r="J23" s="12">
        <v>-3.56</v>
      </c>
      <c r="K23" s="41" t="s">
        <v>732</v>
      </c>
      <c r="L23" s="9" t="str">
        <f t="shared" si="3"/>
        <v>Yes</v>
      </c>
    </row>
    <row r="24" spans="1:12" x14ac:dyDescent="0.25">
      <c r="A24" s="3" t="s">
        <v>984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3" t="s">
        <v>985</v>
      </c>
      <c r="B25" s="33" t="s">
        <v>217</v>
      </c>
      <c r="C25" s="34">
        <v>1181</v>
      </c>
      <c r="D25" s="11" t="str">
        <f t="shared" si="0"/>
        <v>N/A</v>
      </c>
      <c r="E25" s="34">
        <v>1543</v>
      </c>
      <c r="F25" s="11" t="str">
        <f t="shared" si="1"/>
        <v>N/A</v>
      </c>
      <c r="G25" s="34">
        <v>9697</v>
      </c>
      <c r="H25" s="11" t="str">
        <f t="shared" si="2"/>
        <v>N/A</v>
      </c>
      <c r="I25" s="12">
        <v>30.65</v>
      </c>
      <c r="J25" s="12">
        <v>528.5</v>
      </c>
      <c r="K25" s="41" t="s">
        <v>732</v>
      </c>
      <c r="L25" s="9" t="str">
        <f t="shared" si="3"/>
        <v>No</v>
      </c>
    </row>
    <row r="26" spans="1:12" x14ac:dyDescent="0.25">
      <c r="A26" s="3" t="s">
        <v>986</v>
      </c>
      <c r="B26" s="33" t="s">
        <v>217</v>
      </c>
      <c r="C26" s="34">
        <v>63764</v>
      </c>
      <c r="D26" s="11" t="str">
        <f t="shared" si="0"/>
        <v>N/A</v>
      </c>
      <c r="E26" s="34">
        <v>62059</v>
      </c>
      <c r="F26" s="11" t="str">
        <f t="shared" si="1"/>
        <v>N/A</v>
      </c>
      <c r="G26" s="34">
        <v>55082</v>
      </c>
      <c r="H26" s="11" t="str">
        <f t="shared" si="2"/>
        <v>N/A</v>
      </c>
      <c r="I26" s="12">
        <v>-2.67</v>
      </c>
      <c r="J26" s="12">
        <v>-11.2</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81882</v>
      </c>
      <c r="D28" s="11" t="str">
        <f t="shared" si="0"/>
        <v>N/A</v>
      </c>
      <c r="E28" s="34">
        <v>84719</v>
      </c>
      <c r="F28" s="11" t="str">
        <f t="shared" si="1"/>
        <v>N/A</v>
      </c>
      <c r="G28" s="34">
        <v>89403</v>
      </c>
      <c r="H28" s="11" t="str">
        <f t="shared" si="2"/>
        <v>N/A</v>
      </c>
      <c r="I28" s="12">
        <v>3.4649999999999999</v>
      </c>
      <c r="J28" s="12">
        <v>5.5289999999999999</v>
      </c>
      <c r="K28" s="41" t="s">
        <v>732</v>
      </c>
      <c r="L28" s="9" t="str">
        <f t="shared" si="3"/>
        <v>Yes</v>
      </c>
    </row>
    <row r="29" spans="1:12" x14ac:dyDescent="0.25">
      <c r="A29" s="3" t="s">
        <v>988</v>
      </c>
      <c r="B29" s="33" t="s">
        <v>217</v>
      </c>
      <c r="C29" s="34">
        <v>27085</v>
      </c>
      <c r="D29" s="11" t="str">
        <f t="shared" si="0"/>
        <v>N/A</v>
      </c>
      <c r="E29" s="34">
        <v>28070</v>
      </c>
      <c r="F29" s="11" t="str">
        <f t="shared" si="1"/>
        <v>N/A</v>
      </c>
      <c r="G29" s="34">
        <v>28064</v>
      </c>
      <c r="H29" s="11" t="str">
        <f t="shared" si="2"/>
        <v>N/A</v>
      </c>
      <c r="I29" s="12">
        <v>3.637</v>
      </c>
      <c r="J29" s="12">
        <v>-2.1000000000000001E-2</v>
      </c>
      <c r="K29" s="41" t="s">
        <v>732</v>
      </c>
      <c r="L29" s="9" t="str">
        <f t="shared" si="3"/>
        <v>Yes</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2676</v>
      </c>
      <c r="D31" s="11" t="str">
        <f t="shared" si="0"/>
        <v>N/A</v>
      </c>
      <c r="E31" s="34">
        <v>3356</v>
      </c>
      <c r="F31" s="11" t="str">
        <f t="shared" si="1"/>
        <v>N/A</v>
      </c>
      <c r="G31" s="34">
        <v>14613</v>
      </c>
      <c r="H31" s="11" t="str">
        <f t="shared" si="2"/>
        <v>N/A</v>
      </c>
      <c r="I31" s="12">
        <v>25.41</v>
      </c>
      <c r="J31" s="12">
        <v>335.4</v>
      </c>
      <c r="K31" s="41" t="s">
        <v>732</v>
      </c>
      <c r="L31" s="9" t="str">
        <f t="shared" si="3"/>
        <v>No</v>
      </c>
    </row>
    <row r="32" spans="1:12" x14ac:dyDescent="0.25">
      <c r="A32" s="3" t="s">
        <v>991</v>
      </c>
      <c r="B32" s="33" t="s">
        <v>217</v>
      </c>
      <c r="C32" s="34">
        <v>52121</v>
      </c>
      <c r="D32" s="11" t="str">
        <f t="shared" si="0"/>
        <v>N/A</v>
      </c>
      <c r="E32" s="34">
        <v>53293</v>
      </c>
      <c r="F32" s="11" t="str">
        <f t="shared" si="1"/>
        <v>N/A</v>
      </c>
      <c r="G32" s="34">
        <v>46726</v>
      </c>
      <c r="H32" s="11" t="str">
        <f t="shared" si="2"/>
        <v>N/A</v>
      </c>
      <c r="I32" s="12">
        <v>2.2490000000000001</v>
      </c>
      <c r="J32" s="12">
        <v>-12.3</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1850539875</v>
      </c>
      <c r="D34" s="11" t="str">
        <f t="shared" si="0"/>
        <v>N/A</v>
      </c>
      <c r="E34" s="43">
        <v>1965099228</v>
      </c>
      <c r="F34" s="11" t="str">
        <f t="shared" si="1"/>
        <v>N/A</v>
      </c>
      <c r="G34" s="43">
        <v>2022235779</v>
      </c>
      <c r="H34" s="11" t="str">
        <f t="shared" si="2"/>
        <v>N/A</v>
      </c>
      <c r="I34" s="12">
        <v>6.1909999999999998</v>
      </c>
      <c r="J34" s="12">
        <v>2.9079999999999999</v>
      </c>
      <c r="K34" s="41" t="s">
        <v>732</v>
      </c>
      <c r="L34" s="9" t="str">
        <f t="shared" si="3"/>
        <v>Yes</v>
      </c>
    </row>
    <row r="35" spans="1:12" x14ac:dyDescent="0.25">
      <c r="A35" s="42" t="s">
        <v>1425</v>
      </c>
      <c r="B35" s="33" t="s">
        <v>217</v>
      </c>
      <c r="C35" s="43">
        <v>11216.752788</v>
      </c>
      <c r="D35" s="11" t="str">
        <f t="shared" si="0"/>
        <v>N/A</v>
      </c>
      <c r="E35" s="43">
        <v>11822.065707</v>
      </c>
      <c r="F35" s="11" t="str">
        <f t="shared" si="1"/>
        <v>N/A</v>
      </c>
      <c r="G35" s="43">
        <v>11796.896407</v>
      </c>
      <c r="H35" s="11" t="str">
        <f t="shared" si="2"/>
        <v>N/A</v>
      </c>
      <c r="I35" s="12">
        <v>5.3970000000000002</v>
      </c>
      <c r="J35" s="12">
        <v>-0.21299999999999999</v>
      </c>
      <c r="K35" s="41" t="s">
        <v>732</v>
      </c>
      <c r="L35" s="9" t="str">
        <f t="shared" si="3"/>
        <v>Yes</v>
      </c>
    </row>
    <row r="36" spans="1:12" x14ac:dyDescent="0.25">
      <c r="A36" s="42" t="s">
        <v>1426</v>
      </c>
      <c r="B36" s="33" t="s">
        <v>217</v>
      </c>
      <c r="C36" s="43">
        <v>12007.136485000001</v>
      </c>
      <c r="D36" s="11" t="str">
        <f t="shared" si="0"/>
        <v>N/A</v>
      </c>
      <c r="E36" s="43">
        <v>12607.781322000001</v>
      </c>
      <c r="F36" s="11" t="str">
        <f t="shared" si="1"/>
        <v>N/A</v>
      </c>
      <c r="G36" s="43">
        <v>12653.841882999999</v>
      </c>
      <c r="H36" s="11" t="str">
        <f t="shared" si="2"/>
        <v>N/A</v>
      </c>
      <c r="I36" s="12">
        <v>5.0019999999999998</v>
      </c>
      <c r="J36" s="12">
        <v>0.36530000000000001</v>
      </c>
      <c r="K36" s="41" t="s">
        <v>732</v>
      </c>
      <c r="L36" s="9" t="str">
        <f t="shared" si="3"/>
        <v>Yes</v>
      </c>
    </row>
    <row r="37" spans="1:12" x14ac:dyDescent="0.25">
      <c r="A37" s="4" t="s">
        <v>107</v>
      </c>
      <c r="B37" s="33" t="s">
        <v>217</v>
      </c>
      <c r="C37" s="43">
        <v>16090368</v>
      </c>
      <c r="D37" s="11" t="str">
        <f t="shared" si="0"/>
        <v>N/A</v>
      </c>
      <c r="E37" s="43">
        <v>16122117</v>
      </c>
      <c r="F37" s="11" t="str">
        <f t="shared" si="1"/>
        <v>N/A</v>
      </c>
      <c r="G37" s="43">
        <v>17115056</v>
      </c>
      <c r="H37" s="11" t="str">
        <f t="shared" si="2"/>
        <v>N/A</v>
      </c>
      <c r="I37" s="12">
        <v>0.1973</v>
      </c>
      <c r="J37" s="12">
        <v>6.1589999999999998</v>
      </c>
      <c r="K37" s="41" t="s">
        <v>732</v>
      </c>
      <c r="L37" s="9" t="str">
        <f t="shared" si="3"/>
        <v>Yes</v>
      </c>
    </row>
    <row r="38" spans="1:12" x14ac:dyDescent="0.25">
      <c r="A38" s="42" t="s">
        <v>162</v>
      </c>
      <c r="B38" s="41" t="s">
        <v>221</v>
      </c>
      <c r="C38" s="1">
        <v>0</v>
      </c>
      <c r="D38" s="11" t="str">
        <f>IF($B38="N/A","N/A",IF(C38&gt;0,"No",IF(C38&lt;0,"No","Yes")))</f>
        <v>Yes</v>
      </c>
      <c r="E38" s="1">
        <v>11</v>
      </c>
      <c r="F38" s="11" t="str">
        <f>IF($B38="N/A","N/A",IF(E38&gt;0,"No",IF(E38&lt;0,"No","Yes")))</f>
        <v>No</v>
      </c>
      <c r="G38" s="1">
        <v>11</v>
      </c>
      <c r="H38" s="11" t="str">
        <f>IF($B38="N/A","N/A",IF(G38&gt;0,"No",IF(G38&lt;0,"No","Yes")))</f>
        <v>No</v>
      </c>
      <c r="I38" s="12" t="s">
        <v>1742</v>
      </c>
      <c r="J38" s="12">
        <v>500</v>
      </c>
      <c r="K38" s="41" t="s">
        <v>732</v>
      </c>
      <c r="L38" s="9" t="str">
        <f t="shared" si="3"/>
        <v>No</v>
      </c>
    </row>
    <row r="39" spans="1:12" x14ac:dyDescent="0.25">
      <c r="A39" s="42" t="s">
        <v>160</v>
      </c>
      <c r="B39" s="33" t="s">
        <v>217</v>
      </c>
      <c r="C39" s="43">
        <v>0</v>
      </c>
      <c r="D39" s="11" t="str">
        <f t="shared" ref="D39:D40" si="4">IF($B39="N/A","N/A",IF(C39&gt;10,"No",IF(C39&lt;-10,"No","Yes")))</f>
        <v>N/A</v>
      </c>
      <c r="E39" s="43">
        <v>2061</v>
      </c>
      <c r="F39" s="11" t="str">
        <f t="shared" ref="F39:F40" si="5">IF($B39="N/A","N/A",IF(E39&gt;10,"No",IF(E39&lt;-10,"No","Yes")))</f>
        <v>N/A</v>
      </c>
      <c r="G39" s="43">
        <v>4625</v>
      </c>
      <c r="H39" s="11" t="str">
        <f t="shared" ref="H39:H40" si="6">IF($B39="N/A","N/A",IF(G39&gt;10,"No",IF(G39&lt;-10,"No","Yes")))</f>
        <v>N/A</v>
      </c>
      <c r="I39" s="12" t="s">
        <v>1742</v>
      </c>
      <c r="J39" s="12">
        <v>124.4</v>
      </c>
      <c r="K39" s="41" t="s">
        <v>732</v>
      </c>
      <c r="L39" s="9" t="str">
        <f t="shared" si="3"/>
        <v>No</v>
      </c>
    </row>
    <row r="40" spans="1:12" x14ac:dyDescent="0.25">
      <c r="A40" s="42" t="s">
        <v>1289</v>
      </c>
      <c r="B40" s="33" t="s">
        <v>217</v>
      </c>
      <c r="C40" s="43" t="s">
        <v>1742</v>
      </c>
      <c r="D40" s="11" t="str">
        <f t="shared" si="4"/>
        <v>N/A</v>
      </c>
      <c r="E40" s="43">
        <v>2061</v>
      </c>
      <c r="F40" s="11" t="str">
        <f t="shared" si="5"/>
        <v>N/A</v>
      </c>
      <c r="G40" s="43">
        <v>770.83333332999996</v>
      </c>
      <c r="H40" s="11" t="str">
        <f t="shared" si="6"/>
        <v>N/A</v>
      </c>
      <c r="I40" s="12" t="s">
        <v>1742</v>
      </c>
      <c r="J40" s="12">
        <v>-62.6</v>
      </c>
      <c r="K40" s="41" t="s">
        <v>732</v>
      </c>
      <c r="L40" s="9" t="str">
        <f>IF(J40="Div by 0", "N/A", IF(OR(J40="N/A",K40="N/A"),"N/A", IF(J40&gt;VALUE(MID(K40,1,2)), "No", IF(J40&lt;-1*VALUE(MID(K40,1,2)), "No", "Yes"))))</f>
        <v>No</v>
      </c>
    </row>
    <row r="41" spans="1:12" x14ac:dyDescent="0.25">
      <c r="A41" s="3" t="s">
        <v>1427</v>
      </c>
      <c r="B41" s="33" t="s">
        <v>217</v>
      </c>
      <c r="C41" s="43">
        <v>12285.837793000001</v>
      </c>
      <c r="D41" s="11" t="str">
        <f t="shared" ref="D41:D52" si="7">IF($B41="N/A","N/A",IF(C41&gt;10,"No",IF(C41&lt;-10,"No","Yes")))</f>
        <v>N/A</v>
      </c>
      <c r="E41" s="43">
        <v>13051.345670000001</v>
      </c>
      <c r="F41" s="11" t="str">
        <f t="shared" ref="F41:F52" si="8">IF($B41="N/A","N/A",IF(E41&gt;10,"No",IF(E41&lt;-10,"No","Yes")))</f>
        <v>N/A</v>
      </c>
      <c r="G41" s="43">
        <v>13021.734794</v>
      </c>
      <c r="H41" s="11" t="str">
        <f t="shared" ref="H41:H52" si="9">IF($B41="N/A","N/A",IF(G41&gt;10,"No",IF(G41&lt;-10,"No","Yes")))</f>
        <v>N/A</v>
      </c>
      <c r="I41" s="12">
        <v>6.2309999999999999</v>
      </c>
      <c r="J41" s="12">
        <v>-0.22700000000000001</v>
      </c>
      <c r="K41" s="41" t="s">
        <v>732</v>
      </c>
      <c r="L41" s="9" t="str">
        <f t="shared" ref="L41:L52" si="10">IF(J41="Div by 0", "N/A", IF(K41="N/A","N/A", IF(J41&gt;VALUE(MID(K41,1,2)), "No", IF(J41&lt;-1*VALUE(MID(K41,1,2)), "No", "Yes"))))</f>
        <v>Yes</v>
      </c>
    </row>
    <row r="42" spans="1:12" x14ac:dyDescent="0.25">
      <c r="A42" s="3" t="s">
        <v>1428</v>
      </c>
      <c r="B42" s="33" t="s">
        <v>217</v>
      </c>
      <c r="C42" s="43">
        <v>7693.1095742999996</v>
      </c>
      <c r="D42" s="11" t="str">
        <f t="shared" si="7"/>
        <v>N/A</v>
      </c>
      <c r="E42" s="43">
        <v>8341.9271965000007</v>
      </c>
      <c r="F42" s="11" t="str">
        <f t="shared" si="8"/>
        <v>N/A</v>
      </c>
      <c r="G42" s="43">
        <v>8840.202276</v>
      </c>
      <c r="H42" s="11" t="str">
        <f t="shared" si="9"/>
        <v>N/A</v>
      </c>
      <c r="I42" s="12">
        <v>8.4339999999999993</v>
      </c>
      <c r="J42" s="12">
        <v>5.9729999999999999</v>
      </c>
      <c r="K42" s="41" t="s">
        <v>732</v>
      </c>
      <c r="L42" s="9" t="str">
        <f t="shared" si="10"/>
        <v>Yes</v>
      </c>
    </row>
    <row r="43" spans="1:12" x14ac:dyDescent="0.25">
      <c r="A43" s="3" t="s">
        <v>1429</v>
      </c>
      <c r="B43" s="33" t="s">
        <v>217</v>
      </c>
      <c r="C43" s="43" t="s">
        <v>1742</v>
      </c>
      <c r="D43" s="11" t="str">
        <f t="shared" si="7"/>
        <v>N/A</v>
      </c>
      <c r="E43" s="43" t="s">
        <v>1742</v>
      </c>
      <c r="F43" s="11" t="str">
        <f t="shared" si="8"/>
        <v>N/A</v>
      </c>
      <c r="G43" s="43" t="s">
        <v>1742</v>
      </c>
      <c r="H43" s="11" t="str">
        <f t="shared" si="9"/>
        <v>N/A</v>
      </c>
      <c r="I43" s="12" t="s">
        <v>1742</v>
      </c>
      <c r="J43" s="12" t="s">
        <v>1742</v>
      </c>
      <c r="K43" s="41" t="s">
        <v>732</v>
      </c>
      <c r="L43" s="9" t="str">
        <f t="shared" si="10"/>
        <v>N/A</v>
      </c>
    </row>
    <row r="44" spans="1:12" x14ac:dyDescent="0.25">
      <c r="A44" s="3" t="s">
        <v>1430</v>
      </c>
      <c r="B44" s="33" t="s">
        <v>217</v>
      </c>
      <c r="C44" s="43">
        <v>1146.5986452</v>
      </c>
      <c r="D44" s="11" t="str">
        <f t="shared" si="7"/>
        <v>N/A</v>
      </c>
      <c r="E44" s="43">
        <v>2166.8937135000001</v>
      </c>
      <c r="F44" s="11" t="str">
        <f t="shared" si="8"/>
        <v>N/A</v>
      </c>
      <c r="G44" s="43">
        <v>7762.9432814000002</v>
      </c>
      <c r="H44" s="11" t="str">
        <f t="shared" si="9"/>
        <v>N/A</v>
      </c>
      <c r="I44" s="12">
        <v>88.98</v>
      </c>
      <c r="J44" s="12">
        <v>258.3</v>
      </c>
      <c r="K44" s="41" t="s">
        <v>732</v>
      </c>
      <c r="L44" s="9" t="str">
        <f t="shared" si="10"/>
        <v>No</v>
      </c>
    </row>
    <row r="45" spans="1:12" x14ac:dyDescent="0.25">
      <c r="A45" s="3" t="s">
        <v>1431</v>
      </c>
      <c r="B45" s="33" t="s">
        <v>217</v>
      </c>
      <c r="C45" s="43">
        <v>13762.780268</v>
      </c>
      <c r="D45" s="11" t="str">
        <f t="shared" si="7"/>
        <v>N/A</v>
      </c>
      <c r="E45" s="43">
        <v>14642.617187</v>
      </c>
      <c r="F45" s="11" t="str">
        <f t="shared" si="8"/>
        <v>N/A</v>
      </c>
      <c r="G45" s="43">
        <v>15221.679296</v>
      </c>
      <c r="H45" s="11" t="str">
        <f t="shared" si="9"/>
        <v>N/A</v>
      </c>
      <c r="I45" s="12">
        <v>6.3929999999999998</v>
      </c>
      <c r="J45" s="12">
        <v>3.9550000000000001</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10174.066706</v>
      </c>
      <c r="D47" s="11" t="str">
        <f t="shared" si="7"/>
        <v>N/A</v>
      </c>
      <c r="E47" s="43">
        <v>10681.918613</v>
      </c>
      <c r="F47" s="11" t="str">
        <f t="shared" si="8"/>
        <v>N/A</v>
      </c>
      <c r="G47" s="43">
        <v>10708.692986</v>
      </c>
      <c r="H47" s="11" t="str">
        <f t="shared" si="9"/>
        <v>N/A</v>
      </c>
      <c r="I47" s="12">
        <v>4.992</v>
      </c>
      <c r="J47" s="12">
        <v>0.25069999999999998</v>
      </c>
      <c r="K47" s="41" t="s">
        <v>732</v>
      </c>
      <c r="L47" s="9" t="str">
        <f t="shared" si="10"/>
        <v>Yes</v>
      </c>
    </row>
    <row r="48" spans="1:12" x14ac:dyDescent="0.25">
      <c r="A48" s="3" t="s">
        <v>1434</v>
      </c>
      <c r="B48" s="41" t="s">
        <v>217</v>
      </c>
      <c r="C48" s="14">
        <v>8514.4563042000009</v>
      </c>
      <c r="D48" s="11" t="str">
        <f t="shared" si="7"/>
        <v>N/A</v>
      </c>
      <c r="E48" s="14">
        <v>9144.3415034000009</v>
      </c>
      <c r="F48" s="11" t="str">
        <f t="shared" si="8"/>
        <v>N/A</v>
      </c>
      <c r="G48" s="14">
        <v>9777.1971209000003</v>
      </c>
      <c r="H48" s="11" t="str">
        <f t="shared" si="9"/>
        <v>N/A</v>
      </c>
      <c r="I48" s="12">
        <v>7.3979999999999997</v>
      </c>
      <c r="J48" s="12">
        <v>6.9210000000000003</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1950.3893871</v>
      </c>
      <c r="D50" s="11" t="str">
        <f t="shared" si="7"/>
        <v>N/A</v>
      </c>
      <c r="E50" s="14">
        <v>2541.7455304</v>
      </c>
      <c r="F50" s="11" t="str">
        <f t="shared" si="8"/>
        <v>N/A</v>
      </c>
      <c r="G50" s="14">
        <v>7667.9024841</v>
      </c>
      <c r="H50" s="11" t="str">
        <f t="shared" si="9"/>
        <v>N/A</v>
      </c>
      <c r="I50" s="12">
        <v>30.32</v>
      </c>
      <c r="J50" s="12">
        <v>201.7</v>
      </c>
      <c r="K50" s="41" t="s">
        <v>732</v>
      </c>
      <c r="L50" s="9" t="str">
        <f t="shared" si="10"/>
        <v>No</v>
      </c>
    </row>
    <row r="51" spans="1:12" x14ac:dyDescent="0.25">
      <c r="A51" s="3" t="s">
        <v>1437</v>
      </c>
      <c r="B51" s="41" t="s">
        <v>217</v>
      </c>
      <c r="C51" s="14">
        <v>11458.714126999999</v>
      </c>
      <c r="D51" s="11" t="str">
        <f t="shared" si="7"/>
        <v>N/A</v>
      </c>
      <c r="E51" s="14">
        <v>12004.385173000001</v>
      </c>
      <c r="F51" s="11" t="str">
        <f t="shared" si="8"/>
        <v>N/A</v>
      </c>
      <c r="G51" s="14">
        <v>12219.127681</v>
      </c>
      <c r="H51" s="11" t="str">
        <f t="shared" si="9"/>
        <v>N/A</v>
      </c>
      <c r="I51" s="12">
        <v>4.7619999999999996</v>
      </c>
      <c r="J51" s="12">
        <v>1.7889999999999999</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33142340</v>
      </c>
      <c r="D53" s="11" t="str">
        <f t="shared" ref="D53:D122" si="11">IF($B53="N/A","N/A",IF(C53&gt;10,"No",IF(C53&lt;-10,"No","Yes")))</f>
        <v>N/A</v>
      </c>
      <c r="E53" s="43">
        <v>30702019</v>
      </c>
      <c r="F53" s="11" t="str">
        <f t="shared" ref="F53:F122" si="12">IF($B53="N/A","N/A",IF(E53&gt;10,"No",IF(E53&lt;-10,"No","Yes")))</f>
        <v>N/A</v>
      </c>
      <c r="G53" s="43">
        <v>35328347</v>
      </c>
      <c r="H53" s="11" t="str">
        <f t="shared" ref="H53:H122" si="13">IF($B53="N/A","N/A",IF(G53&gt;10,"No",IF(G53&lt;-10,"No","Yes")))</f>
        <v>N/A</v>
      </c>
      <c r="I53" s="12">
        <v>-7.36</v>
      </c>
      <c r="J53" s="12">
        <v>15.07</v>
      </c>
      <c r="K53" s="41" t="s">
        <v>732</v>
      </c>
      <c r="L53" s="9" t="str">
        <f t="shared" ref="L53:L113" si="14">IF(J53="Div by 0", "N/A", IF(K53="N/A","N/A", IF(J53&gt;VALUE(MID(K53,1,2)), "No", IF(J53&lt;-1*VALUE(MID(K53,1,2)), "No", "Yes"))))</f>
        <v>Yes</v>
      </c>
    </row>
    <row r="54" spans="1:12" x14ac:dyDescent="0.25">
      <c r="A54" s="42" t="s">
        <v>598</v>
      </c>
      <c r="B54" s="33" t="s">
        <v>217</v>
      </c>
      <c r="C54" s="34">
        <v>2775</v>
      </c>
      <c r="D54" s="11" t="str">
        <f t="shared" si="11"/>
        <v>N/A</v>
      </c>
      <c r="E54" s="34">
        <v>2780</v>
      </c>
      <c r="F54" s="11" t="str">
        <f t="shared" si="12"/>
        <v>N/A</v>
      </c>
      <c r="G54" s="34">
        <v>3308</v>
      </c>
      <c r="H54" s="11" t="str">
        <f t="shared" si="13"/>
        <v>N/A</v>
      </c>
      <c r="I54" s="12">
        <v>0.1802</v>
      </c>
      <c r="J54" s="12">
        <v>18.989999999999998</v>
      </c>
      <c r="K54" s="41" t="s">
        <v>732</v>
      </c>
      <c r="L54" s="9" t="str">
        <f t="shared" si="14"/>
        <v>Yes</v>
      </c>
    </row>
    <row r="55" spans="1:12" x14ac:dyDescent="0.25">
      <c r="A55" s="42" t="s">
        <v>1439</v>
      </c>
      <c r="B55" s="33" t="s">
        <v>217</v>
      </c>
      <c r="C55" s="43">
        <v>11943.185586</v>
      </c>
      <c r="D55" s="11" t="str">
        <f t="shared" si="11"/>
        <v>N/A</v>
      </c>
      <c r="E55" s="43">
        <v>11043.891727</v>
      </c>
      <c r="F55" s="11" t="str">
        <f t="shared" si="12"/>
        <v>N/A</v>
      </c>
      <c r="G55" s="43">
        <v>10679.669588999999</v>
      </c>
      <c r="H55" s="11" t="str">
        <f t="shared" si="13"/>
        <v>N/A</v>
      </c>
      <c r="I55" s="12">
        <v>-7.53</v>
      </c>
      <c r="J55" s="12">
        <v>-3.3</v>
      </c>
      <c r="K55" s="41" t="s">
        <v>732</v>
      </c>
      <c r="L55" s="9" t="str">
        <f t="shared" si="14"/>
        <v>Yes</v>
      </c>
    </row>
    <row r="56" spans="1:12" x14ac:dyDescent="0.25">
      <c r="A56" s="42" t="s">
        <v>1440</v>
      </c>
      <c r="B56" s="33" t="s">
        <v>217</v>
      </c>
      <c r="C56" s="34">
        <v>13.076396396</v>
      </c>
      <c r="D56" s="11" t="str">
        <f t="shared" si="11"/>
        <v>N/A</v>
      </c>
      <c r="E56" s="34">
        <v>12.369784172999999</v>
      </c>
      <c r="F56" s="11" t="str">
        <f t="shared" si="12"/>
        <v>N/A</v>
      </c>
      <c r="G56" s="34">
        <v>12.012091898</v>
      </c>
      <c r="H56" s="11" t="str">
        <f t="shared" si="13"/>
        <v>N/A</v>
      </c>
      <c r="I56" s="12">
        <v>-5.4</v>
      </c>
      <c r="J56" s="12">
        <v>-2.89</v>
      </c>
      <c r="K56" s="41" t="s">
        <v>732</v>
      </c>
      <c r="L56" s="9" t="str">
        <f t="shared" si="14"/>
        <v>Yes</v>
      </c>
    </row>
    <row r="57" spans="1:12" x14ac:dyDescent="0.25">
      <c r="A57" s="42" t="s">
        <v>599</v>
      </c>
      <c r="B57" s="33" t="s">
        <v>217</v>
      </c>
      <c r="C57" s="43">
        <v>17456</v>
      </c>
      <c r="D57" s="11" t="str">
        <f t="shared" si="11"/>
        <v>N/A</v>
      </c>
      <c r="E57" s="43">
        <v>59132</v>
      </c>
      <c r="F57" s="11" t="str">
        <f t="shared" si="12"/>
        <v>N/A</v>
      </c>
      <c r="G57" s="43">
        <v>425809</v>
      </c>
      <c r="H57" s="11" t="str">
        <f t="shared" si="13"/>
        <v>N/A</v>
      </c>
      <c r="I57" s="12">
        <v>238.7</v>
      </c>
      <c r="J57" s="12">
        <v>620.1</v>
      </c>
      <c r="K57" s="41" t="s">
        <v>732</v>
      </c>
      <c r="L57" s="9" t="str">
        <f t="shared" si="14"/>
        <v>No</v>
      </c>
    </row>
    <row r="58" spans="1:12" x14ac:dyDescent="0.25">
      <c r="A58" s="42" t="s">
        <v>600</v>
      </c>
      <c r="B58" s="33" t="s">
        <v>217</v>
      </c>
      <c r="C58" s="34">
        <v>11</v>
      </c>
      <c r="D58" s="11" t="str">
        <f t="shared" si="11"/>
        <v>N/A</v>
      </c>
      <c r="E58" s="34">
        <v>11</v>
      </c>
      <c r="F58" s="11" t="str">
        <f t="shared" si="12"/>
        <v>N/A</v>
      </c>
      <c r="G58" s="34">
        <v>11</v>
      </c>
      <c r="H58" s="11" t="str">
        <f t="shared" si="13"/>
        <v>N/A</v>
      </c>
      <c r="I58" s="12">
        <v>0</v>
      </c>
      <c r="J58" s="12">
        <v>-25</v>
      </c>
      <c r="K58" s="41" t="s">
        <v>732</v>
      </c>
      <c r="L58" s="9" t="str">
        <f t="shared" si="14"/>
        <v>Yes</v>
      </c>
    </row>
    <row r="59" spans="1:12" x14ac:dyDescent="0.25">
      <c r="A59" s="42" t="s">
        <v>1441</v>
      </c>
      <c r="B59" s="33" t="s">
        <v>217</v>
      </c>
      <c r="C59" s="43">
        <v>4364</v>
      </c>
      <c r="D59" s="11" t="str">
        <f t="shared" si="11"/>
        <v>N/A</v>
      </c>
      <c r="E59" s="43">
        <v>14783</v>
      </c>
      <c r="F59" s="11" t="str">
        <f t="shared" si="12"/>
        <v>N/A</v>
      </c>
      <c r="G59" s="43">
        <v>141936.33332999999</v>
      </c>
      <c r="H59" s="11" t="str">
        <f t="shared" si="13"/>
        <v>N/A</v>
      </c>
      <c r="I59" s="12">
        <v>238.7</v>
      </c>
      <c r="J59" s="12">
        <v>860.1</v>
      </c>
      <c r="K59" s="41" t="s">
        <v>732</v>
      </c>
      <c r="L59" s="9" t="str">
        <f t="shared" si="14"/>
        <v>No</v>
      </c>
    </row>
    <row r="60" spans="1:12" ht="25" x14ac:dyDescent="0.25">
      <c r="A60" s="42" t="s">
        <v>601</v>
      </c>
      <c r="B60" s="33" t="s">
        <v>217</v>
      </c>
      <c r="C60" s="43">
        <v>7969</v>
      </c>
      <c r="D60" s="11" t="str">
        <f t="shared" si="11"/>
        <v>N/A</v>
      </c>
      <c r="E60" s="43">
        <v>0</v>
      </c>
      <c r="F60" s="11" t="str">
        <f t="shared" si="12"/>
        <v>N/A</v>
      </c>
      <c r="G60" s="43">
        <v>0</v>
      </c>
      <c r="H60" s="11" t="str">
        <f t="shared" si="13"/>
        <v>N/A</v>
      </c>
      <c r="I60" s="12">
        <v>-100</v>
      </c>
      <c r="J60" s="12" t="s">
        <v>1742</v>
      </c>
      <c r="K60" s="41" t="s">
        <v>732</v>
      </c>
      <c r="L60" s="9" t="str">
        <f t="shared" si="14"/>
        <v>N/A</v>
      </c>
    </row>
    <row r="61" spans="1:12" x14ac:dyDescent="0.25">
      <c r="A61" s="4" t="s">
        <v>602</v>
      </c>
      <c r="B61" s="41" t="s">
        <v>217</v>
      </c>
      <c r="C61" s="1">
        <v>11</v>
      </c>
      <c r="D61" s="11" t="str">
        <f t="shared" si="11"/>
        <v>N/A</v>
      </c>
      <c r="E61" s="1">
        <v>0</v>
      </c>
      <c r="F61" s="11" t="str">
        <f t="shared" si="12"/>
        <v>N/A</v>
      </c>
      <c r="G61" s="1">
        <v>0</v>
      </c>
      <c r="H61" s="11" t="str">
        <f t="shared" si="13"/>
        <v>N/A</v>
      </c>
      <c r="I61" s="12">
        <v>-100</v>
      </c>
      <c r="J61" s="12" t="s">
        <v>1742</v>
      </c>
      <c r="K61" s="41" t="s">
        <v>732</v>
      </c>
      <c r="L61" s="9" t="str">
        <f t="shared" si="14"/>
        <v>N/A</v>
      </c>
    </row>
    <row r="62" spans="1:12" ht="25" x14ac:dyDescent="0.25">
      <c r="A62" s="4" t="s">
        <v>1442</v>
      </c>
      <c r="B62" s="41" t="s">
        <v>217</v>
      </c>
      <c r="C62" s="14">
        <v>2656.3333333</v>
      </c>
      <c r="D62" s="11" t="str">
        <f t="shared" si="11"/>
        <v>N/A</v>
      </c>
      <c r="E62" s="14" t="s">
        <v>1742</v>
      </c>
      <c r="F62" s="11" t="str">
        <f t="shared" si="12"/>
        <v>N/A</v>
      </c>
      <c r="G62" s="14" t="s">
        <v>1742</v>
      </c>
      <c r="H62" s="11" t="str">
        <f t="shared" si="13"/>
        <v>N/A</v>
      </c>
      <c r="I62" s="12" t="s">
        <v>1742</v>
      </c>
      <c r="J62" s="12" t="s">
        <v>1742</v>
      </c>
      <c r="K62" s="41" t="s">
        <v>732</v>
      </c>
      <c r="L62" s="9" t="str">
        <f t="shared" si="14"/>
        <v>N/A</v>
      </c>
    </row>
    <row r="63" spans="1:12" x14ac:dyDescent="0.25">
      <c r="A63" s="4" t="s">
        <v>603</v>
      </c>
      <c r="B63" s="41" t="s">
        <v>217</v>
      </c>
      <c r="C63" s="14">
        <v>89104238</v>
      </c>
      <c r="D63" s="11" t="str">
        <f t="shared" si="11"/>
        <v>N/A</v>
      </c>
      <c r="E63" s="14">
        <v>88422645</v>
      </c>
      <c r="F63" s="11" t="str">
        <f t="shared" si="12"/>
        <v>N/A</v>
      </c>
      <c r="G63" s="14">
        <v>68548530</v>
      </c>
      <c r="H63" s="11" t="str">
        <f t="shared" si="13"/>
        <v>N/A</v>
      </c>
      <c r="I63" s="12">
        <v>-0.76500000000000001</v>
      </c>
      <c r="J63" s="12">
        <v>-22.5</v>
      </c>
      <c r="K63" s="41" t="s">
        <v>732</v>
      </c>
      <c r="L63" s="9" t="str">
        <f t="shared" si="14"/>
        <v>Yes</v>
      </c>
    </row>
    <row r="64" spans="1:12" x14ac:dyDescent="0.25">
      <c r="A64" s="4" t="s">
        <v>604</v>
      </c>
      <c r="B64" s="41" t="s">
        <v>217</v>
      </c>
      <c r="C64" s="1">
        <v>719</v>
      </c>
      <c r="D64" s="11" t="str">
        <f t="shared" si="11"/>
        <v>N/A</v>
      </c>
      <c r="E64" s="1">
        <v>677</v>
      </c>
      <c r="F64" s="11" t="str">
        <f t="shared" si="12"/>
        <v>N/A</v>
      </c>
      <c r="G64" s="1">
        <v>610</v>
      </c>
      <c r="H64" s="11" t="str">
        <f t="shared" si="13"/>
        <v>N/A</v>
      </c>
      <c r="I64" s="12">
        <v>-5.84</v>
      </c>
      <c r="J64" s="12">
        <v>-9.9</v>
      </c>
      <c r="K64" s="41" t="s">
        <v>732</v>
      </c>
      <c r="L64" s="9" t="str">
        <f t="shared" si="14"/>
        <v>Yes</v>
      </c>
    </row>
    <row r="65" spans="1:12" x14ac:dyDescent="0.25">
      <c r="A65" s="4" t="s">
        <v>1443</v>
      </c>
      <c r="B65" s="41" t="s">
        <v>217</v>
      </c>
      <c r="C65" s="14">
        <v>123928.00834</v>
      </c>
      <c r="D65" s="11" t="str">
        <f t="shared" si="11"/>
        <v>N/A</v>
      </c>
      <c r="E65" s="14">
        <v>130609.51994</v>
      </c>
      <c r="F65" s="11" t="str">
        <f t="shared" si="12"/>
        <v>N/A</v>
      </c>
      <c r="G65" s="14">
        <v>112374.63933999999</v>
      </c>
      <c r="H65" s="11" t="str">
        <f t="shared" si="13"/>
        <v>N/A</v>
      </c>
      <c r="I65" s="12">
        <v>5.391</v>
      </c>
      <c r="J65" s="12">
        <v>-14</v>
      </c>
      <c r="K65" s="41" t="s">
        <v>732</v>
      </c>
      <c r="L65" s="9" t="str">
        <f t="shared" si="14"/>
        <v>Yes</v>
      </c>
    </row>
    <row r="66" spans="1:12" x14ac:dyDescent="0.25">
      <c r="A66" s="4" t="s">
        <v>605</v>
      </c>
      <c r="B66" s="41" t="s">
        <v>217</v>
      </c>
      <c r="C66" s="14">
        <v>756562088</v>
      </c>
      <c r="D66" s="11" t="str">
        <f t="shared" si="11"/>
        <v>N/A</v>
      </c>
      <c r="E66" s="14">
        <v>784994061</v>
      </c>
      <c r="F66" s="11" t="str">
        <f t="shared" si="12"/>
        <v>N/A</v>
      </c>
      <c r="G66" s="14">
        <v>770893060</v>
      </c>
      <c r="H66" s="11" t="str">
        <f t="shared" si="13"/>
        <v>N/A</v>
      </c>
      <c r="I66" s="12">
        <v>3.758</v>
      </c>
      <c r="J66" s="12">
        <v>-1.8</v>
      </c>
      <c r="K66" s="41" t="s">
        <v>732</v>
      </c>
      <c r="L66" s="9" t="str">
        <f t="shared" si="14"/>
        <v>Yes</v>
      </c>
    </row>
    <row r="67" spans="1:12" x14ac:dyDescent="0.25">
      <c r="A67" s="4" t="s">
        <v>606</v>
      </c>
      <c r="B67" s="41" t="s">
        <v>217</v>
      </c>
      <c r="C67" s="1">
        <v>33699</v>
      </c>
      <c r="D67" s="11" t="str">
        <f t="shared" si="11"/>
        <v>N/A</v>
      </c>
      <c r="E67" s="1">
        <v>32946</v>
      </c>
      <c r="F67" s="11" t="str">
        <f t="shared" si="12"/>
        <v>N/A</v>
      </c>
      <c r="G67" s="1">
        <v>31356</v>
      </c>
      <c r="H67" s="11" t="str">
        <f t="shared" si="13"/>
        <v>N/A</v>
      </c>
      <c r="I67" s="12">
        <v>-2.23</v>
      </c>
      <c r="J67" s="12">
        <v>-4.83</v>
      </c>
      <c r="K67" s="41" t="s">
        <v>732</v>
      </c>
      <c r="L67" s="9" t="str">
        <f t="shared" si="14"/>
        <v>Yes</v>
      </c>
    </row>
    <row r="68" spans="1:12" x14ac:dyDescent="0.25">
      <c r="A68" s="4" t="s">
        <v>1444</v>
      </c>
      <c r="B68" s="41" t="s">
        <v>217</v>
      </c>
      <c r="C68" s="14">
        <v>22450.57978</v>
      </c>
      <c r="D68" s="11" t="str">
        <f t="shared" si="11"/>
        <v>N/A</v>
      </c>
      <c r="E68" s="14">
        <v>23826.687944000001</v>
      </c>
      <c r="F68" s="11" t="str">
        <f t="shared" si="12"/>
        <v>N/A</v>
      </c>
      <c r="G68" s="14">
        <v>24585.184972999999</v>
      </c>
      <c r="H68" s="11" t="str">
        <f t="shared" si="13"/>
        <v>N/A</v>
      </c>
      <c r="I68" s="12">
        <v>6.1289999999999996</v>
      </c>
      <c r="J68" s="12">
        <v>3.1829999999999998</v>
      </c>
      <c r="K68" s="41" t="s">
        <v>732</v>
      </c>
      <c r="L68" s="9" t="str">
        <f t="shared" si="14"/>
        <v>Yes</v>
      </c>
    </row>
    <row r="69" spans="1:12" x14ac:dyDescent="0.25">
      <c r="A69" s="4" t="s">
        <v>607</v>
      </c>
      <c r="B69" s="41" t="s">
        <v>217</v>
      </c>
      <c r="C69" s="14">
        <v>6601414</v>
      </c>
      <c r="D69" s="11" t="str">
        <f t="shared" si="11"/>
        <v>N/A</v>
      </c>
      <c r="E69" s="14">
        <v>6175263</v>
      </c>
      <c r="F69" s="11" t="str">
        <f t="shared" si="12"/>
        <v>N/A</v>
      </c>
      <c r="G69" s="14">
        <v>5458145</v>
      </c>
      <c r="H69" s="11" t="str">
        <f t="shared" si="13"/>
        <v>N/A</v>
      </c>
      <c r="I69" s="12">
        <v>-6.46</v>
      </c>
      <c r="J69" s="12">
        <v>-11.6</v>
      </c>
      <c r="K69" s="41" t="s">
        <v>732</v>
      </c>
      <c r="L69" s="9" t="str">
        <f t="shared" si="14"/>
        <v>Yes</v>
      </c>
    </row>
    <row r="70" spans="1:12" x14ac:dyDescent="0.25">
      <c r="A70" s="4" t="s">
        <v>608</v>
      </c>
      <c r="B70" s="41" t="s">
        <v>217</v>
      </c>
      <c r="C70" s="1">
        <v>42692</v>
      </c>
      <c r="D70" s="11" t="str">
        <f t="shared" si="11"/>
        <v>N/A</v>
      </c>
      <c r="E70" s="1">
        <v>37482</v>
      </c>
      <c r="F70" s="11" t="str">
        <f t="shared" si="12"/>
        <v>N/A</v>
      </c>
      <c r="G70" s="1">
        <v>32728</v>
      </c>
      <c r="H70" s="11" t="str">
        <f t="shared" si="13"/>
        <v>N/A</v>
      </c>
      <c r="I70" s="12">
        <v>-12.2</v>
      </c>
      <c r="J70" s="12">
        <v>-12.7</v>
      </c>
      <c r="K70" s="41" t="s">
        <v>732</v>
      </c>
      <c r="L70" s="9" t="str">
        <f t="shared" si="14"/>
        <v>Yes</v>
      </c>
    </row>
    <row r="71" spans="1:12" x14ac:dyDescent="0.25">
      <c r="A71" s="4" t="s">
        <v>1445</v>
      </c>
      <c r="B71" s="41" t="s">
        <v>217</v>
      </c>
      <c r="C71" s="14">
        <v>154.62882976</v>
      </c>
      <c r="D71" s="11" t="str">
        <f t="shared" si="11"/>
        <v>N/A</v>
      </c>
      <c r="E71" s="14">
        <v>164.75276133</v>
      </c>
      <c r="F71" s="11" t="str">
        <f t="shared" si="12"/>
        <v>N/A</v>
      </c>
      <c r="G71" s="14">
        <v>166.77294671000001</v>
      </c>
      <c r="H71" s="11" t="str">
        <f t="shared" si="13"/>
        <v>N/A</v>
      </c>
      <c r="I71" s="12">
        <v>6.5469999999999997</v>
      </c>
      <c r="J71" s="12">
        <v>1.226</v>
      </c>
      <c r="K71" s="41" t="s">
        <v>732</v>
      </c>
      <c r="L71" s="9" t="str">
        <f t="shared" si="14"/>
        <v>Yes</v>
      </c>
    </row>
    <row r="72" spans="1:12" x14ac:dyDescent="0.25">
      <c r="A72" s="4" t="s">
        <v>609</v>
      </c>
      <c r="B72" s="41" t="s">
        <v>217</v>
      </c>
      <c r="C72" s="14">
        <v>1266730</v>
      </c>
      <c r="D72" s="11" t="str">
        <f t="shared" si="11"/>
        <v>N/A</v>
      </c>
      <c r="E72" s="14">
        <v>1844770</v>
      </c>
      <c r="F72" s="11" t="str">
        <f t="shared" si="12"/>
        <v>N/A</v>
      </c>
      <c r="G72" s="14">
        <v>2024125</v>
      </c>
      <c r="H72" s="11" t="str">
        <f t="shared" si="13"/>
        <v>N/A</v>
      </c>
      <c r="I72" s="12">
        <v>45.63</v>
      </c>
      <c r="J72" s="12">
        <v>9.7219999999999995</v>
      </c>
      <c r="K72" s="41" t="s">
        <v>732</v>
      </c>
      <c r="L72" s="9" t="str">
        <f t="shared" si="14"/>
        <v>Yes</v>
      </c>
    </row>
    <row r="73" spans="1:12" x14ac:dyDescent="0.25">
      <c r="A73" s="4" t="s">
        <v>610</v>
      </c>
      <c r="B73" s="41" t="s">
        <v>217</v>
      </c>
      <c r="C73" s="1">
        <v>4323</v>
      </c>
      <c r="D73" s="11" t="str">
        <f t="shared" si="11"/>
        <v>N/A</v>
      </c>
      <c r="E73" s="1">
        <v>5178</v>
      </c>
      <c r="F73" s="11" t="str">
        <f t="shared" si="12"/>
        <v>N/A</v>
      </c>
      <c r="G73" s="1">
        <v>5804</v>
      </c>
      <c r="H73" s="11" t="str">
        <f t="shared" si="13"/>
        <v>N/A</v>
      </c>
      <c r="I73" s="12">
        <v>19.78</v>
      </c>
      <c r="J73" s="12">
        <v>12.09</v>
      </c>
      <c r="K73" s="41" t="s">
        <v>732</v>
      </c>
      <c r="L73" s="9" t="str">
        <f t="shared" si="14"/>
        <v>Yes</v>
      </c>
    </row>
    <row r="74" spans="1:12" x14ac:dyDescent="0.25">
      <c r="A74" s="4" t="s">
        <v>1446</v>
      </c>
      <c r="B74" s="41" t="s">
        <v>217</v>
      </c>
      <c r="C74" s="14">
        <v>293.02105019999999</v>
      </c>
      <c r="D74" s="11" t="str">
        <f t="shared" si="11"/>
        <v>N/A</v>
      </c>
      <c r="E74" s="14">
        <v>356.27076090999998</v>
      </c>
      <c r="F74" s="11" t="str">
        <f t="shared" si="12"/>
        <v>N/A</v>
      </c>
      <c r="G74" s="14">
        <v>348.74655410000003</v>
      </c>
      <c r="H74" s="11" t="str">
        <f t="shared" si="13"/>
        <v>N/A</v>
      </c>
      <c r="I74" s="12">
        <v>21.59</v>
      </c>
      <c r="J74" s="12">
        <v>-2.11</v>
      </c>
      <c r="K74" s="41" t="s">
        <v>732</v>
      </c>
      <c r="L74" s="9" t="str">
        <f t="shared" si="14"/>
        <v>Yes</v>
      </c>
    </row>
    <row r="75" spans="1:12" ht="25" x14ac:dyDescent="0.25">
      <c r="A75" s="4" t="s">
        <v>611</v>
      </c>
      <c r="B75" s="41" t="s">
        <v>217</v>
      </c>
      <c r="C75" s="14">
        <v>2238176</v>
      </c>
      <c r="D75" s="11" t="str">
        <f t="shared" si="11"/>
        <v>N/A</v>
      </c>
      <c r="E75" s="14">
        <v>2584272</v>
      </c>
      <c r="F75" s="11" t="str">
        <f t="shared" si="12"/>
        <v>N/A</v>
      </c>
      <c r="G75" s="14">
        <v>2373424</v>
      </c>
      <c r="H75" s="11" t="str">
        <f t="shared" si="13"/>
        <v>N/A</v>
      </c>
      <c r="I75" s="12">
        <v>15.46</v>
      </c>
      <c r="J75" s="12">
        <v>-8.16</v>
      </c>
      <c r="K75" s="41" t="s">
        <v>732</v>
      </c>
      <c r="L75" s="9" t="str">
        <f t="shared" si="14"/>
        <v>Yes</v>
      </c>
    </row>
    <row r="76" spans="1:12" x14ac:dyDescent="0.25">
      <c r="A76" s="42" t="s">
        <v>612</v>
      </c>
      <c r="B76" s="33" t="s">
        <v>217</v>
      </c>
      <c r="C76" s="34">
        <v>26660</v>
      </c>
      <c r="D76" s="11" t="str">
        <f t="shared" si="11"/>
        <v>N/A</v>
      </c>
      <c r="E76" s="34">
        <v>26908</v>
      </c>
      <c r="F76" s="11" t="str">
        <f t="shared" si="12"/>
        <v>N/A</v>
      </c>
      <c r="G76" s="34">
        <v>25030</v>
      </c>
      <c r="H76" s="11" t="str">
        <f t="shared" si="13"/>
        <v>N/A</v>
      </c>
      <c r="I76" s="12">
        <v>0.93020000000000003</v>
      </c>
      <c r="J76" s="12">
        <v>-6.98</v>
      </c>
      <c r="K76" s="41" t="s">
        <v>732</v>
      </c>
      <c r="L76" s="9" t="str">
        <f t="shared" si="14"/>
        <v>Yes</v>
      </c>
    </row>
    <row r="77" spans="1:12" ht="25" x14ac:dyDescent="0.25">
      <c r="A77" s="42" t="s">
        <v>1447</v>
      </c>
      <c r="B77" s="33" t="s">
        <v>217</v>
      </c>
      <c r="C77" s="43">
        <v>83.952588147</v>
      </c>
      <c r="D77" s="11" t="str">
        <f t="shared" si="11"/>
        <v>N/A</v>
      </c>
      <c r="E77" s="43">
        <v>96.041028690000005</v>
      </c>
      <c r="F77" s="11" t="str">
        <f t="shared" si="12"/>
        <v>N/A</v>
      </c>
      <c r="G77" s="43">
        <v>94.823172193000005</v>
      </c>
      <c r="H77" s="11" t="str">
        <f t="shared" si="13"/>
        <v>N/A</v>
      </c>
      <c r="I77" s="12">
        <v>14.4</v>
      </c>
      <c r="J77" s="12">
        <v>-1.27</v>
      </c>
      <c r="K77" s="41" t="s">
        <v>732</v>
      </c>
      <c r="L77" s="9" t="str">
        <f t="shared" si="14"/>
        <v>Yes</v>
      </c>
    </row>
    <row r="78" spans="1:12" ht="25" x14ac:dyDescent="0.25">
      <c r="A78" s="42" t="s">
        <v>613</v>
      </c>
      <c r="B78" s="33" t="s">
        <v>217</v>
      </c>
      <c r="C78" s="43">
        <v>46714314</v>
      </c>
      <c r="D78" s="11" t="str">
        <f t="shared" si="11"/>
        <v>N/A</v>
      </c>
      <c r="E78" s="43">
        <v>48962929</v>
      </c>
      <c r="F78" s="11" t="str">
        <f t="shared" si="12"/>
        <v>N/A</v>
      </c>
      <c r="G78" s="43">
        <v>51228858</v>
      </c>
      <c r="H78" s="11" t="str">
        <f t="shared" si="13"/>
        <v>N/A</v>
      </c>
      <c r="I78" s="12">
        <v>4.8140000000000001</v>
      </c>
      <c r="J78" s="12">
        <v>4.6280000000000001</v>
      </c>
      <c r="K78" s="41" t="s">
        <v>732</v>
      </c>
      <c r="L78" s="9" t="str">
        <f t="shared" si="14"/>
        <v>Yes</v>
      </c>
    </row>
    <row r="79" spans="1:12" x14ac:dyDescent="0.25">
      <c r="A79" s="42" t="s">
        <v>614</v>
      </c>
      <c r="B79" s="33" t="s">
        <v>217</v>
      </c>
      <c r="C79" s="34">
        <v>89352</v>
      </c>
      <c r="D79" s="11" t="str">
        <f t="shared" si="11"/>
        <v>N/A</v>
      </c>
      <c r="E79" s="34">
        <v>89894</v>
      </c>
      <c r="F79" s="11" t="str">
        <f t="shared" si="12"/>
        <v>N/A</v>
      </c>
      <c r="G79" s="34">
        <v>92758</v>
      </c>
      <c r="H79" s="11" t="str">
        <f t="shared" si="13"/>
        <v>N/A</v>
      </c>
      <c r="I79" s="12">
        <v>0.60660000000000003</v>
      </c>
      <c r="J79" s="12">
        <v>3.1859999999999999</v>
      </c>
      <c r="K79" s="41" t="s">
        <v>732</v>
      </c>
      <c r="L79" s="9" t="str">
        <f t="shared" si="14"/>
        <v>Yes</v>
      </c>
    </row>
    <row r="80" spans="1:12" x14ac:dyDescent="0.25">
      <c r="A80" s="42" t="s">
        <v>1448</v>
      </c>
      <c r="B80" s="33" t="s">
        <v>217</v>
      </c>
      <c r="C80" s="43">
        <v>522.81218104000004</v>
      </c>
      <c r="D80" s="11" t="str">
        <f t="shared" si="11"/>
        <v>N/A</v>
      </c>
      <c r="E80" s="43">
        <v>544.67404943999998</v>
      </c>
      <c r="F80" s="11" t="str">
        <f t="shared" si="12"/>
        <v>N/A</v>
      </c>
      <c r="G80" s="43">
        <v>552.28506435999998</v>
      </c>
      <c r="H80" s="11" t="str">
        <f t="shared" si="13"/>
        <v>N/A</v>
      </c>
      <c r="I80" s="12">
        <v>4.1820000000000004</v>
      </c>
      <c r="J80" s="12">
        <v>1.397</v>
      </c>
      <c r="K80" s="41" t="s">
        <v>732</v>
      </c>
      <c r="L80" s="9" t="str">
        <f t="shared" si="14"/>
        <v>Yes</v>
      </c>
    </row>
    <row r="81" spans="1:12" x14ac:dyDescent="0.25">
      <c r="A81" s="42" t="s">
        <v>615</v>
      </c>
      <c r="B81" s="33" t="s">
        <v>217</v>
      </c>
      <c r="C81" s="43">
        <v>81945102</v>
      </c>
      <c r="D81" s="11" t="str">
        <f t="shared" si="11"/>
        <v>N/A</v>
      </c>
      <c r="E81" s="43">
        <v>97983650</v>
      </c>
      <c r="F81" s="11" t="str">
        <f t="shared" si="12"/>
        <v>N/A</v>
      </c>
      <c r="G81" s="43">
        <v>104490018</v>
      </c>
      <c r="H81" s="11" t="str">
        <f t="shared" si="13"/>
        <v>N/A</v>
      </c>
      <c r="I81" s="12">
        <v>19.57</v>
      </c>
      <c r="J81" s="12">
        <v>6.64</v>
      </c>
      <c r="K81" s="41" t="s">
        <v>732</v>
      </c>
      <c r="L81" s="9" t="str">
        <f t="shared" si="14"/>
        <v>Yes</v>
      </c>
    </row>
    <row r="82" spans="1:12" x14ac:dyDescent="0.25">
      <c r="A82" s="42" t="s">
        <v>616</v>
      </c>
      <c r="B82" s="33" t="s">
        <v>217</v>
      </c>
      <c r="C82" s="34">
        <v>136173</v>
      </c>
      <c r="D82" s="11" t="str">
        <f t="shared" si="11"/>
        <v>N/A</v>
      </c>
      <c r="E82" s="34">
        <v>139049</v>
      </c>
      <c r="F82" s="11" t="str">
        <f t="shared" si="12"/>
        <v>N/A</v>
      </c>
      <c r="G82" s="34">
        <v>143262</v>
      </c>
      <c r="H82" s="11" t="str">
        <f t="shared" si="13"/>
        <v>N/A</v>
      </c>
      <c r="I82" s="12">
        <v>2.1120000000000001</v>
      </c>
      <c r="J82" s="12">
        <v>3.03</v>
      </c>
      <c r="K82" s="41" t="s">
        <v>732</v>
      </c>
      <c r="L82" s="9" t="str">
        <f t="shared" si="14"/>
        <v>Yes</v>
      </c>
    </row>
    <row r="83" spans="1:12" x14ac:dyDescent="0.25">
      <c r="A83" s="42" t="s">
        <v>1449</v>
      </c>
      <c r="B83" s="33" t="s">
        <v>217</v>
      </c>
      <c r="C83" s="43">
        <v>601.77202528999999</v>
      </c>
      <c r="D83" s="11" t="str">
        <f t="shared" si="11"/>
        <v>N/A</v>
      </c>
      <c r="E83" s="43">
        <v>704.66993649999995</v>
      </c>
      <c r="F83" s="11" t="str">
        <f t="shared" si="12"/>
        <v>N/A</v>
      </c>
      <c r="G83" s="43">
        <v>729.36311093999996</v>
      </c>
      <c r="H83" s="11" t="str">
        <f t="shared" si="13"/>
        <v>N/A</v>
      </c>
      <c r="I83" s="12">
        <v>17.100000000000001</v>
      </c>
      <c r="J83" s="12">
        <v>3.504</v>
      </c>
      <c r="K83" s="41" t="s">
        <v>732</v>
      </c>
      <c r="L83" s="9" t="str">
        <f t="shared" si="14"/>
        <v>Yes</v>
      </c>
    </row>
    <row r="84" spans="1:12" ht="25" x14ac:dyDescent="0.25">
      <c r="A84" s="42" t="s">
        <v>617</v>
      </c>
      <c r="B84" s="33" t="s">
        <v>217</v>
      </c>
      <c r="C84" s="43">
        <v>333150</v>
      </c>
      <c r="D84" s="11" t="str">
        <f t="shared" si="11"/>
        <v>N/A</v>
      </c>
      <c r="E84" s="43">
        <v>277765</v>
      </c>
      <c r="F84" s="11" t="str">
        <f t="shared" si="12"/>
        <v>N/A</v>
      </c>
      <c r="G84" s="43">
        <v>285538</v>
      </c>
      <c r="H84" s="11" t="str">
        <f t="shared" si="13"/>
        <v>N/A</v>
      </c>
      <c r="I84" s="12">
        <v>-16.600000000000001</v>
      </c>
      <c r="J84" s="12">
        <v>2.798</v>
      </c>
      <c r="K84" s="41" t="s">
        <v>732</v>
      </c>
      <c r="L84" s="9" t="str">
        <f t="shared" si="14"/>
        <v>Yes</v>
      </c>
    </row>
    <row r="85" spans="1:12" x14ac:dyDescent="0.25">
      <c r="A85" s="42" t="s">
        <v>618</v>
      </c>
      <c r="B85" s="33" t="s">
        <v>217</v>
      </c>
      <c r="C85" s="34">
        <v>369</v>
      </c>
      <c r="D85" s="11" t="str">
        <f t="shared" si="11"/>
        <v>N/A</v>
      </c>
      <c r="E85" s="34">
        <v>317</v>
      </c>
      <c r="F85" s="11" t="str">
        <f t="shared" si="12"/>
        <v>N/A</v>
      </c>
      <c r="G85" s="34">
        <v>351</v>
      </c>
      <c r="H85" s="11" t="str">
        <f t="shared" si="13"/>
        <v>N/A</v>
      </c>
      <c r="I85" s="12">
        <v>-14.1</v>
      </c>
      <c r="J85" s="12">
        <v>10.73</v>
      </c>
      <c r="K85" s="41" t="s">
        <v>732</v>
      </c>
      <c r="L85" s="9" t="str">
        <f t="shared" si="14"/>
        <v>Yes</v>
      </c>
    </row>
    <row r="86" spans="1:12" x14ac:dyDescent="0.25">
      <c r="A86" s="42" t="s">
        <v>1450</v>
      </c>
      <c r="B86" s="33" t="s">
        <v>217</v>
      </c>
      <c r="C86" s="43">
        <v>902.84552845999997</v>
      </c>
      <c r="D86" s="11" t="str">
        <f t="shared" si="11"/>
        <v>N/A</v>
      </c>
      <c r="E86" s="43">
        <v>876.23028391000003</v>
      </c>
      <c r="F86" s="11" t="str">
        <f t="shared" si="12"/>
        <v>N/A</v>
      </c>
      <c r="G86" s="43">
        <v>813.49857550000002</v>
      </c>
      <c r="H86" s="11" t="str">
        <f t="shared" si="13"/>
        <v>N/A</v>
      </c>
      <c r="I86" s="12">
        <v>-2.95</v>
      </c>
      <c r="J86" s="12">
        <v>-7.16</v>
      </c>
      <c r="K86" s="41" t="s">
        <v>732</v>
      </c>
      <c r="L86" s="9" t="str">
        <f t="shared" si="14"/>
        <v>Yes</v>
      </c>
    </row>
    <row r="87" spans="1:12" x14ac:dyDescent="0.25">
      <c r="A87" s="42" t="s">
        <v>619</v>
      </c>
      <c r="B87" s="33" t="s">
        <v>217</v>
      </c>
      <c r="C87" s="43">
        <v>11634525</v>
      </c>
      <c r="D87" s="11" t="str">
        <f t="shared" si="11"/>
        <v>N/A</v>
      </c>
      <c r="E87" s="43">
        <v>14379739</v>
      </c>
      <c r="F87" s="11" t="str">
        <f t="shared" si="12"/>
        <v>N/A</v>
      </c>
      <c r="G87" s="43">
        <v>13435036</v>
      </c>
      <c r="H87" s="11" t="str">
        <f t="shared" si="13"/>
        <v>N/A</v>
      </c>
      <c r="I87" s="12">
        <v>23.6</v>
      </c>
      <c r="J87" s="12">
        <v>-6.57</v>
      </c>
      <c r="K87" s="41" t="s">
        <v>732</v>
      </c>
      <c r="L87" s="9" t="str">
        <f t="shared" si="14"/>
        <v>Yes</v>
      </c>
    </row>
    <row r="88" spans="1:12" x14ac:dyDescent="0.25">
      <c r="A88" s="42" t="s">
        <v>620</v>
      </c>
      <c r="B88" s="33" t="s">
        <v>217</v>
      </c>
      <c r="C88" s="34">
        <v>61199</v>
      </c>
      <c r="D88" s="11" t="str">
        <f t="shared" si="11"/>
        <v>N/A</v>
      </c>
      <c r="E88" s="34">
        <v>71716</v>
      </c>
      <c r="F88" s="11" t="str">
        <f t="shared" si="12"/>
        <v>N/A</v>
      </c>
      <c r="G88" s="34">
        <v>66676</v>
      </c>
      <c r="H88" s="11" t="str">
        <f t="shared" si="13"/>
        <v>N/A</v>
      </c>
      <c r="I88" s="12">
        <v>17.18</v>
      </c>
      <c r="J88" s="12">
        <v>-7.03</v>
      </c>
      <c r="K88" s="41" t="s">
        <v>732</v>
      </c>
      <c r="L88" s="9" t="str">
        <f t="shared" si="14"/>
        <v>Yes</v>
      </c>
    </row>
    <row r="89" spans="1:12" x14ac:dyDescent="0.25">
      <c r="A89" s="42" t="s">
        <v>1451</v>
      </c>
      <c r="B89" s="33" t="s">
        <v>217</v>
      </c>
      <c r="C89" s="43">
        <v>190.10972401999999</v>
      </c>
      <c r="D89" s="11" t="str">
        <f t="shared" si="11"/>
        <v>N/A</v>
      </c>
      <c r="E89" s="43">
        <v>200.50949578999999</v>
      </c>
      <c r="F89" s="11" t="str">
        <f t="shared" si="12"/>
        <v>N/A</v>
      </c>
      <c r="G89" s="43">
        <v>201.49733036999999</v>
      </c>
      <c r="H89" s="11" t="str">
        <f t="shared" si="13"/>
        <v>N/A</v>
      </c>
      <c r="I89" s="12">
        <v>5.47</v>
      </c>
      <c r="J89" s="12">
        <v>0.49270000000000003</v>
      </c>
      <c r="K89" s="41" t="s">
        <v>732</v>
      </c>
      <c r="L89" s="9" t="str">
        <f t="shared" si="14"/>
        <v>Yes</v>
      </c>
    </row>
    <row r="90" spans="1:12" x14ac:dyDescent="0.25">
      <c r="A90" s="42" t="s">
        <v>621</v>
      </c>
      <c r="B90" s="33" t="s">
        <v>217</v>
      </c>
      <c r="C90" s="43">
        <v>54853681</v>
      </c>
      <c r="D90" s="11" t="str">
        <f t="shared" si="11"/>
        <v>N/A</v>
      </c>
      <c r="E90" s="43">
        <v>52169588</v>
      </c>
      <c r="F90" s="11" t="str">
        <f t="shared" si="12"/>
        <v>N/A</v>
      </c>
      <c r="G90" s="43">
        <v>59413547</v>
      </c>
      <c r="H90" s="11" t="str">
        <f t="shared" si="13"/>
        <v>N/A</v>
      </c>
      <c r="I90" s="12">
        <v>-4.8899999999999997</v>
      </c>
      <c r="J90" s="12">
        <v>13.89</v>
      </c>
      <c r="K90" s="41" t="s">
        <v>732</v>
      </c>
      <c r="L90" s="9" t="str">
        <f t="shared" si="14"/>
        <v>Yes</v>
      </c>
    </row>
    <row r="91" spans="1:12" x14ac:dyDescent="0.25">
      <c r="A91" s="42" t="s">
        <v>622</v>
      </c>
      <c r="B91" s="33" t="s">
        <v>217</v>
      </c>
      <c r="C91" s="34">
        <v>95459</v>
      </c>
      <c r="D91" s="11" t="str">
        <f t="shared" si="11"/>
        <v>N/A</v>
      </c>
      <c r="E91" s="34">
        <v>97095</v>
      </c>
      <c r="F91" s="11" t="str">
        <f t="shared" si="12"/>
        <v>N/A</v>
      </c>
      <c r="G91" s="34">
        <v>101678</v>
      </c>
      <c r="H91" s="11" t="str">
        <f t="shared" si="13"/>
        <v>N/A</v>
      </c>
      <c r="I91" s="12">
        <v>1.714</v>
      </c>
      <c r="J91" s="12">
        <v>4.72</v>
      </c>
      <c r="K91" s="41" t="s">
        <v>732</v>
      </c>
      <c r="L91" s="9" t="str">
        <f t="shared" si="14"/>
        <v>Yes</v>
      </c>
    </row>
    <row r="92" spans="1:12" x14ac:dyDescent="0.25">
      <c r="A92" s="42" t="s">
        <v>1452</v>
      </c>
      <c r="B92" s="33" t="s">
        <v>217</v>
      </c>
      <c r="C92" s="43">
        <v>574.63079436999999</v>
      </c>
      <c r="D92" s="11" t="str">
        <f t="shared" si="11"/>
        <v>N/A</v>
      </c>
      <c r="E92" s="43">
        <v>537.30457798999998</v>
      </c>
      <c r="F92" s="11" t="str">
        <f t="shared" si="12"/>
        <v>N/A</v>
      </c>
      <c r="G92" s="43">
        <v>584.33040578999999</v>
      </c>
      <c r="H92" s="11" t="str">
        <f t="shared" si="13"/>
        <v>N/A</v>
      </c>
      <c r="I92" s="12">
        <v>-6.5</v>
      </c>
      <c r="J92" s="12">
        <v>8.7520000000000007</v>
      </c>
      <c r="K92" s="41" t="s">
        <v>732</v>
      </c>
      <c r="L92" s="9" t="str">
        <f t="shared" si="14"/>
        <v>Yes</v>
      </c>
    </row>
    <row r="93" spans="1:12" ht="25" x14ac:dyDescent="0.25">
      <c r="A93" s="42" t="s">
        <v>623</v>
      </c>
      <c r="B93" s="33" t="s">
        <v>217</v>
      </c>
      <c r="C93" s="43">
        <v>157709687</v>
      </c>
      <c r="D93" s="11" t="str">
        <f t="shared" si="11"/>
        <v>N/A</v>
      </c>
      <c r="E93" s="43">
        <v>167050404</v>
      </c>
      <c r="F93" s="11" t="str">
        <f t="shared" si="12"/>
        <v>N/A</v>
      </c>
      <c r="G93" s="43">
        <v>175472052</v>
      </c>
      <c r="H93" s="11" t="str">
        <f t="shared" si="13"/>
        <v>N/A</v>
      </c>
      <c r="I93" s="12">
        <v>5.923</v>
      </c>
      <c r="J93" s="12">
        <v>5.0410000000000004</v>
      </c>
      <c r="K93" s="41" t="s">
        <v>732</v>
      </c>
      <c r="L93" s="9" t="str">
        <f t="shared" si="14"/>
        <v>Yes</v>
      </c>
    </row>
    <row r="94" spans="1:12" x14ac:dyDescent="0.25">
      <c r="A94" s="44" t="s">
        <v>624</v>
      </c>
      <c r="B94" s="34" t="s">
        <v>217</v>
      </c>
      <c r="C94" s="34">
        <v>61453</v>
      </c>
      <c r="D94" s="11" t="str">
        <f t="shared" si="11"/>
        <v>N/A</v>
      </c>
      <c r="E94" s="34">
        <v>62598</v>
      </c>
      <c r="F94" s="11" t="str">
        <f t="shared" si="12"/>
        <v>N/A</v>
      </c>
      <c r="G94" s="34">
        <v>64006</v>
      </c>
      <c r="H94" s="11" t="str">
        <f t="shared" si="13"/>
        <v>N/A</v>
      </c>
      <c r="I94" s="12">
        <v>1.863</v>
      </c>
      <c r="J94" s="12">
        <v>2.2490000000000001</v>
      </c>
      <c r="K94" s="1" t="s">
        <v>732</v>
      </c>
      <c r="L94" s="9" t="str">
        <f t="shared" si="14"/>
        <v>Yes</v>
      </c>
    </row>
    <row r="95" spans="1:12" x14ac:dyDescent="0.25">
      <c r="A95" s="42" t="s">
        <v>1453</v>
      </c>
      <c r="B95" s="33" t="s">
        <v>217</v>
      </c>
      <c r="C95" s="43">
        <v>2566.3464273999998</v>
      </c>
      <c r="D95" s="11" t="str">
        <f t="shared" si="11"/>
        <v>N/A</v>
      </c>
      <c r="E95" s="43">
        <v>2668.6220646000002</v>
      </c>
      <c r="F95" s="11" t="str">
        <f t="shared" si="12"/>
        <v>N/A</v>
      </c>
      <c r="G95" s="43">
        <v>2741.4937974999998</v>
      </c>
      <c r="H95" s="11" t="str">
        <f t="shared" si="13"/>
        <v>N/A</v>
      </c>
      <c r="I95" s="12">
        <v>3.9849999999999999</v>
      </c>
      <c r="J95" s="12">
        <v>2.7309999999999999</v>
      </c>
      <c r="K95" s="41" t="s">
        <v>732</v>
      </c>
      <c r="L95" s="9" t="str">
        <f t="shared" si="14"/>
        <v>Yes</v>
      </c>
    </row>
    <row r="96" spans="1:12" ht="25" x14ac:dyDescent="0.25">
      <c r="A96" s="42" t="s">
        <v>625</v>
      </c>
      <c r="B96" s="33" t="s">
        <v>217</v>
      </c>
      <c r="C96" s="43">
        <v>8442290</v>
      </c>
      <c r="D96" s="11" t="str">
        <f t="shared" si="11"/>
        <v>N/A</v>
      </c>
      <c r="E96" s="43">
        <v>9050865</v>
      </c>
      <c r="F96" s="11" t="str">
        <f t="shared" si="12"/>
        <v>N/A</v>
      </c>
      <c r="G96" s="43">
        <v>9979585</v>
      </c>
      <c r="H96" s="11" t="str">
        <f t="shared" si="13"/>
        <v>N/A</v>
      </c>
      <c r="I96" s="12">
        <v>7.2089999999999996</v>
      </c>
      <c r="J96" s="12">
        <v>10.26</v>
      </c>
      <c r="K96" s="41" t="s">
        <v>732</v>
      </c>
      <c r="L96" s="9" t="str">
        <f t="shared" si="14"/>
        <v>Yes</v>
      </c>
    </row>
    <row r="97" spans="1:12" x14ac:dyDescent="0.25">
      <c r="A97" s="42" t="s">
        <v>626</v>
      </c>
      <c r="B97" s="33" t="s">
        <v>217</v>
      </c>
      <c r="C97" s="34">
        <v>32331</v>
      </c>
      <c r="D97" s="11" t="str">
        <f t="shared" si="11"/>
        <v>N/A</v>
      </c>
      <c r="E97" s="34">
        <v>33035</v>
      </c>
      <c r="F97" s="11" t="str">
        <f t="shared" si="12"/>
        <v>N/A</v>
      </c>
      <c r="G97" s="34">
        <v>35371</v>
      </c>
      <c r="H97" s="11" t="str">
        <f t="shared" si="13"/>
        <v>N/A</v>
      </c>
      <c r="I97" s="12">
        <v>2.177</v>
      </c>
      <c r="J97" s="12">
        <v>7.0709999999999997</v>
      </c>
      <c r="K97" s="41" t="s">
        <v>732</v>
      </c>
      <c r="L97" s="9" t="str">
        <f t="shared" si="14"/>
        <v>Yes</v>
      </c>
    </row>
    <row r="98" spans="1:12" x14ac:dyDescent="0.25">
      <c r="A98" s="42" t="s">
        <v>1454</v>
      </c>
      <c r="B98" s="33" t="s">
        <v>217</v>
      </c>
      <c r="C98" s="43">
        <v>261.12059633000001</v>
      </c>
      <c r="D98" s="11" t="str">
        <f t="shared" si="11"/>
        <v>N/A</v>
      </c>
      <c r="E98" s="43">
        <v>273.97805357999999</v>
      </c>
      <c r="F98" s="11" t="str">
        <f t="shared" si="12"/>
        <v>N/A</v>
      </c>
      <c r="G98" s="43">
        <v>282.14031268999997</v>
      </c>
      <c r="H98" s="11" t="str">
        <f t="shared" si="13"/>
        <v>N/A</v>
      </c>
      <c r="I98" s="12">
        <v>4.9240000000000004</v>
      </c>
      <c r="J98" s="12">
        <v>2.9790000000000001</v>
      </c>
      <c r="K98" s="41" t="s">
        <v>732</v>
      </c>
      <c r="L98" s="9" t="str">
        <f t="shared" si="14"/>
        <v>Yes</v>
      </c>
    </row>
    <row r="99" spans="1:12" ht="25" x14ac:dyDescent="0.25">
      <c r="A99" s="42" t="s">
        <v>627</v>
      </c>
      <c r="B99" s="33" t="s">
        <v>217</v>
      </c>
      <c r="C99" s="43">
        <v>202526281</v>
      </c>
      <c r="D99" s="11" t="str">
        <f t="shared" si="11"/>
        <v>N/A</v>
      </c>
      <c r="E99" s="43">
        <v>230202760</v>
      </c>
      <c r="F99" s="11" t="str">
        <f t="shared" si="12"/>
        <v>N/A</v>
      </c>
      <c r="G99" s="43">
        <v>254167303</v>
      </c>
      <c r="H99" s="11" t="str">
        <f t="shared" si="13"/>
        <v>N/A</v>
      </c>
      <c r="I99" s="12">
        <v>13.67</v>
      </c>
      <c r="J99" s="12">
        <v>10.41</v>
      </c>
      <c r="K99" s="41" t="s">
        <v>732</v>
      </c>
      <c r="L99" s="9" t="str">
        <f t="shared" si="14"/>
        <v>Yes</v>
      </c>
    </row>
    <row r="100" spans="1:12" x14ac:dyDescent="0.25">
      <c r="A100" s="42" t="s">
        <v>628</v>
      </c>
      <c r="B100" s="33" t="s">
        <v>217</v>
      </c>
      <c r="C100" s="34">
        <v>36817</v>
      </c>
      <c r="D100" s="11" t="str">
        <f t="shared" si="11"/>
        <v>N/A</v>
      </c>
      <c r="E100" s="34">
        <v>38626</v>
      </c>
      <c r="F100" s="11" t="str">
        <f t="shared" si="12"/>
        <v>N/A</v>
      </c>
      <c r="G100" s="34">
        <v>39812</v>
      </c>
      <c r="H100" s="11" t="str">
        <f t="shared" si="13"/>
        <v>N/A</v>
      </c>
      <c r="I100" s="12">
        <v>4.9130000000000003</v>
      </c>
      <c r="J100" s="12">
        <v>3.07</v>
      </c>
      <c r="K100" s="41" t="s">
        <v>732</v>
      </c>
      <c r="L100" s="9" t="str">
        <f t="shared" si="14"/>
        <v>Yes</v>
      </c>
    </row>
    <row r="101" spans="1:12" ht="25" x14ac:dyDescent="0.25">
      <c r="A101" s="42" t="s">
        <v>1455</v>
      </c>
      <c r="B101" s="33" t="s">
        <v>217</v>
      </c>
      <c r="C101" s="43">
        <v>5500.8903767000002</v>
      </c>
      <c r="D101" s="11" t="str">
        <f t="shared" si="11"/>
        <v>N/A</v>
      </c>
      <c r="E101" s="43">
        <v>5959.7877078000001</v>
      </c>
      <c r="F101" s="11" t="str">
        <f t="shared" si="12"/>
        <v>N/A</v>
      </c>
      <c r="G101" s="43">
        <v>6384.1882598000002</v>
      </c>
      <c r="H101" s="11" t="str">
        <f t="shared" si="13"/>
        <v>N/A</v>
      </c>
      <c r="I101" s="12">
        <v>8.3420000000000005</v>
      </c>
      <c r="J101" s="12">
        <v>7.1210000000000004</v>
      </c>
      <c r="K101" s="41" t="s">
        <v>732</v>
      </c>
      <c r="L101" s="9" t="str">
        <f t="shared" si="14"/>
        <v>Yes</v>
      </c>
    </row>
    <row r="102" spans="1:12" ht="25" x14ac:dyDescent="0.25">
      <c r="A102" s="42" t="s">
        <v>629</v>
      </c>
      <c r="B102" s="33" t="s">
        <v>217</v>
      </c>
      <c r="C102" s="43">
        <v>26648528</v>
      </c>
      <c r="D102" s="11" t="str">
        <f t="shared" si="11"/>
        <v>N/A</v>
      </c>
      <c r="E102" s="43">
        <v>28584923</v>
      </c>
      <c r="F102" s="11" t="str">
        <f t="shared" si="12"/>
        <v>N/A</v>
      </c>
      <c r="G102" s="43">
        <v>28298577</v>
      </c>
      <c r="H102" s="11" t="str">
        <f t="shared" si="13"/>
        <v>N/A</v>
      </c>
      <c r="I102" s="12">
        <v>7.266</v>
      </c>
      <c r="J102" s="12">
        <v>-1</v>
      </c>
      <c r="K102" s="41" t="s">
        <v>732</v>
      </c>
      <c r="L102" s="9" t="str">
        <f t="shared" si="14"/>
        <v>Yes</v>
      </c>
    </row>
    <row r="103" spans="1:12" x14ac:dyDescent="0.25">
      <c r="A103" s="42" t="s">
        <v>630</v>
      </c>
      <c r="B103" s="33" t="s">
        <v>217</v>
      </c>
      <c r="C103" s="34">
        <v>13358</v>
      </c>
      <c r="D103" s="11" t="str">
        <f t="shared" si="11"/>
        <v>N/A</v>
      </c>
      <c r="E103" s="34">
        <v>13028</v>
      </c>
      <c r="F103" s="11" t="str">
        <f t="shared" si="12"/>
        <v>N/A</v>
      </c>
      <c r="G103" s="34">
        <v>10422</v>
      </c>
      <c r="H103" s="11" t="str">
        <f t="shared" si="13"/>
        <v>N/A</v>
      </c>
      <c r="I103" s="12">
        <v>-2.4700000000000002</v>
      </c>
      <c r="J103" s="12">
        <v>-20</v>
      </c>
      <c r="K103" s="41" t="s">
        <v>732</v>
      </c>
      <c r="L103" s="9" t="str">
        <f t="shared" si="14"/>
        <v>Yes</v>
      </c>
    </row>
    <row r="104" spans="1:12" ht="25" x14ac:dyDescent="0.25">
      <c r="A104" s="42" t="s">
        <v>1456</v>
      </c>
      <c r="B104" s="33" t="s">
        <v>217</v>
      </c>
      <c r="C104" s="43">
        <v>1994.9489444999999</v>
      </c>
      <c r="D104" s="11" t="str">
        <f t="shared" si="11"/>
        <v>N/A</v>
      </c>
      <c r="E104" s="43">
        <v>2194.1144457999999</v>
      </c>
      <c r="F104" s="11" t="str">
        <f t="shared" si="12"/>
        <v>N/A</v>
      </c>
      <c r="G104" s="43">
        <v>2715.2731721</v>
      </c>
      <c r="H104" s="11" t="str">
        <f t="shared" si="13"/>
        <v>N/A</v>
      </c>
      <c r="I104" s="12">
        <v>9.9830000000000005</v>
      </c>
      <c r="J104" s="12">
        <v>23.75</v>
      </c>
      <c r="K104" s="41" t="s">
        <v>732</v>
      </c>
      <c r="L104" s="9" t="str">
        <f t="shared" si="14"/>
        <v>Yes</v>
      </c>
    </row>
    <row r="105" spans="1:12" ht="25" x14ac:dyDescent="0.25">
      <c r="A105" s="42" t="s">
        <v>631</v>
      </c>
      <c r="B105" s="33" t="s">
        <v>217</v>
      </c>
      <c r="C105" s="43">
        <v>830881</v>
      </c>
      <c r="D105" s="11" t="str">
        <f t="shared" si="11"/>
        <v>N/A</v>
      </c>
      <c r="E105" s="43">
        <v>885815</v>
      </c>
      <c r="F105" s="11" t="str">
        <f t="shared" si="12"/>
        <v>N/A</v>
      </c>
      <c r="G105" s="43">
        <v>929288</v>
      </c>
      <c r="H105" s="11" t="str">
        <f t="shared" si="13"/>
        <v>N/A</v>
      </c>
      <c r="I105" s="12">
        <v>6.6120000000000001</v>
      </c>
      <c r="J105" s="12">
        <v>4.9080000000000004</v>
      </c>
      <c r="K105" s="41" t="s">
        <v>732</v>
      </c>
      <c r="L105" s="9" t="str">
        <f t="shared" si="14"/>
        <v>Yes</v>
      </c>
    </row>
    <row r="106" spans="1:12" x14ac:dyDescent="0.25">
      <c r="A106" s="42" t="s">
        <v>632</v>
      </c>
      <c r="B106" s="33" t="s">
        <v>217</v>
      </c>
      <c r="C106" s="34">
        <v>3399</v>
      </c>
      <c r="D106" s="11" t="str">
        <f t="shared" si="11"/>
        <v>N/A</v>
      </c>
      <c r="E106" s="34">
        <v>2843</v>
      </c>
      <c r="F106" s="11" t="str">
        <f t="shared" si="12"/>
        <v>N/A</v>
      </c>
      <c r="G106" s="34">
        <v>3012</v>
      </c>
      <c r="H106" s="11" t="str">
        <f t="shared" si="13"/>
        <v>N/A</v>
      </c>
      <c r="I106" s="12">
        <v>-16.399999999999999</v>
      </c>
      <c r="J106" s="12">
        <v>5.944</v>
      </c>
      <c r="K106" s="41" t="s">
        <v>732</v>
      </c>
      <c r="L106" s="9" t="str">
        <f t="shared" si="14"/>
        <v>Yes</v>
      </c>
    </row>
    <row r="107" spans="1:12" ht="25" x14ac:dyDescent="0.25">
      <c r="A107" s="42" t="s">
        <v>1457</v>
      </c>
      <c r="B107" s="33" t="s">
        <v>217</v>
      </c>
      <c r="C107" s="43">
        <v>244.44866137</v>
      </c>
      <c r="D107" s="11" t="str">
        <f t="shared" si="11"/>
        <v>N/A</v>
      </c>
      <c r="E107" s="43">
        <v>311.57755892</v>
      </c>
      <c r="F107" s="11" t="str">
        <f t="shared" si="12"/>
        <v>N/A</v>
      </c>
      <c r="G107" s="43">
        <v>308.52855246000001</v>
      </c>
      <c r="H107" s="11" t="str">
        <f t="shared" si="13"/>
        <v>N/A</v>
      </c>
      <c r="I107" s="12">
        <v>27.46</v>
      </c>
      <c r="J107" s="12">
        <v>-0.97899999999999998</v>
      </c>
      <c r="K107" s="41" t="s">
        <v>732</v>
      </c>
      <c r="L107" s="9" t="str">
        <f t="shared" si="14"/>
        <v>Yes</v>
      </c>
    </row>
    <row r="108" spans="1:12" ht="25" x14ac:dyDescent="0.25">
      <c r="A108" s="42" t="s">
        <v>633</v>
      </c>
      <c r="B108" s="33" t="s">
        <v>217</v>
      </c>
      <c r="C108" s="43">
        <v>20539</v>
      </c>
      <c r="D108" s="11" t="str">
        <f t="shared" si="11"/>
        <v>N/A</v>
      </c>
      <c r="E108" s="43">
        <v>24922</v>
      </c>
      <c r="F108" s="11" t="str">
        <f t="shared" si="12"/>
        <v>N/A</v>
      </c>
      <c r="G108" s="43">
        <v>33838</v>
      </c>
      <c r="H108" s="11" t="str">
        <f t="shared" si="13"/>
        <v>N/A</v>
      </c>
      <c r="I108" s="12">
        <v>21.34</v>
      </c>
      <c r="J108" s="12">
        <v>35.78</v>
      </c>
      <c r="K108" s="41" t="s">
        <v>732</v>
      </c>
      <c r="L108" s="9" t="str">
        <f t="shared" si="14"/>
        <v>No</v>
      </c>
    </row>
    <row r="109" spans="1:12" x14ac:dyDescent="0.25">
      <c r="A109" s="42" t="s">
        <v>634</v>
      </c>
      <c r="B109" s="33" t="s">
        <v>217</v>
      </c>
      <c r="C109" s="34">
        <v>491</v>
      </c>
      <c r="D109" s="11" t="str">
        <f t="shared" si="11"/>
        <v>N/A</v>
      </c>
      <c r="E109" s="34">
        <v>589</v>
      </c>
      <c r="F109" s="11" t="str">
        <f t="shared" si="12"/>
        <v>N/A</v>
      </c>
      <c r="G109" s="34">
        <v>686</v>
      </c>
      <c r="H109" s="11" t="str">
        <f t="shared" si="13"/>
        <v>N/A</v>
      </c>
      <c r="I109" s="12">
        <v>19.96</v>
      </c>
      <c r="J109" s="12">
        <v>16.47</v>
      </c>
      <c r="K109" s="41" t="s">
        <v>732</v>
      </c>
      <c r="L109" s="9" t="str">
        <f t="shared" si="14"/>
        <v>Yes</v>
      </c>
    </row>
    <row r="110" spans="1:12" ht="25" x14ac:dyDescent="0.25">
      <c r="A110" s="42" t="s">
        <v>1458</v>
      </c>
      <c r="B110" s="33" t="s">
        <v>217</v>
      </c>
      <c r="C110" s="43">
        <v>41.830957230000003</v>
      </c>
      <c r="D110" s="11" t="str">
        <f t="shared" si="11"/>
        <v>N/A</v>
      </c>
      <c r="E110" s="43">
        <v>42.312393888000003</v>
      </c>
      <c r="F110" s="11" t="str">
        <f t="shared" si="12"/>
        <v>N/A</v>
      </c>
      <c r="G110" s="43">
        <v>49.326530611999999</v>
      </c>
      <c r="H110" s="11" t="str">
        <f t="shared" si="13"/>
        <v>N/A</v>
      </c>
      <c r="I110" s="12">
        <v>1.151</v>
      </c>
      <c r="J110" s="12">
        <v>16.579999999999998</v>
      </c>
      <c r="K110" s="41" t="s">
        <v>732</v>
      </c>
      <c r="L110" s="9" t="str">
        <f t="shared" si="14"/>
        <v>Yes</v>
      </c>
    </row>
    <row r="111" spans="1:12" x14ac:dyDescent="0.25">
      <c r="A111" s="42" t="s">
        <v>635</v>
      </c>
      <c r="B111" s="33" t="s">
        <v>217</v>
      </c>
      <c r="C111" s="43">
        <v>1607939</v>
      </c>
      <c r="D111" s="11" t="str">
        <f t="shared" si="11"/>
        <v>N/A</v>
      </c>
      <c r="E111" s="43">
        <v>1593796</v>
      </c>
      <c r="F111" s="11" t="str">
        <f t="shared" si="12"/>
        <v>N/A</v>
      </c>
      <c r="G111" s="43">
        <v>1859194</v>
      </c>
      <c r="H111" s="11" t="str">
        <f t="shared" si="13"/>
        <v>N/A</v>
      </c>
      <c r="I111" s="12">
        <v>-0.88</v>
      </c>
      <c r="J111" s="12">
        <v>16.649999999999999</v>
      </c>
      <c r="K111" s="41" t="s">
        <v>732</v>
      </c>
      <c r="L111" s="9" t="str">
        <f t="shared" si="14"/>
        <v>Yes</v>
      </c>
    </row>
    <row r="112" spans="1:12" x14ac:dyDescent="0.25">
      <c r="A112" s="42" t="s">
        <v>636</v>
      </c>
      <c r="B112" s="33" t="s">
        <v>217</v>
      </c>
      <c r="C112" s="34">
        <v>151</v>
      </c>
      <c r="D112" s="11" t="str">
        <f t="shared" si="11"/>
        <v>N/A</v>
      </c>
      <c r="E112" s="34">
        <v>160</v>
      </c>
      <c r="F112" s="11" t="str">
        <f t="shared" si="12"/>
        <v>N/A</v>
      </c>
      <c r="G112" s="34">
        <v>154</v>
      </c>
      <c r="H112" s="11" t="str">
        <f t="shared" si="13"/>
        <v>N/A</v>
      </c>
      <c r="I112" s="12">
        <v>5.96</v>
      </c>
      <c r="J112" s="12">
        <v>-3.75</v>
      </c>
      <c r="K112" s="41" t="s">
        <v>732</v>
      </c>
      <c r="L112" s="9" t="str">
        <f t="shared" si="14"/>
        <v>Yes</v>
      </c>
    </row>
    <row r="113" spans="1:12" x14ac:dyDescent="0.25">
      <c r="A113" s="42" t="s">
        <v>1459</v>
      </c>
      <c r="B113" s="33" t="s">
        <v>217</v>
      </c>
      <c r="C113" s="43">
        <v>10648.602649</v>
      </c>
      <c r="D113" s="11" t="str">
        <f t="shared" si="11"/>
        <v>N/A</v>
      </c>
      <c r="E113" s="43">
        <v>9961.2250000000004</v>
      </c>
      <c r="F113" s="11" t="str">
        <f t="shared" si="12"/>
        <v>N/A</v>
      </c>
      <c r="G113" s="43">
        <v>12072.688312</v>
      </c>
      <c r="H113" s="11" t="str">
        <f t="shared" si="13"/>
        <v>N/A</v>
      </c>
      <c r="I113" s="12">
        <v>-6.46</v>
      </c>
      <c r="J113" s="12">
        <v>21.2</v>
      </c>
      <c r="K113" s="41" t="s">
        <v>732</v>
      </c>
      <c r="L113" s="9" t="str">
        <f t="shared" si="14"/>
        <v>Yes</v>
      </c>
    </row>
    <row r="114" spans="1:12" ht="25" x14ac:dyDescent="0.25">
      <c r="A114" s="42" t="s">
        <v>637</v>
      </c>
      <c r="B114" s="33" t="s">
        <v>217</v>
      </c>
      <c r="C114" s="43">
        <v>112526</v>
      </c>
      <c r="D114" s="11" t="str">
        <f t="shared" si="11"/>
        <v>N/A</v>
      </c>
      <c r="E114" s="43">
        <v>117951</v>
      </c>
      <c r="F114" s="11" t="str">
        <f t="shared" si="12"/>
        <v>N/A</v>
      </c>
      <c r="G114" s="43">
        <v>93583</v>
      </c>
      <c r="H114" s="11" t="str">
        <f t="shared" si="13"/>
        <v>N/A</v>
      </c>
      <c r="I114" s="12">
        <v>4.8209999999999997</v>
      </c>
      <c r="J114" s="12">
        <v>-20.7</v>
      </c>
      <c r="K114" s="41" t="s">
        <v>732</v>
      </c>
      <c r="L114" s="9" t="str">
        <f>IF(J114="Div by 0", "N/A", IF(OR(J114="N/A",K114="N/A"),"N/A", IF(J114&gt;VALUE(MID(K114,1,2)), "No", IF(J114&lt;-1*VALUE(MID(K114,1,2)), "No", "Yes"))))</f>
        <v>Yes</v>
      </c>
    </row>
    <row r="115" spans="1:12" x14ac:dyDescent="0.25">
      <c r="A115" s="42" t="s">
        <v>638</v>
      </c>
      <c r="B115" s="33" t="s">
        <v>217</v>
      </c>
      <c r="C115" s="34">
        <v>1185</v>
      </c>
      <c r="D115" s="11" t="str">
        <f t="shared" si="11"/>
        <v>N/A</v>
      </c>
      <c r="E115" s="34">
        <v>1064</v>
      </c>
      <c r="F115" s="11" t="str">
        <f t="shared" si="12"/>
        <v>N/A</v>
      </c>
      <c r="G115" s="34">
        <v>891</v>
      </c>
      <c r="H115" s="11" t="str">
        <f t="shared" si="13"/>
        <v>N/A</v>
      </c>
      <c r="I115" s="12">
        <v>-10.199999999999999</v>
      </c>
      <c r="J115" s="12">
        <v>-16.3</v>
      </c>
      <c r="K115" s="41" t="s">
        <v>732</v>
      </c>
      <c r="L115" s="9" t="str">
        <f t="shared" ref="L115:L119" si="15">IF(J115="Div by 0", "N/A", IF(OR(J115="N/A",K115="N/A"),"N/A", IF(J115&gt;VALUE(MID(K115,1,2)), "No", IF(J115&lt;-1*VALUE(MID(K115,1,2)), "No", "Yes"))))</f>
        <v>Yes</v>
      </c>
    </row>
    <row r="116" spans="1:12" ht="25" x14ac:dyDescent="0.25">
      <c r="A116" s="42" t="s">
        <v>1460</v>
      </c>
      <c r="B116" s="33" t="s">
        <v>217</v>
      </c>
      <c r="C116" s="43">
        <v>94.958649789000006</v>
      </c>
      <c r="D116" s="11" t="str">
        <f t="shared" si="11"/>
        <v>N/A</v>
      </c>
      <c r="E116" s="43">
        <v>110.85620301</v>
      </c>
      <c r="F116" s="11" t="str">
        <f t="shared" si="12"/>
        <v>N/A</v>
      </c>
      <c r="G116" s="43">
        <v>105.03142536</v>
      </c>
      <c r="H116" s="11" t="str">
        <f t="shared" si="13"/>
        <v>N/A</v>
      </c>
      <c r="I116" s="12">
        <v>16.739999999999998</v>
      </c>
      <c r="J116" s="12">
        <v>-5.25</v>
      </c>
      <c r="K116" s="41" t="s">
        <v>732</v>
      </c>
      <c r="L116" s="9" t="str">
        <f t="shared" si="15"/>
        <v>Yes</v>
      </c>
    </row>
    <row r="117" spans="1:12" ht="25" x14ac:dyDescent="0.25">
      <c r="A117" s="42" t="s">
        <v>639</v>
      </c>
      <c r="B117" s="33" t="s">
        <v>217</v>
      </c>
      <c r="C117" s="43">
        <v>375012</v>
      </c>
      <c r="D117" s="11" t="str">
        <f t="shared" si="11"/>
        <v>N/A</v>
      </c>
      <c r="E117" s="43">
        <v>160505</v>
      </c>
      <c r="F117" s="11" t="str">
        <f t="shared" si="12"/>
        <v>N/A</v>
      </c>
      <c r="G117" s="43">
        <v>357057</v>
      </c>
      <c r="H117" s="11" t="str">
        <f t="shared" si="13"/>
        <v>N/A</v>
      </c>
      <c r="I117" s="12">
        <v>-57.2</v>
      </c>
      <c r="J117" s="12">
        <v>122.5</v>
      </c>
      <c r="K117" s="41" t="s">
        <v>732</v>
      </c>
      <c r="L117" s="9" t="str">
        <f t="shared" si="15"/>
        <v>No</v>
      </c>
    </row>
    <row r="118" spans="1:12" x14ac:dyDescent="0.25">
      <c r="A118" s="42" t="s">
        <v>640</v>
      </c>
      <c r="B118" s="33" t="s">
        <v>217</v>
      </c>
      <c r="C118" s="34">
        <v>11</v>
      </c>
      <c r="D118" s="11" t="str">
        <f t="shared" si="11"/>
        <v>N/A</v>
      </c>
      <c r="E118" s="34">
        <v>11</v>
      </c>
      <c r="F118" s="11" t="str">
        <f t="shared" si="12"/>
        <v>N/A</v>
      </c>
      <c r="G118" s="34">
        <v>12</v>
      </c>
      <c r="H118" s="11" t="str">
        <f t="shared" si="13"/>
        <v>N/A</v>
      </c>
      <c r="I118" s="12">
        <v>-50</v>
      </c>
      <c r="J118" s="12">
        <v>1100</v>
      </c>
      <c r="K118" s="41" t="s">
        <v>732</v>
      </c>
      <c r="L118" s="9" t="str">
        <f t="shared" si="15"/>
        <v>No</v>
      </c>
    </row>
    <row r="119" spans="1:12" ht="25" x14ac:dyDescent="0.25">
      <c r="A119" s="42" t="s">
        <v>1461</v>
      </c>
      <c r="B119" s="33" t="s">
        <v>217</v>
      </c>
      <c r="C119" s="43">
        <v>187506</v>
      </c>
      <c r="D119" s="11" t="str">
        <f t="shared" si="11"/>
        <v>N/A</v>
      </c>
      <c r="E119" s="43">
        <v>160505</v>
      </c>
      <c r="F119" s="11" t="str">
        <f t="shared" si="12"/>
        <v>N/A</v>
      </c>
      <c r="G119" s="43">
        <v>29754.75</v>
      </c>
      <c r="H119" s="11" t="str">
        <f t="shared" si="13"/>
        <v>N/A</v>
      </c>
      <c r="I119" s="12">
        <v>-14.4</v>
      </c>
      <c r="J119" s="12">
        <v>-81.5</v>
      </c>
      <c r="K119" s="41" t="s">
        <v>732</v>
      </c>
      <c r="L119" s="9" t="str">
        <f t="shared" si="15"/>
        <v>No</v>
      </c>
    </row>
    <row r="120" spans="1:12" ht="25" x14ac:dyDescent="0.25">
      <c r="A120" s="42" t="s">
        <v>641</v>
      </c>
      <c r="B120" s="33" t="s">
        <v>217</v>
      </c>
      <c r="C120" s="43">
        <v>13542086</v>
      </c>
      <c r="D120" s="11" t="str">
        <f t="shared" si="11"/>
        <v>N/A</v>
      </c>
      <c r="E120" s="43">
        <v>13652312</v>
      </c>
      <c r="F120" s="11" t="str">
        <f t="shared" si="12"/>
        <v>N/A</v>
      </c>
      <c r="G120" s="43">
        <v>11931003</v>
      </c>
      <c r="H120" s="11" t="str">
        <f t="shared" si="13"/>
        <v>N/A</v>
      </c>
      <c r="I120" s="12">
        <v>0.81399999999999995</v>
      </c>
      <c r="J120" s="12">
        <v>-12.6</v>
      </c>
      <c r="K120" s="41" t="s">
        <v>732</v>
      </c>
      <c r="L120" s="9" t="str">
        <f t="shared" ref="L120:L131" si="16">IF(J120="Div by 0", "N/A", IF(K120="N/A","N/A", IF(J120&gt;VALUE(MID(K120,1,2)), "No", IF(J120&lt;-1*VALUE(MID(K120,1,2)), "No", "Yes"))))</f>
        <v>Yes</v>
      </c>
    </row>
    <row r="121" spans="1:12" x14ac:dyDescent="0.25">
      <c r="A121" s="42" t="s">
        <v>642</v>
      </c>
      <c r="B121" s="33" t="s">
        <v>217</v>
      </c>
      <c r="C121" s="34">
        <v>25552</v>
      </c>
      <c r="D121" s="11" t="str">
        <f t="shared" si="11"/>
        <v>N/A</v>
      </c>
      <c r="E121" s="34">
        <v>29123</v>
      </c>
      <c r="F121" s="11" t="str">
        <f t="shared" si="12"/>
        <v>N/A</v>
      </c>
      <c r="G121" s="34">
        <v>27004</v>
      </c>
      <c r="H121" s="11" t="str">
        <f t="shared" si="13"/>
        <v>N/A</v>
      </c>
      <c r="I121" s="12">
        <v>13.98</v>
      </c>
      <c r="J121" s="12">
        <v>-7.28</v>
      </c>
      <c r="K121" s="41" t="s">
        <v>732</v>
      </c>
      <c r="L121" s="9" t="str">
        <f t="shared" si="16"/>
        <v>Yes</v>
      </c>
    </row>
    <row r="122" spans="1:12" ht="25" x14ac:dyDescent="0.25">
      <c r="A122" s="42" t="s">
        <v>1462</v>
      </c>
      <c r="B122" s="33" t="s">
        <v>217</v>
      </c>
      <c r="C122" s="43">
        <v>529.98144959000001</v>
      </c>
      <c r="D122" s="11" t="str">
        <f t="shared" si="11"/>
        <v>N/A</v>
      </c>
      <c r="E122" s="43">
        <v>468.78110084999997</v>
      </c>
      <c r="F122" s="11" t="str">
        <f t="shared" si="12"/>
        <v>N/A</v>
      </c>
      <c r="G122" s="43">
        <v>441.82354465999998</v>
      </c>
      <c r="H122" s="11" t="str">
        <f t="shared" si="13"/>
        <v>N/A</v>
      </c>
      <c r="I122" s="12">
        <v>-11.5</v>
      </c>
      <c r="J122" s="12">
        <v>-5.75</v>
      </c>
      <c r="K122" s="41" t="s">
        <v>732</v>
      </c>
      <c r="L122" s="9" t="str">
        <f t="shared" si="16"/>
        <v>Yes</v>
      </c>
    </row>
    <row r="123" spans="1:12" ht="25" x14ac:dyDescent="0.25">
      <c r="A123" s="42" t="s">
        <v>643</v>
      </c>
      <c r="B123" s="33" t="s">
        <v>217</v>
      </c>
      <c r="C123" s="43">
        <v>284373735</v>
      </c>
      <c r="D123" s="11" t="str">
        <f t="shared" ref="D123:D131" si="17">IF($B123="N/A","N/A",IF(C123&gt;10,"No",IF(C123&lt;-10,"No","Yes")))</f>
        <v>N/A</v>
      </c>
      <c r="E123" s="43">
        <v>313541240</v>
      </c>
      <c r="F123" s="11" t="str">
        <f t="shared" ref="F123:F131" si="18">IF($B123="N/A","N/A",IF(E123&gt;10,"No",IF(E123&lt;-10,"No","Yes")))</f>
        <v>N/A</v>
      </c>
      <c r="G123" s="43">
        <v>339943468</v>
      </c>
      <c r="H123" s="11" t="str">
        <f t="shared" ref="H123:H131" si="19">IF($B123="N/A","N/A",IF(G123&gt;10,"No",IF(G123&lt;-10,"No","Yes")))</f>
        <v>N/A</v>
      </c>
      <c r="I123" s="12">
        <v>10.26</v>
      </c>
      <c r="J123" s="12">
        <v>8.4209999999999994</v>
      </c>
      <c r="K123" s="41" t="s">
        <v>732</v>
      </c>
      <c r="L123" s="9" t="str">
        <f t="shared" si="16"/>
        <v>Yes</v>
      </c>
    </row>
    <row r="124" spans="1:12" x14ac:dyDescent="0.25">
      <c r="A124" s="42" t="s">
        <v>644</v>
      </c>
      <c r="B124" s="33" t="s">
        <v>217</v>
      </c>
      <c r="C124" s="34">
        <v>10075</v>
      </c>
      <c r="D124" s="11" t="str">
        <f t="shared" si="17"/>
        <v>N/A</v>
      </c>
      <c r="E124" s="34">
        <v>10290</v>
      </c>
      <c r="F124" s="11" t="str">
        <f t="shared" si="18"/>
        <v>N/A</v>
      </c>
      <c r="G124" s="34">
        <v>10665</v>
      </c>
      <c r="H124" s="11" t="str">
        <f t="shared" si="19"/>
        <v>N/A</v>
      </c>
      <c r="I124" s="12">
        <v>2.1339999999999999</v>
      </c>
      <c r="J124" s="12">
        <v>3.6440000000000001</v>
      </c>
      <c r="K124" s="41" t="s">
        <v>732</v>
      </c>
      <c r="L124" s="9" t="str">
        <f t="shared" si="16"/>
        <v>Yes</v>
      </c>
    </row>
    <row r="125" spans="1:12" ht="25" x14ac:dyDescent="0.25">
      <c r="A125" s="42" t="s">
        <v>1463</v>
      </c>
      <c r="B125" s="33" t="s">
        <v>217</v>
      </c>
      <c r="C125" s="43">
        <v>28225.680893000001</v>
      </c>
      <c r="D125" s="11" t="str">
        <f t="shared" si="17"/>
        <v>N/A</v>
      </c>
      <c r="E125" s="43">
        <v>30470.480078000001</v>
      </c>
      <c r="F125" s="11" t="str">
        <f t="shared" si="18"/>
        <v>N/A</v>
      </c>
      <c r="G125" s="43">
        <v>31874.680543999999</v>
      </c>
      <c r="H125" s="11" t="str">
        <f t="shared" si="19"/>
        <v>N/A</v>
      </c>
      <c r="I125" s="12">
        <v>7.9530000000000003</v>
      </c>
      <c r="J125" s="12">
        <v>4.6079999999999997</v>
      </c>
      <c r="K125" s="41" t="s">
        <v>732</v>
      </c>
      <c r="L125" s="9" t="str">
        <f t="shared" si="16"/>
        <v>Yes</v>
      </c>
    </row>
    <row r="126" spans="1:12" ht="25" x14ac:dyDescent="0.25">
      <c r="A126" s="42" t="s">
        <v>645</v>
      </c>
      <c r="B126" s="33" t="s">
        <v>217</v>
      </c>
      <c r="C126" s="43">
        <v>60377183</v>
      </c>
      <c r="D126" s="11" t="str">
        <f t="shared" si="17"/>
        <v>N/A</v>
      </c>
      <c r="E126" s="43">
        <v>60802229</v>
      </c>
      <c r="F126" s="11" t="str">
        <f t="shared" si="18"/>
        <v>N/A</v>
      </c>
      <c r="G126" s="43">
        <v>73431604</v>
      </c>
      <c r="H126" s="11" t="str">
        <f t="shared" si="19"/>
        <v>N/A</v>
      </c>
      <c r="I126" s="12">
        <v>0.70399999999999996</v>
      </c>
      <c r="J126" s="12">
        <v>20.77</v>
      </c>
      <c r="K126" s="41" t="s">
        <v>732</v>
      </c>
      <c r="L126" s="9" t="str">
        <f t="shared" si="16"/>
        <v>Yes</v>
      </c>
    </row>
    <row r="127" spans="1:12" x14ac:dyDescent="0.25">
      <c r="A127" s="42" t="s">
        <v>646</v>
      </c>
      <c r="B127" s="33" t="s">
        <v>217</v>
      </c>
      <c r="C127" s="34">
        <v>14681</v>
      </c>
      <c r="D127" s="11" t="str">
        <f t="shared" si="17"/>
        <v>N/A</v>
      </c>
      <c r="E127" s="34">
        <v>15211</v>
      </c>
      <c r="F127" s="11" t="str">
        <f t="shared" si="18"/>
        <v>N/A</v>
      </c>
      <c r="G127" s="34">
        <v>16292</v>
      </c>
      <c r="H127" s="11" t="str">
        <f t="shared" si="19"/>
        <v>N/A</v>
      </c>
      <c r="I127" s="12">
        <v>3.61</v>
      </c>
      <c r="J127" s="12">
        <v>7.1070000000000002</v>
      </c>
      <c r="K127" s="41" t="s">
        <v>732</v>
      </c>
      <c r="L127" s="9" t="str">
        <f t="shared" si="16"/>
        <v>Yes</v>
      </c>
    </row>
    <row r="128" spans="1:12" ht="25" x14ac:dyDescent="0.25">
      <c r="A128" s="42" t="s">
        <v>1464</v>
      </c>
      <c r="B128" s="33" t="s">
        <v>217</v>
      </c>
      <c r="C128" s="43">
        <v>4112.6069749999997</v>
      </c>
      <c r="D128" s="11" t="str">
        <f t="shared" si="17"/>
        <v>N/A</v>
      </c>
      <c r="E128" s="43">
        <v>3997.2538952</v>
      </c>
      <c r="F128" s="11" t="str">
        <f t="shared" si="18"/>
        <v>N/A</v>
      </c>
      <c r="G128" s="43">
        <v>4507.2185122000001</v>
      </c>
      <c r="H128" s="11" t="str">
        <f t="shared" si="19"/>
        <v>N/A</v>
      </c>
      <c r="I128" s="12">
        <v>-2.8</v>
      </c>
      <c r="J128" s="12">
        <v>12.76</v>
      </c>
      <c r="K128" s="41" t="s">
        <v>732</v>
      </c>
      <c r="L128" s="9" t="str">
        <f t="shared" si="16"/>
        <v>Yes</v>
      </c>
    </row>
    <row r="129" spans="1:12" ht="25" x14ac:dyDescent="0.25">
      <c r="A129" s="42" t="s">
        <v>647</v>
      </c>
      <c r="B129" s="33" t="s">
        <v>217</v>
      </c>
      <c r="C129" s="43">
        <v>9529040</v>
      </c>
      <c r="D129" s="11" t="str">
        <f t="shared" si="17"/>
        <v>N/A</v>
      </c>
      <c r="E129" s="43">
        <v>10857713</v>
      </c>
      <c r="F129" s="11" t="str">
        <f t="shared" si="18"/>
        <v>N/A</v>
      </c>
      <c r="G129" s="43">
        <v>11814458</v>
      </c>
      <c r="H129" s="11" t="str">
        <f t="shared" si="19"/>
        <v>N/A</v>
      </c>
      <c r="I129" s="12">
        <v>13.94</v>
      </c>
      <c r="J129" s="12">
        <v>8.8119999999999994</v>
      </c>
      <c r="K129" s="41" t="s">
        <v>732</v>
      </c>
      <c r="L129" s="9" t="str">
        <f t="shared" si="16"/>
        <v>Yes</v>
      </c>
    </row>
    <row r="130" spans="1:12" x14ac:dyDescent="0.25">
      <c r="A130" s="42" t="s">
        <v>648</v>
      </c>
      <c r="B130" s="33" t="s">
        <v>217</v>
      </c>
      <c r="C130" s="34">
        <v>1084</v>
      </c>
      <c r="D130" s="11" t="str">
        <f t="shared" si="17"/>
        <v>N/A</v>
      </c>
      <c r="E130" s="34">
        <v>1206</v>
      </c>
      <c r="F130" s="11" t="str">
        <f t="shared" si="18"/>
        <v>N/A</v>
      </c>
      <c r="G130" s="34">
        <v>1299</v>
      </c>
      <c r="H130" s="11" t="str">
        <f t="shared" si="19"/>
        <v>N/A</v>
      </c>
      <c r="I130" s="12">
        <v>11.25</v>
      </c>
      <c r="J130" s="12">
        <v>7.7110000000000003</v>
      </c>
      <c r="K130" s="41" t="s">
        <v>732</v>
      </c>
      <c r="L130" s="9" t="str">
        <f t="shared" si="16"/>
        <v>Yes</v>
      </c>
    </row>
    <row r="131" spans="1:12" ht="25" x14ac:dyDescent="0.25">
      <c r="A131" s="42" t="s">
        <v>1465</v>
      </c>
      <c r="B131" s="33" t="s">
        <v>217</v>
      </c>
      <c r="C131" s="43">
        <v>8790.6273063000008</v>
      </c>
      <c r="D131" s="11" t="str">
        <f t="shared" si="17"/>
        <v>N/A</v>
      </c>
      <c r="E131" s="43">
        <v>9003.0787727999996</v>
      </c>
      <c r="F131" s="11" t="str">
        <f t="shared" si="18"/>
        <v>N/A</v>
      </c>
      <c r="G131" s="43">
        <v>9095.0408005999998</v>
      </c>
      <c r="H131" s="11" t="str">
        <f t="shared" si="19"/>
        <v>N/A</v>
      </c>
      <c r="I131" s="12">
        <v>2.4169999999999998</v>
      </c>
      <c r="J131" s="12">
        <v>1.0209999999999999</v>
      </c>
      <c r="K131" s="41" t="s">
        <v>732</v>
      </c>
      <c r="L131" s="9" t="str">
        <f t="shared" si="16"/>
        <v>Yes</v>
      </c>
    </row>
    <row r="132" spans="1:12" x14ac:dyDescent="0.25">
      <c r="A132" s="42" t="s">
        <v>1466</v>
      </c>
      <c r="B132" s="33" t="s">
        <v>217</v>
      </c>
      <c r="C132" s="43">
        <v>200.88701660999999</v>
      </c>
      <c r="D132" s="11" t="str">
        <f t="shared" ref="D132:D143" si="20">IF($B132="N/A","N/A",IF(C132&gt;10,"No",IF(C132&lt;-10,"No","Yes")))</f>
        <v>N/A</v>
      </c>
      <c r="E132" s="43">
        <v>184.70379550000001</v>
      </c>
      <c r="F132" s="11" t="str">
        <f t="shared" ref="F132:F143" si="21">IF($B132="N/A","N/A",IF(E132&gt;10,"No",IF(E132&lt;-10,"No","Yes")))</f>
        <v>N/A</v>
      </c>
      <c r="G132" s="43">
        <v>206.09112651999999</v>
      </c>
      <c r="H132" s="11" t="str">
        <f t="shared" ref="H132:H143" si="22">IF($B132="N/A","N/A",IF(G132&gt;10,"No",IF(G132&lt;-10,"No","Yes")))</f>
        <v>N/A</v>
      </c>
      <c r="I132" s="12">
        <v>-8.06</v>
      </c>
      <c r="J132" s="12">
        <v>11.58</v>
      </c>
      <c r="K132" s="41" t="s">
        <v>732</v>
      </c>
      <c r="L132" s="9" t="str">
        <f t="shared" ref="L132:L143" si="23">IF(J132="Div by 0", "N/A", IF(K132="N/A","N/A", IF(J132&gt;VALUE(MID(K132,1,2)), "No", IF(J132&lt;-1*VALUE(MID(K132,1,2)), "No", "Yes"))))</f>
        <v>Yes</v>
      </c>
    </row>
    <row r="133" spans="1:12" x14ac:dyDescent="0.25">
      <c r="A133" s="42" t="s">
        <v>1467</v>
      </c>
      <c r="B133" s="33" t="s">
        <v>217</v>
      </c>
      <c r="C133" s="43">
        <v>144.45759572</v>
      </c>
      <c r="D133" s="11" t="str">
        <f t="shared" si="20"/>
        <v>N/A</v>
      </c>
      <c r="E133" s="43">
        <v>143.72372075999999</v>
      </c>
      <c r="F133" s="11" t="str">
        <f t="shared" si="21"/>
        <v>N/A</v>
      </c>
      <c r="G133" s="43">
        <v>144.70825006000001</v>
      </c>
      <c r="H133" s="11" t="str">
        <f t="shared" si="22"/>
        <v>N/A</v>
      </c>
      <c r="I133" s="12">
        <v>-0.50800000000000001</v>
      </c>
      <c r="J133" s="12">
        <v>0.68500000000000005</v>
      </c>
      <c r="K133" s="41" t="s">
        <v>732</v>
      </c>
      <c r="L133" s="9" t="str">
        <f t="shared" si="23"/>
        <v>Yes</v>
      </c>
    </row>
    <row r="134" spans="1:12" x14ac:dyDescent="0.25">
      <c r="A134" s="42" t="s">
        <v>1468</v>
      </c>
      <c r="B134" s="33" t="s">
        <v>217</v>
      </c>
      <c r="C134" s="43">
        <v>254.91956718</v>
      </c>
      <c r="D134" s="11" t="str">
        <f t="shared" si="20"/>
        <v>N/A</v>
      </c>
      <c r="E134" s="43">
        <v>222.65478818</v>
      </c>
      <c r="F134" s="11" t="str">
        <f t="shared" si="21"/>
        <v>N/A</v>
      </c>
      <c r="G134" s="43">
        <v>259.28990078999999</v>
      </c>
      <c r="H134" s="11" t="str">
        <f t="shared" si="22"/>
        <v>N/A</v>
      </c>
      <c r="I134" s="12">
        <v>-12.7</v>
      </c>
      <c r="J134" s="12">
        <v>16.45</v>
      </c>
      <c r="K134" s="41" t="s">
        <v>732</v>
      </c>
      <c r="L134" s="9" t="str">
        <f t="shared" si="23"/>
        <v>Yes</v>
      </c>
    </row>
    <row r="135" spans="1:12" x14ac:dyDescent="0.25">
      <c r="A135" s="42" t="s">
        <v>1469</v>
      </c>
      <c r="B135" s="33" t="s">
        <v>217</v>
      </c>
      <c r="C135" s="43">
        <v>5126.0258880000001</v>
      </c>
      <c r="D135" s="11" t="str">
        <f t="shared" si="20"/>
        <v>N/A</v>
      </c>
      <c r="E135" s="43">
        <v>5254.8434212000002</v>
      </c>
      <c r="F135" s="11" t="str">
        <f t="shared" si="21"/>
        <v>N/A</v>
      </c>
      <c r="G135" s="43">
        <v>4899.4428862000004</v>
      </c>
      <c r="H135" s="11" t="str">
        <f t="shared" si="22"/>
        <v>N/A</v>
      </c>
      <c r="I135" s="12">
        <v>2.5129999999999999</v>
      </c>
      <c r="J135" s="12">
        <v>-6.76</v>
      </c>
      <c r="K135" s="41" t="s">
        <v>732</v>
      </c>
      <c r="L135" s="9" t="str">
        <f t="shared" si="23"/>
        <v>Yes</v>
      </c>
    </row>
    <row r="136" spans="1:12" x14ac:dyDescent="0.25">
      <c r="A136" s="42" t="s">
        <v>1470</v>
      </c>
      <c r="B136" s="33" t="s">
        <v>217</v>
      </c>
      <c r="C136" s="43">
        <v>7771.0908628999996</v>
      </c>
      <c r="D136" s="11" t="str">
        <f t="shared" si="20"/>
        <v>N/A</v>
      </c>
      <c r="E136" s="43">
        <v>8143.3960866999996</v>
      </c>
      <c r="F136" s="11" t="str">
        <f t="shared" si="21"/>
        <v>N/A</v>
      </c>
      <c r="G136" s="43">
        <v>7882.8147443999997</v>
      </c>
      <c r="H136" s="11" t="str">
        <f t="shared" si="22"/>
        <v>N/A</v>
      </c>
      <c r="I136" s="12">
        <v>4.7910000000000004</v>
      </c>
      <c r="J136" s="12">
        <v>-3.2</v>
      </c>
      <c r="K136" s="41" t="s">
        <v>732</v>
      </c>
      <c r="L136" s="9" t="str">
        <f t="shared" si="23"/>
        <v>Yes</v>
      </c>
    </row>
    <row r="137" spans="1:12" x14ac:dyDescent="0.25">
      <c r="A137" s="42" t="s">
        <v>1471</v>
      </c>
      <c r="B137" s="33" t="s">
        <v>217</v>
      </c>
      <c r="C137" s="43">
        <v>2489.5355267</v>
      </c>
      <c r="D137" s="11" t="str">
        <f t="shared" si="20"/>
        <v>N/A</v>
      </c>
      <c r="E137" s="43">
        <v>2523.4752770999999</v>
      </c>
      <c r="F137" s="11" t="str">
        <f t="shared" si="21"/>
        <v>N/A</v>
      </c>
      <c r="G137" s="43">
        <v>2202.4683847000001</v>
      </c>
      <c r="H137" s="11" t="str">
        <f t="shared" si="22"/>
        <v>N/A</v>
      </c>
      <c r="I137" s="12">
        <v>1.363</v>
      </c>
      <c r="J137" s="12">
        <v>-12.7</v>
      </c>
      <c r="K137" s="41" t="s">
        <v>732</v>
      </c>
      <c r="L137" s="9" t="str">
        <f t="shared" si="23"/>
        <v>Yes</v>
      </c>
    </row>
    <row r="138" spans="1:12" x14ac:dyDescent="0.25">
      <c r="A138" s="42" t="s">
        <v>1472</v>
      </c>
      <c r="B138" s="33" t="s">
        <v>217</v>
      </c>
      <c r="C138" s="43">
        <v>332.48685295000001</v>
      </c>
      <c r="D138" s="11" t="str">
        <f t="shared" si="20"/>
        <v>N/A</v>
      </c>
      <c r="E138" s="43">
        <v>313.85300469999999</v>
      </c>
      <c r="F138" s="11" t="str">
        <f t="shared" si="21"/>
        <v>N/A</v>
      </c>
      <c r="G138" s="43">
        <v>346.59433208000002</v>
      </c>
      <c r="H138" s="11" t="str">
        <f t="shared" si="22"/>
        <v>N/A</v>
      </c>
      <c r="I138" s="12">
        <v>-5.6</v>
      </c>
      <c r="J138" s="12">
        <v>10.43</v>
      </c>
      <c r="K138" s="41" t="s">
        <v>732</v>
      </c>
      <c r="L138" s="9" t="str">
        <f t="shared" si="23"/>
        <v>Yes</v>
      </c>
    </row>
    <row r="139" spans="1:12" x14ac:dyDescent="0.25">
      <c r="A139" s="42" t="s">
        <v>1473</v>
      </c>
      <c r="B139" s="33" t="s">
        <v>217</v>
      </c>
      <c r="C139" s="43">
        <v>152.95893977</v>
      </c>
      <c r="D139" s="11" t="str">
        <f t="shared" si="20"/>
        <v>N/A</v>
      </c>
      <c r="E139" s="43">
        <v>146.30798099</v>
      </c>
      <c r="F139" s="11" t="str">
        <f t="shared" si="21"/>
        <v>N/A</v>
      </c>
      <c r="G139" s="43">
        <v>187.90981205</v>
      </c>
      <c r="H139" s="11" t="str">
        <f t="shared" si="22"/>
        <v>N/A</v>
      </c>
      <c r="I139" s="12">
        <v>-4.3499999999999996</v>
      </c>
      <c r="J139" s="12">
        <v>28.43</v>
      </c>
      <c r="K139" s="41" t="s">
        <v>732</v>
      </c>
      <c r="L139" s="9" t="str">
        <f t="shared" si="23"/>
        <v>Yes</v>
      </c>
    </row>
    <row r="140" spans="1:12" x14ac:dyDescent="0.25">
      <c r="A140" s="42" t="s">
        <v>1474</v>
      </c>
      <c r="B140" s="33" t="s">
        <v>217</v>
      </c>
      <c r="C140" s="43">
        <v>506.02499939</v>
      </c>
      <c r="D140" s="11" t="str">
        <f t="shared" si="20"/>
        <v>N/A</v>
      </c>
      <c r="E140" s="43">
        <v>466.27797779000002</v>
      </c>
      <c r="F140" s="11" t="str">
        <f t="shared" si="21"/>
        <v>N/A</v>
      </c>
      <c r="G140" s="43">
        <v>485.55856067000002</v>
      </c>
      <c r="H140" s="11" t="str">
        <f t="shared" si="22"/>
        <v>N/A</v>
      </c>
      <c r="I140" s="12">
        <v>-7.85</v>
      </c>
      <c r="J140" s="12">
        <v>4.1349999999999998</v>
      </c>
      <c r="K140" s="41" t="s">
        <v>732</v>
      </c>
      <c r="L140" s="9" t="str">
        <f t="shared" si="23"/>
        <v>Yes</v>
      </c>
    </row>
    <row r="141" spans="1:12" x14ac:dyDescent="0.25">
      <c r="A141" s="42" t="s">
        <v>1475</v>
      </c>
      <c r="B141" s="33" t="s">
        <v>217</v>
      </c>
      <c r="C141" s="43">
        <v>5557.3530307000001</v>
      </c>
      <c r="D141" s="11" t="str">
        <f t="shared" si="20"/>
        <v>N/A</v>
      </c>
      <c r="E141" s="43">
        <v>6068.6654854999997</v>
      </c>
      <c r="F141" s="11" t="str">
        <f t="shared" si="21"/>
        <v>N/A</v>
      </c>
      <c r="G141" s="43">
        <v>6344.7680622999997</v>
      </c>
      <c r="H141" s="11" t="str">
        <f t="shared" si="22"/>
        <v>N/A</v>
      </c>
      <c r="I141" s="12">
        <v>9.2010000000000005</v>
      </c>
      <c r="J141" s="12">
        <v>4.55</v>
      </c>
      <c r="K141" s="41" t="s">
        <v>732</v>
      </c>
      <c r="L141" s="9" t="str">
        <f t="shared" si="23"/>
        <v>Yes</v>
      </c>
    </row>
    <row r="142" spans="1:12" x14ac:dyDescent="0.25">
      <c r="A142" s="42" t="s">
        <v>1476</v>
      </c>
      <c r="B142" s="33" t="s">
        <v>217</v>
      </c>
      <c r="C142" s="43">
        <v>4217.330395</v>
      </c>
      <c r="D142" s="11" t="str">
        <f t="shared" si="20"/>
        <v>N/A</v>
      </c>
      <c r="E142" s="43">
        <v>4617.9178816000003</v>
      </c>
      <c r="F142" s="11" t="str">
        <f t="shared" si="21"/>
        <v>N/A</v>
      </c>
      <c r="G142" s="43">
        <v>4806.3019874000001</v>
      </c>
      <c r="H142" s="11" t="str">
        <f t="shared" si="22"/>
        <v>N/A</v>
      </c>
      <c r="I142" s="12">
        <v>9.4990000000000006</v>
      </c>
      <c r="J142" s="12">
        <v>4.0789999999999997</v>
      </c>
      <c r="K142" s="41" t="s">
        <v>732</v>
      </c>
      <c r="L142" s="9" t="str">
        <f t="shared" si="23"/>
        <v>Yes</v>
      </c>
    </row>
    <row r="143" spans="1:12" x14ac:dyDescent="0.25">
      <c r="A143" s="42" t="s">
        <v>1477</v>
      </c>
      <c r="B143" s="33" t="s">
        <v>217</v>
      </c>
      <c r="C143" s="43">
        <v>6923.5866124000004</v>
      </c>
      <c r="D143" s="11" t="str">
        <f t="shared" si="20"/>
        <v>N/A</v>
      </c>
      <c r="E143" s="43">
        <v>7469.5105702000001</v>
      </c>
      <c r="F143" s="11" t="str">
        <f t="shared" si="21"/>
        <v>N/A</v>
      </c>
      <c r="G143" s="43">
        <v>7761.3761395000001</v>
      </c>
      <c r="H143" s="11" t="str">
        <f t="shared" si="22"/>
        <v>N/A</v>
      </c>
      <c r="I143" s="12">
        <v>7.8849999999999998</v>
      </c>
      <c r="J143" s="12">
        <v>3.907</v>
      </c>
      <c r="K143" s="41" t="s">
        <v>732</v>
      </c>
      <c r="L143" s="9" t="str">
        <f t="shared" si="23"/>
        <v>Yes</v>
      </c>
    </row>
    <row r="144" spans="1:12" x14ac:dyDescent="0.25">
      <c r="A144" s="42" t="s">
        <v>89</v>
      </c>
      <c r="B144" s="33" t="s">
        <v>217</v>
      </c>
      <c r="C144" s="8">
        <v>1.6820220633</v>
      </c>
      <c r="D144" s="11" t="str">
        <f t="shared" ref="D144:D161" si="24">IF($B144="N/A","N/A",IF(C144&gt;10,"No",IF(C144&lt;-10,"No","Yes")))</f>
        <v>N/A</v>
      </c>
      <c r="E144" s="8">
        <v>1.6724520674000001</v>
      </c>
      <c r="F144" s="11" t="str">
        <f t="shared" ref="F144:F161" si="25">IF($B144="N/A","N/A",IF(E144&gt;10,"No",IF(E144&lt;-10,"No","Yes")))</f>
        <v>N/A</v>
      </c>
      <c r="G144" s="8">
        <v>1.9297518974000001</v>
      </c>
      <c r="H144" s="11" t="str">
        <f t="shared" ref="H144:H161" si="26">IF($B144="N/A","N/A",IF(G144&gt;10,"No",IF(G144&lt;-10,"No","Yes")))</f>
        <v>N/A</v>
      </c>
      <c r="I144" s="12">
        <v>-0.56899999999999995</v>
      </c>
      <c r="J144" s="12">
        <v>15.38</v>
      </c>
      <c r="K144" s="41" t="s">
        <v>732</v>
      </c>
      <c r="L144" s="9" t="str">
        <f t="shared" ref="L144:L161" si="27">IF(J144="Div by 0", "N/A", IF(K144="N/A","N/A", IF(J144&gt;VALUE(MID(K144,1,2)), "No", IF(J144&lt;-1*VALUE(MID(K144,1,2)), "No", "Yes"))))</f>
        <v>Yes</v>
      </c>
    </row>
    <row r="145" spans="1:12" x14ac:dyDescent="0.25">
      <c r="A145" s="42" t="s">
        <v>477</v>
      </c>
      <c r="B145" s="33" t="s">
        <v>217</v>
      </c>
      <c r="C145" s="8">
        <v>1.2617150607000001</v>
      </c>
      <c r="D145" s="11" t="str">
        <f t="shared" si="24"/>
        <v>N/A</v>
      </c>
      <c r="E145" s="8">
        <v>1.3184371335</v>
      </c>
      <c r="F145" s="11" t="str">
        <f t="shared" si="25"/>
        <v>N/A</v>
      </c>
      <c r="G145" s="8">
        <v>1.523975332</v>
      </c>
      <c r="H145" s="11" t="str">
        <f t="shared" si="26"/>
        <v>N/A</v>
      </c>
      <c r="I145" s="12">
        <v>4.4960000000000004</v>
      </c>
      <c r="J145" s="12">
        <v>15.59</v>
      </c>
      <c r="K145" s="41" t="s">
        <v>732</v>
      </c>
      <c r="L145" s="9" t="str">
        <f t="shared" si="27"/>
        <v>Yes</v>
      </c>
    </row>
    <row r="146" spans="1:12" x14ac:dyDescent="0.25">
      <c r="A146" s="42" t="s">
        <v>478</v>
      </c>
      <c r="B146" s="33" t="s">
        <v>217</v>
      </c>
      <c r="C146" s="8">
        <v>2.0615031387</v>
      </c>
      <c r="D146" s="11" t="str">
        <f t="shared" si="24"/>
        <v>N/A</v>
      </c>
      <c r="E146" s="8">
        <v>1.96177953</v>
      </c>
      <c r="F146" s="11" t="str">
        <f t="shared" si="25"/>
        <v>N/A</v>
      </c>
      <c r="G146" s="8">
        <v>2.267261725</v>
      </c>
      <c r="H146" s="11" t="str">
        <f t="shared" si="26"/>
        <v>N/A</v>
      </c>
      <c r="I146" s="12">
        <v>-4.84</v>
      </c>
      <c r="J146" s="12">
        <v>15.57</v>
      </c>
      <c r="K146" s="41" t="s">
        <v>732</v>
      </c>
      <c r="L146" s="9" t="str">
        <f t="shared" si="27"/>
        <v>Yes</v>
      </c>
    </row>
    <row r="147" spans="1:12" x14ac:dyDescent="0.25">
      <c r="A147" s="42" t="s">
        <v>1478</v>
      </c>
      <c r="B147" s="33" t="s">
        <v>217</v>
      </c>
      <c r="C147" s="8">
        <v>20.857073584999998</v>
      </c>
      <c r="D147" s="11" t="str">
        <f t="shared" si="24"/>
        <v>N/A</v>
      </c>
      <c r="E147" s="8">
        <v>20.225841189</v>
      </c>
      <c r="F147" s="11" t="str">
        <f t="shared" si="25"/>
        <v>N/A</v>
      </c>
      <c r="G147" s="8">
        <v>18.644740143</v>
      </c>
      <c r="H147" s="11" t="str">
        <f t="shared" si="26"/>
        <v>N/A</v>
      </c>
      <c r="I147" s="12">
        <v>-3.03</v>
      </c>
      <c r="J147" s="12">
        <v>-7.82</v>
      </c>
      <c r="K147" s="41" t="s">
        <v>732</v>
      </c>
      <c r="L147" s="9" t="str">
        <f t="shared" si="27"/>
        <v>Yes</v>
      </c>
    </row>
    <row r="148" spans="1:12" x14ac:dyDescent="0.25">
      <c r="A148" s="42" t="s">
        <v>1479</v>
      </c>
      <c r="B148" s="33" t="s">
        <v>217</v>
      </c>
      <c r="C148" s="8">
        <v>34.507059308000002</v>
      </c>
      <c r="D148" s="11" t="str">
        <f t="shared" si="24"/>
        <v>N/A</v>
      </c>
      <c r="E148" s="8">
        <v>34.060860441000003</v>
      </c>
      <c r="F148" s="11" t="str">
        <f t="shared" si="25"/>
        <v>N/A</v>
      </c>
      <c r="G148" s="8">
        <v>32.148155414000001</v>
      </c>
      <c r="H148" s="11" t="str">
        <f t="shared" si="26"/>
        <v>N/A</v>
      </c>
      <c r="I148" s="12">
        <v>-1.29</v>
      </c>
      <c r="J148" s="12">
        <v>-5.62</v>
      </c>
      <c r="K148" s="41" t="s">
        <v>732</v>
      </c>
      <c r="L148" s="9" t="str">
        <f t="shared" si="27"/>
        <v>Yes</v>
      </c>
    </row>
    <row r="149" spans="1:12" x14ac:dyDescent="0.25">
      <c r="A149" s="42" t="s">
        <v>1480</v>
      </c>
      <c r="B149" s="33" t="s">
        <v>217</v>
      </c>
      <c r="C149" s="8">
        <v>7.2177035246000001</v>
      </c>
      <c r="D149" s="11" t="str">
        <f t="shared" si="24"/>
        <v>N/A</v>
      </c>
      <c r="E149" s="8">
        <v>7.1152870076000001</v>
      </c>
      <c r="F149" s="11" t="str">
        <f t="shared" si="25"/>
        <v>N/A</v>
      </c>
      <c r="G149" s="8">
        <v>6.4192476763000004</v>
      </c>
      <c r="H149" s="11" t="str">
        <f t="shared" si="26"/>
        <v>N/A</v>
      </c>
      <c r="I149" s="12">
        <v>-1.42</v>
      </c>
      <c r="J149" s="12">
        <v>-9.7799999999999994</v>
      </c>
      <c r="K149" s="41" t="s">
        <v>732</v>
      </c>
      <c r="L149" s="9" t="str">
        <f t="shared" si="27"/>
        <v>Yes</v>
      </c>
    </row>
    <row r="150" spans="1:12" x14ac:dyDescent="0.25">
      <c r="A150" s="42" t="s">
        <v>90</v>
      </c>
      <c r="B150" s="33" t="s">
        <v>217</v>
      </c>
      <c r="C150" s="8">
        <v>57.860952843</v>
      </c>
      <c r="D150" s="11" t="str">
        <f t="shared" si="24"/>
        <v>N/A</v>
      </c>
      <c r="E150" s="8">
        <v>58.412494058999997</v>
      </c>
      <c r="F150" s="11" t="str">
        <f t="shared" si="25"/>
        <v>N/A</v>
      </c>
      <c r="G150" s="8">
        <v>59.314786402999999</v>
      </c>
      <c r="H150" s="11" t="str">
        <f t="shared" si="26"/>
        <v>N/A</v>
      </c>
      <c r="I150" s="12">
        <v>0.95320000000000005</v>
      </c>
      <c r="J150" s="12">
        <v>1.5449999999999999</v>
      </c>
      <c r="K150" s="41" t="s">
        <v>732</v>
      </c>
      <c r="L150" s="9" t="str">
        <f t="shared" si="27"/>
        <v>Yes</v>
      </c>
    </row>
    <row r="151" spans="1:12" x14ac:dyDescent="0.25">
      <c r="A151" s="42" t="s">
        <v>479</v>
      </c>
      <c r="B151" s="33" t="s">
        <v>217</v>
      </c>
      <c r="C151" s="8">
        <v>55.705567530000003</v>
      </c>
      <c r="D151" s="11" t="str">
        <f t="shared" si="24"/>
        <v>N/A</v>
      </c>
      <c r="E151" s="8">
        <v>55.864452812000003</v>
      </c>
      <c r="F151" s="11" t="str">
        <f t="shared" si="25"/>
        <v>N/A</v>
      </c>
      <c r="G151" s="8">
        <v>56.545247232000001</v>
      </c>
      <c r="H151" s="11" t="str">
        <f t="shared" si="26"/>
        <v>N/A</v>
      </c>
      <c r="I151" s="12">
        <v>0.28520000000000001</v>
      </c>
      <c r="J151" s="12">
        <v>1.2190000000000001</v>
      </c>
      <c r="K151" s="41" t="s">
        <v>732</v>
      </c>
      <c r="L151" s="9" t="str">
        <f t="shared" si="27"/>
        <v>Yes</v>
      </c>
    </row>
    <row r="152" spans="1:12" x14ac:dyDescent="0.25">
      <c r="A152" s="42" t="s">
        <v>480</v>
      </c>
      <c r="B152" s="33" t="s">
        <v>217</v>
      </c>
      <c r="C152" s="8">
        <v>60.003419555000001</v>
      </c>
      <c r="D152" s="11" t="str">
        <f t="shared" si="24"/>
        <v>N/A</v>
      </c>
      <c r="E152" s="8">
        <v>60.775032754999998</v>
      </c>
      <c r="F152" s="11" t="str">
        <f t="shared" si="25"/>
        <v>N/A</v>
      </c>
      <c r="G152" s="8">
        <v>61.796584007</v>
      </c>
      <c r="H152" s="11" t="str">
        <f t="shared" si="26"/>
        <v>N/A</v>
      </c>
      <c r="I152" s="12">
        <v>1.286</v>
      </c>
      <c r="J152" s="12">
        <v>1.681</v>
      </c>
      <c r="K152" s="41" t="s">
        <v>732</v>
      </c>
      <c r="L152" s="9" t="str">
        <f t="shared" si="27"/>
        <v>Yes</v>
      </c>
    </row>
    <row r="153" spans="1:12" x14ac:dyDescent="0.25">
      <c r="A153" s="42" t="s">
        <v>117</v>
      </c>
      <c r="B153" s="33" t="s">
        <v>217</v>
      </c>
      <c r="C153" s="8">
        <v>89.822402714999996</v>
      </c>
      <c r="D153" s="11" t="str">
        <f t="shared" si="24"/>
        <v>N/A</v>
      </c>
      <c r="E153" s="8">
        <v>90.394229439</v>
      </c>
      <c r="F153" s="11" t="str">
        <f t="shared" si="25"/>
        <v>N/A</v>
      </c>
      <c r="G153" s="8">
        <v>89.955139685000006</v>
      </c>
      <c r="H153" s="11" t="str">
        <f t="shared" si="26"/>
        <v>N/A</v>
      </c>
      <c r="I153" s="12">
        <v>0.63660000000000005</v>
      </c>
      <c r="J153" s="12">
        <v>-0.48599999999999999</v>
      </c>
      <c r="K153" s="41" t="s">
        <v>732</v>
      </c>
      <c r="L153" s="9" t="str">
        <f t="shared" si="27"/>
        <v>Yes</v>
      </c>
    </row>
    <row r="154" spans="1:12" x14ac:dyDescent="0.25">
      <c r="A154" s="42" t="s">
        <v>481</v>
      </c>
      <c r="B154" s="33" t="s">
        <v>217</v>
      </c>
      <c r="C154" s="8">
        <v>87.069236916999998</v>
      </c>
      <c r="D154" s="11" t="str">
        <f t="shared" si="24"/>
        <v>N/A</v>
      </c>
      <c r="E154" s="8">
        <v>87.514350965999995</v>
      </c>
      <c r="F154" s="11" t="str">
        <f t="shared" si="25"/>
        <v>N/A</v>
      </c>
      <c r="G154" s="8">
        <v>86.856785552000005</v>
      </c>
      <c r="H154" s="11" t="str">
        <f t="shared" si="26"/>
        <v>N/A</v>
      </c>
      <c r="I154" s="12">
        <v>0.51119999999999999</v>
      </c>
      <c r="J154" s="12">
        <v>-0.751</v>
      </c>
      <c r="K154" s="41" t="s">
        <v>732</v>
      </c>
      <c r="L154" s="9" t="str">
        <f t="shared" si="27"/>
        <v>Yes</v>
      </c>
    </row>
    <row r="155" spans="1:12" x14ac:dyDescent="0.25">
      <c r="A155" s="42" t="s">
        <v>482</v>
      </c>
      <c r="B155" s="33" t="s">
        <v>217</v>
      </c>
      <c r="C155" s="8">
        <v>92.610097456999995</v>
      </c>
      <c r="D155" s="11" t="str">
        <f t="shared" si="24"/>
        <v>N/A</v>
      </c>
      <c r="E155" s="8">
        <v>93.150296863999998</v>
      </c>
      <c r="F155" s="11" t="str">
        <f t="shared" si="25"/>
        <v>N/A</v>
      </c>
      <c r="G155" s="8">
        <v>92.785476997000004</v>
      </c>
      <c r="H155" s="11" t="str">
        <f t="shared" si="26"/>
        <v>N/A</v>
      </c>
      <c r="I155" s="12">
        <v>0.58330000000000004</v>
      </c>
      <c r="J155" s="12">
        <v>-0.39200000000000002</v>
      </c>
      <c r="K155" s="41" t="s">
        <v>732</v>
      </c>
      <c r="L155" s="9" t="str">
        <f t="shared" si="27"/>
        <v>Yes</v>
      </c>
    </row>
    <row r="156" spans="1:12" x14ac:dyDescent="0.25">
      <c r="A156" s="42" t="s">
        <v>1481</v>
      </c>
      <c r="B156" s="33" t="s">
        <v>217</v>
      </c>
      <c r="C156" s="34">
        <v>13.076396396</v>
      </c>
      <c r="D156" s="11" t="str">
        <f t="shared" si="24"/>
        <v>N/A</v>
      </c>
      <c r="E156" s="34">
        <v>12.369784172999999</v>
      </c>
      <c r="F156" s="11" t="str">
        <f t="shared" si="25"/>
        <v>N/A</v>
      </c>
      <c r="G156" s="34">
        <v>12.012091898</v>
      </c>
      <c r="H156" s="11" t="str">
        <f t="shared" si="26"/>
        <v>N/A</v>
      </c>
      <c r="I156" s="12">
        <v>-5.4</v>
      </c>
      <c r="J156" s="12">
        <v>-2.89</v>
      </c>
      <c r="K156" s="41" t="s">
        <v>732</v>
      </c>
      <c r="L156" s="9" t="str">
        <f t="shared" si="27"/>
        <v>Yes</v>
      </c>
    </row>
    <row r="157" spans="1:12" x14ac:dyDescent="0.25">
      <c r="A157" s="42" t="s">
        <v>1482</v>
      </c>
      <c r="B157" s="33" t="s">
        <v>217</v>
      </c>
      <c r="C157" s="34">
        <v>13.247600768</v>
      </c>
      <c r="D157" s="11" t="str">
        <f t="shared" si="24"/>
        <v>N/A</v>
      </c>
      <c r="E157" s="34">
        <v>13.323970037</v>
      </c>
      <c r="F157" s="11" t="str">
        <f t="shared" si="25"/>
        <v>N/A</v>
      </c>
      <c r="G157" s="34">
        <v>12.609010459</v>
      </c>
      <c r="H157" s="11" t="str">
        <f t="shared" si="26"/>
        <v>N/A</v>
      </c>
      <c r="I157" s="12">
        <v>0.57650000000000001</v>
      </c>
      <c r="J157" s="12">
        <v>-5.37</v>
      </c>
      <c r="K157" s="41" t="s">
        <v>732</v>
      </c>
      <c r="L157" s="9" t="str">
        <f t="shared" si="27"/>
        <v>Yes</v>
      </c>
    </row>
    <row r="158" spans="1:12" x14ac:dyDescent="0.25">
      <c r="A158" s="42" t="s">
        <v>1483</v>
      </c>
      <c r="B158" s="33" t="s">
        <v>217</v>
      </c>
      <c r="C158" s="34">
        <v>13.093009478999999</v>
      </c>
      <c r="D158" s="11" t="str">
        <f t="shared" si="24"/>
        <v>N/A</v>
      </c>
      <c r="E158" s="34">
        <v>11.999398315000001</v>
      </c>
      <c r="F158" s="11" t="str">
        <f t="shared" si="25"/>
        <v>N/A</v>
      </c>
      <c r="G158" s="34">
        <v>11.723236310000001</v>
      </c>
      <c r="H158" s="11" t="str">
        <f t="shared" si="26"/>
        <v>N/A</v>
      </c>
      <c r="I158" s="12">
        <v>-8.35</v>
      </c>
      <c r="J158" s="12">
        <v>-2.2999999999999998</v>
      </c>
      <c r="K158" s="41" t="s">
        <v>732</v>
      </c>
      <c r="L158" s="9" t="str">
        <f t="shared" si="27"/>
        <v>Yes</v>
      </c>
    </row>
    <row r="159" spans="1:12" x14ac:dyDescent="0.25">
      <c r="A159" s="42" t="s">
        <v>1484</v>
      </c>
      <c r="B159" s="33" t="s">
        <v>217</v>
      </c>
      <c r="C159" s="34">
        <v>218.97852368</v>
      </c>
      <c r="D159" s="11" t="str">
        <f t="shared" si="24"/>
        <v>N/A</v>
      </c>
      <c r="E159" s="34">
        <v>221.24158238999999</v>
      </c>
      <c r="F159" s="11" t="str">
        <f t="shared" si="25"/>
        <v>N/A</v>
      </c>
      <c r="G159" s="34">
        <v>231.72413254</v>
      </c>
      <c r="H159" s="11" t="str">
        <f t="shared" si="26"/>
        <v>N/A</v>
      </c>
      <c r="I159" s="12">
        <v>1.0329999999999999</v>
      </c>
      <c r="J159" s="12">
        <v>4.7380000000000004</v>
      </c>
      <c r="K159" s="41" t="s">
        <v>732</v>
      </c>
      <c r="L159" s="9" t="str">
        <f t="shared" si="27"/>
        <v>Yes</v>
      </c>
    </row>
    <row r="160" spans="1:12" x14ac:dyDescent="0.25">
      <c r="A160" s="42" t="s">
        <v>1485</v>
      </c>
      <c r="B160" s="33" t="s">
        <v>217</v>
      </c>
      <c r="C160" s="34">
        <v>217.76591339999999</v>
      </c>
      <c r="D160" s="11" t="str">
        <f t="shared" si="24"/>
        <v>N/A</v>
      </c>
      <c r="E160" s="34">
        <v>221.21079337</v>
      </c>
      <c r="F160" s="11" t="str">
        <f t="shared" si="25"/>
        <v>N/A</v>
      </c>
      <c r="G160" s="34">
        <v>231.05182869000001</v>
      </c>
      <c r="H160" s="11" t="str">
        <f t="shared" si="26"/>
        <v>N/A</v>
      </c>
      <c r="I160" s="12">
        <v>1.5820000000000001</v>
      </c>
      <c r="J160" s="12">
        <v>4.4489999999999998</v>
      </c>
      <c r="K160" s="41" t="s">
        <v>732</v>
      </c>
      <c r="L160" s="9" t="str">
        <f t="shared" si="27"/>
        <v>Yes</v>
      </c>
    </row>
    <row r="161" spans="1:12" x14ac:dyDescent="0.25">
      <c r="A161" s="42" t="s">
        <v>1486</v>
      </c>
      <c r="B161" s="33" t="s">
        <v>217</v>
      </c>
      <c r="C161" s="34">
        <v>224.79187816999999</v>
      </c>
      <c r="D161" s="11" t="str">
        <f t="shared" si="24"/>
        <v>N/A</v>
      </c>
      <c r="E161" s="34">
        <v>221.35865959</v>
      </c>
      <c r="F161" s="11" t="str">
        <f t="shared" si="25"/>
        <v>N/A</v>
      </c>
      <c r="G161" s="34">
        <v>234.81041992999999</v>
      </c>
      <c r="H161" s="11" t="str">
        <f t="shared" si="26"/>
        <v>N/A</v>
      </c>
      <c r="I161" s="12">
        <v>-1.53</v>
      </c>
      <c r="J161" s="12">
        <v>6.077</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0</v>
      </c>
      <c r="H163" s="11" t="str">
        <f t="shared" si="30"/>
        <v>N/A</v>
      </c>
      <c r="I163" s="12">
        <v>0</v>
      </c>
      <c r="J163" s="12">
        <v>-100</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0</v>
      </c>
      <c r="D165" s="11" t="str">
        <f t="shared" si="28"/>
        <v>N/A</v>
      </c>
      <c r="E165" s="34">
        <v>116</v>
      </c>
      <c r="F165" s="11" t="str">
        <f t="shared" si="29"/>
        <v>N/A</v>
      </c>
      <c r="G165" s="34">
        <v>119</v>
      </c>
      <c r="H165" s="11" t="str">
        <f t="shared" si="30"/>
        <v>N/A</v>
      </c>
      <c r="I165" s="12" t="s">
        <v>1742</v>
      </c>
      <c r="J165" s="12">
        <v>2.5859999999999999</v>
      </c>
      <c r="K165" s="14" t="s">
        <v>217</v>
      </c>
      <c r="L165" s="9" t="str">
        <f t="shared" si="31"/>
        <v>N/A</v>
      </c>
    </row>
    <row r="166" spans="1:12" x14ac:dyDescent="0.25">
      <c r="A166" s="42" t="s">
        <v>1621</v>
      </c>
      <c r="B166" s="33" t="s">
        <v>217</v>
      </c>
      <c r="C166" s="34">
        <v>11</v>
      </c>
      <c r="D166" s="11" t="str">
        <f t="shared" si="28"/>
        <v>N/A</v>
      </c>
      <c r="E166" s="34">
        <v>11</v>
      </c>
      <c r="F166" s="11" t="str">
        <f t="shared" si="29"/>
        <v>N/A</v>
      </c>
      <c r="G166" s="34">
        <v>11</v>
      </c>
      <c r="H166" s="11" t="str">
        <f t="shared" si="30"/>
        <v>N/A</v>
      </c>
      <c r="I166" s="12">
        <v>100</v>
      </c>
      <c r="J166" s="12">
        <v>0</v>
      </c>
      <c r="K166" s="14" t="s">
        <v>217</v>
      </c>
      <c r="L166" s="9" t="str">
        <f t="shared" si="31"/>
        <v>N/A</v>
      </c>
    </row>
    <row r="167" spans="1:12" x14ac:dyDescent="0.25">
      <c r="A167" s="42" t="s">
        <v>1622</v>
      </c>
      <c r="B167" s="33" t="s">
        <v>217</v>
      </c>
      <c r="C167" s="34">
        <v>11</v>
      </c>
      <c r="D167" s="11" t="str">
        <f t="shared" si="28"/>
        <v>N/A</v>
      </c>
      <c r="E167" s="34">
        <v>14</v>
      </c>
      <c r="F167" s="11" t="str">
        <f t="shared" si="29"/>
        <v>N/A</v>
      </c>
      <c r="G167" s="34">
        <v>14</v>
      </c>
      <c r="H167" s="11" t="str">
        <f t="shared" si="30"/>
        <v>N/A</v>
      </c>
      <c r="I167" s="12">
        <v>55.56</v>
      </c>
      <c r="J167" s="12">
        <v>0</v>
      </c>
      <c r="K167" s="14" t="s">
        <v>217</v>
      </c>
      <c r="L167" s="9" t="str">
        <f t="shared" si="31"/>
        <v>N/A</v>
      </c>
    </row>
    <row r="168" spans="1:12" x14ac:dyDescent="0.25">
      <c r="A168" s="42" t="s">
        <v>125</v>
      </c>
      <c r="B168" s="33" t="s">
        <v>217</v>
      </c>
      <c r="C168" s="43">
        <v>774665</v>
      </c>
      <c r="D168" s="11" t="str">
        <f t="shared" si="28"/>
        <v>N/A</v>
      </c>
      <c r="E168" s="43">
        <v>588586</v>
      </c>
      <c r="F168" s="11" t="str">
        <f t="shared" si="29"/>
        <v>N/A</v>
      </c>
      <c r="G168" s="43">
        <v>355676</v>
      </c>
      <c r="H168" s="11" t="str">
        <f t="shared" si="30"/>
        <v>N/A</v>
      </c>
      <c r="I168" s="12">
        <v>-24</v>
      </c>
      <c r="J168" s="12">
        <v>-39.6</v>
      </c>
      <c r="K168" s="14" t="s">
        <v>217</v>
      </c>
      <c r="L168" s="9" t="str">
        <f t="shared" si="31"/>
        <v>N/A</v>
      </c>
    </row>
    <row r="169" spans="1:12" x14ac:dyDescent="0.25">
      <c r="A169" s="42" t="s">
        <v>1623</v>
      </c>
      <c r="B169" s="33" t="s">
        <v>217</v>
      </c>
      <c r="C169" s="43">
        <v>420443</v>
      </c>
      <c r="D169" s="11" t="str">
        <f t="shared" si="28"/>
        <v>N/A</v>
      </c>
      <c r="E169" s="43">
        <v>272169</v>
      </c>
      <c r="F169" s="11" t="str">
        <f t="shared" si="29"/>
        <v>N/A</v>
      </c>
      <c r="G169" s="43">
        <v>321159</v>
      </c>
      <c r="H169" s="11" t="str">
        <f t="shared" si="30"/>
        <v>N/A</v>
      </c>
      <c r="I169" s="12">
        <v>-35.299999999999997</v>
      </c>
      <c r="J169" s="12">
        <v>18</v>
      </c>
      <c r="K169" s="14" t="s">
        <v>217</v>
      </c>
      <c r="L169" s="9" t="str">
        <f t="shared" si="31"/>
        <v>N/A</v>
      </c>
    </row>
    <row r="170" spans="1:12" x14ac:dyDescent="0.25">
      <c r="A170" s="42" t="s">
        <v>1380</v>
      </c>
      <c r="B170" s="33" t="s">
        <v>217</v>
      </c>
      <c r="C170" s="43">
        <v>193134</v>
      </c>
      <c r="D170" s="11" t="str">
        <f t="shared" si="28"/>
        <v>N/A</v>
      </c>
      <c r="E170" s="43">
        <v>219638</v>
      </c>
      <c r="F170" s="11" t="str">
        <f t="shared" si="29"/>
        <v>N/A</v>
      </c>
      <c r="G170" s="43">
        <v>223122</v>
      </c>
      <c r="H170" s="11" t="str">
        <f t="shared" si="30"/>
        <v>N/A</v>
      </c>
      <c r="I170" s="12">
        <v>13.72</v>
      </c>
      <c r="J170" s="12">
        <v>1.5860000000000001</v>
      </c>
      <c r="K170" s="14" t="s">
        <v>217</v>
      </c>
      <c r="L170" s="9" t="str">
        <f t="shared" si="31"/>
        <v>N/A</v>
      </c>
    </row>
    <row r="171" spans="1:12" x14ac:dyDescent="0.25">
      <c r="A171" s="42" t="s">
        <v>1617</v>
      </c>
      <c r="B171" s="33" t="s">
        <v>217</v>
      </c>
      <c r="C171" s="43">
        <v>774065</v>
      </c>
      <c r="D171" s="11" t="str">
        <f t="shared" si="28"/>
        <v>N/A</v>
      </c>
      <c r="E171" s="43">
        <v>588080</v>
      </c>
      <c r="F171" s="11" t="str">
        <f t="shared" si="29"/>
        <v>N/A</v>
      </c>
      <c r="G171" s="43">
        <v>334791</v>
      </c>
      <c r="H171" s="11" t="str">
        <f t="shared" si="30"/>
        <v>N/A</v>
      </c>
      <c r="I171" s="12">
        <v>-24</v>
      </c>
      <c r="J171" s="12">
        <v>-43.1</v>
      </c>
      <c r="K171" s="14" t="s">
        <v>217</v>
      </c>
      <c r="L171" s="9" t="str">
        <f t="shared" si="31"/>
        <v>N/A</v>
      </c>
    </row>
    <row r="172" spans="1:12" x14ac:dyDescent="0.25">
      <c r="A172" s="42" t="s">
        <v>1618</v>
      </c>
      <c r="B172" s="33" t="s">
        <v>217</v>
      </c>
      <c r="C172" s="43">
        <v>314678</v>
      </c>
      <c r="D172" s="11" t="str">
        <f t="shared" si="28"/>
        <v>N/A</v>
      </c>
      <c r="E172" s="43">
        <v>299544</v>
      </c>
      <c r="F172" s="11" t="str">
        <f t="shared" si="29"/>
        <v>N/A</v>
      </c>
      <c r="G172" s="43">
        <v>331208</v>
      </c>
      <c r="H172" s="11" t="str">
        <f t="shared" si="30"/>
        <v>N/A</v>
      </c>
      <c r="I172" s="12">
        <v>-4.8099999999999996</v>
      </c>
      <c r="J172" s="12">
        <v>10.57</v>
      </c>
      <c r="K172" s="14" t="s">
        <v>217</v>
      </c>
      <c r="L172" s="9" t="str">
        <f t="shared" si="31"/>
        <v>N/A</v>
      </c>
    </row>
    <row r="173" spans="1:12" ht="25" x14ac:dyDescent="0.25">
      <c r="A173" s="42" t="s">
        <v>1381</v>
      </c>
      <c r="B173" s="33" t="s">
        <v>217</v>
      </c>
      <c r="C173" s="43">
        <v>220592</v>
      </c>
      <c r="D173" s="11" t="str">
        <f t="shared" ref="D173:D187" si="32">IF($B173="N/A","N/A",IF(C173&gt;10,"No",IF(C173&lt;-10,"No","Yes")))</f>
        <v>N/A</v>
      </c>
      <c r="E173" s="43">
        <v>183481</v>
      </c>
      <c r="F173" s="11" t="str">
        <f t="shared" ref="F173:F187" si="33">IF($B173="N/A","N/A",IF(E173&gt;10,"No",IF(E173&lt;-10,"No","Yes")))</f>
        <v>N/A</v>
      </c>
      <c r="G173" s="43">
        <v>239254</v>
      </c>
      <c r="H173" s="11" t="str">
        <f t="shared" ref="H173:H187" si="34">IF($B173="N/A","N/A",IF(G173&gt;10,"No",IF(G173&lt;-10,"No","Yes")))</f>
        <v>N/A</v>
      </c>
      <c r="I173" s="12">
        <v>-16.8</v>
      </c>
      <c r="J173" s="12">
        <v>30.4</v>
      </c>
      <c r="K173" s="41" t="s">
        <v>732</v>
      </c>
      <c r="L173" s="9" t="str">
        <f t="shared" ref="L173:L187" si="35">IF(J173="Div by 0", "N/A", IF(K173="N/A","N/A", IF(J173&gt;VALUE(MID(K173,1,2)), "No", IF(J173&lt;-1*VALUE(MID(K173,1,2)), "No", "Yes"))))</f>
        <v>No</v>
      </c>
    </row>
    <row r="174" spans="1:12" x14ac:dyDescent="0.25">
      <c r="A174" s="42" t="s">
        <v>649</v>
      </c>
      <c r="B174" s="33" t="s">
        <v>217</v>
      </c>
      <c r="C174" s="34">
        <v>1037</v>
      </c>
      <c r="D174" s="11" t="str">
        <f t="shared" si="32"/>
        <v>N/A</v>
      </c>
      <c r="E174" s="34">
        <v>904</v>
      </c>
      <c r="F174" s="11" t="str">
        <f t="shared" si="33"/>
        <v>N/A</v>
      </c>
      <c r="G174" s="34">
        <v>955</v>
      </c>
      <c r="H174" s="11" t="str">
        <f t="shared" si="34"/>
        <v>N/A</v>
      </c>
      <c r="I174" s="12">
        <v>-12.8</v>
      </c>
      <c r="J174" s="12">
        <v>5.6420000000000003</v>
      </c>
      <c r="K174" s="41" t="s">
        <v>732</v>
      </c>
      <c r="L174" s="9" t="str">
        <f t="shared" si="35"/>
        <v>Yes</v>
      </c>
    </row>
    <row r="175" spans="1:12" x14ac:dyDescent="0.25">
      <c r="A175" s="42" t="s">
        <v>1382</v>
      </c>
      <c r="B175" s="33" t="s">
        <v>217</v>
      </c>
      <c r="C175" s="43">
        <v>212.72131148</v>
      </c>
      <c r="D175" s="11" t="str">
        <f t="shared" si="32"/>
        <v>N/A</v>
      </c>
      <c r="E175" s="43">
        <v>202.96570796</v>
      </c>
      <c r="F175" s="11" t="str">
        <f t="shared" si="33"/>
        <v>N/A</v>
      </c>
      <c r="G175" s="43">
        <v>250.52774869000001</v>
      </c>
      <c r="H175" s="11" t="str">
        <f t="shared" si="34"/>
        <v>N/A</v>
      </c>
      <c r="I175" s="12">
        <v>-4.59</v>
      </c>
      <c r="J175" s="12">
        <v>23.43</v>
      </c>
      <c r="K175" s="41" t="s">
        <v>732</v>
      </c>
      <c r="L175" s="9" t="str">
        <f t="shared" si="35"/>
        <v>Yes</v>
      </c>
    </row>
    <row r="176" spans="1:12" ht="25" x14ac:dyDescent="0.25">
      <c r="A176" s="42" t="s">
        <v>1383</v>
      </c>
      <c r="B176" s="33" t="s">
        <v>217</v>
      </c>
      <c r="C176" s="43">
        <v>8823208</v>
      </c>
      <c r="D176" s="11" t="str">
        <f t="shared" si="32"/>
        <v>N/A</v>
      </c>
      <c r="E176" s="43">
        <v>9352532</v>
      </c>
      <c r="F176" s="11" t="str">
        <f t="shared" si="33"/>
        <v>N/A</v>
      </c>
      <c r="G176" s="43">
        <v>10210101</v>
      </c>
      <c r="H176" s="11" t="str">
        <f t="shared" si="34"/>
        <v>N/A</v>
      </c>
      <c r="I176" s="12">
        <v>5.9989999999999997</v>
      </c>
      <c r="J176" s="12">
        <v>9.1690000000000005</v>
      </c>
      <c r="K176" s="41" t="s">
        <v>732</v>
      </c>
      <c r="L176" s="9" t="str">
        <f t="shared" si="35"/>
        <v>Yes</v>
      </c>
    </row>
    <row r="177" spans="1:12" x14ac:dyDescent="0.25">
      <c r="A177" s="42" t="s">
        <v>516</v>
      </c>
      <c r="B177" s="33" t="s">
        <v>217</v>
      </c>
      <c r="C177" s="34">
        <v>40451</v>
      </c>
      <c r="D177" s="11" t="str">
        <f t="shared" si="32"/>
        <v>N/A</v>
      </c>
      <c r="E177" s="34">
        <v>42509</v>
      </c>
      <c r="F177" s="11" t="str">
        <f t="shared" si="33"/>
        <v>N/A</v>
      </c>
      <c r="G177" s="34">
        <v>44314</v>
      </c>
      <c r="H177" s="11" t="str">
        <f t="shared" si="34"/>
        <v>N/A</v>
      </c>
      <c r="I177" s="12">
        <v>5.0880000000000001</v>
      </c>
      <c r="J177" s="12">
        <v>4.2460000000000004</v>
      </c>
      <c r="K177" s="41" t="s">
        <v>732</v>
      </c>
      <c r="L177" s="9" t="str">
        <f t="shared" si="35"/>
        <v>Yes</v>
      </c>
    </row>
    <row r="178" spans="1:12" x14ac:dyDescent="0.25">
      <c r="A178" s="42" t="s">
        <v>1384</v>
      </c>
      <c r="B178" s="33" t="s">
        <v>217</v>
      </c>
      <c r="C178" s="43">
        <v>218.12088700000001</v>
      </c>
      <c r="D178" s="11" t="str">
        <f t="shared" si="32"/>
        <v>N/A</v>
      </c>
      <c r="E178" s="43">
        <v>220.01298549000001</v>
      </c>
      <c r="F178" s="11" t="str">
        <f t="shared" si="33"/>
        <v>N/A</v>
      </c>
      <c r="G178" s="43">
        <v>230.40350678999999</v>
      </c>
      <c r="H178" s="11" t="str">
        <f t="shared" si="34"/>
        <v>N/A</v>
      </c>
      <c r="I178" s="12">
        <v>0.86750000000000005</v>
      </c>
      <c r="J178" s="12">
        <v>4.7229999999999999</v>
      </c>
      <c r="K178" s="41" t="s">
        <v>732</v>
      </c>
      <c r="L178" s="9" t="str">
        <f t="shared" si="35"/>
        <v>Yes</v>
      </c>
    </row>
    <row r="179" spans="1:12" ht="25" x14ac:dyDescent="0.25">
      <c r="A179" s="42" t="s">
        <v>1385</v>
      </c>
      <c r="B179" s="33" t="s">
        <v>217</v>
      </c>
      <c r="C179" s="43">
        <v>4253605</v>
      </c>
      <c r="D179" s="11" t="str">
        <f t="shared" si="32"/>
        <v>N/A</v>
      </c>
      <c r="E179" s="43">
        <v>4951460</v>
      </c>
      <c r="F179" s="11" t="str">
        <f t="shared" si="33"/>
        <v>N/A</v>
      </c>
      <c r="G179" s="43">
        <v>5270286</v>
      </c>
      <c r="H179" s="11" t="str">
        <f t="shared" si="34"/>
        <v>N/A</v>
      </c>
      <c r="I179" s="12">
        <v>16.41</v>
      </c>
      <c r="J179" s="12">
        <v>6.4390000000000001</v>
      </c>
      <c r="K179" s="41" t="s">
        <v>732</v>
      </c>
      <c r="L179" s="9" t="str">
        <f t="shared" si="35"/>
        <v>Yes</v>
      </c>
    </row>
    <row r="180" spans="1:12" x14ac:dyDescent="0.25">
      <c r="A180" s="42" t="s">
        <v>517</v>
      </c>
      <c r="B180" s="33" t="s">
        <v>217</v>
      </c>
      <c r="C180" s="34">
        <v>13251</v>
      </c>
      <c r="D180" s="11" t="str">
        <f t="shared" si="32"/>
        <v>N/A</v>
      </c>
      <c r="E180" s="34">
        <v>13986</v>
      </c>
      <c r="F180" s="11" t="str">
        <f t="shared" si="33"/>
        <v>N/A</v>
      </c>
      <c r="G180" s="34">
        <v>15426</v>
      </c>
      <c r="H180" s="11" t="str">
        <f t="shared" si="34"/>
        <v>N/A</v>
      </c>
      <c r="I180" s="12">
        <v>5.5469999999999997</v>
      </c>
      <c r="J180" s="12">
        <v>10.3</v>
      </c>
      <c r="K180" s="41" t="s">
        <v>732</v>
      </c>
      <c r="L180" s="9" t="str">
        <f t="shared" si="35"/>
        <v>Yes</v>
      </c>
    </row>
    <row r="181" spans="1:12" ht="25" x14ac:dyDescent="0.25">
      <c r="A181" s="42" t="s">
        <v>1386</v>
      </c>
      <c r="B181" s="33" t="s">
        <v>217</v>
      </c>
      <c r="C181" s="43">
        <v>321.00256583999999</v>
      </c>
      <c r="D181" s="11" t="str">
        <f t="shared" si="32"/>
        <v>N/A</v>
      </c>
      <c r="E181" s="43">
        <v>354.02974403000002</v>
      </c>
      <c r="F181" s="11" t="str">
        <f t="shared" si="33"/>
        <v>N/A</v>
      </c>
      <c r="G181" s="43">
        <v>341.64955270000002</v>
      </c>
      <c r="H181" s="11" t="str">
        <f t="shared" si="34"/>
        <v>N/A</v>
      </c>
      <c r="I181" s="12">
        <v>10.29</v>
      </c>
      <c r="J181" s="12">
        <v>-3.5</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272616922</v>
      </c>
      <c r="D185" s="11" t="str">
        <f t="shared" si="32"/>
        <v>N/A</v>
      </c>
      <c r="E185" s="43">
        <v>301121429</v>
      </c>
      <c r="F185" s="11" t="str">
        <f t="shared" si="33"/>
        <v>N/A</v>
      </c>
      <c r="G185" s="43">
        <v>327599884</v>
      </c>
      <c r="H185" s="11" t="str">
        <f t="shared" si="34"/>
        <v>N/A</v>
      </c>
      <c r="I185" s="12">
        <v>10.46</v>
      </c>
      <c r="J185" s="12">
        <v>8.7929999999999993</v>
      </c>
      <c r="K185" s="41" t="s">
        <v>732</v>
      </c>
      <c r="L185" s="9" t="str">
        <f t="shared" si="35"/>
        <v>Yes</v>
      </c>
    </row>
    <row r="186" spans="1:12" ht="25" x14ac:dyDescent="0.25">
      <c r="A186" s="42" t="s">
        <v>519</v>
      </c>
      <c r="B186" s="33" t="s">
        <v>217</v>
      </c>
      <c r="C186" s="34">
        <v>5482</v>
      </c>
      <c r="D186" s="11" t="str">
        <f t="shared" si="32"/>
        <v>N/A</v>
      </c>
      <c r="E186" s="34">
        <v>5823</v>
      </c>
      <c r="F186" s="11" t="str">
        <f t="shared" si="33"/>
        <v>N/A</v>
      </c>
      <c r="G186" s="34">
        <v>5909</v>
      </c>
      <c r="H186" s="11" t="str">
        <f t="shared" si="34"/>
        <v>N/A</v>
      </c>
      <c r="I186" s="12">
        <v>6.22</v>
      </c>
      <c r="J186" s="12">
        <v>1.4770000000000001</v>
      </c>
      <c r="K186" s="41" t="s">
        <v>732</v>
      </c>
      <c r="L186" s="9" t="str">
        <f t="shared" si="35"/>
        <v>Yes</v>
      </c>
    </row>
    <row r="187" spans="1:12" ht="25" x14ac:dyDescent="0.25">
      <c r="A187" s="42" t="s">
        <v>1390</v>
      </c>
      <c r="B187" s="33" t="s">
        <v>217</v>
      </c>
      <c r="C187" s="43">
        <v>49729.464064</v>
      </c>
      <c r="D187" s="11" t="str">
        <f t="shared" si="32"/>
        <v>N/A</v>
      </c>
      <c r="E187" s="43">
        <v>51712.421261000003</v>
      </c>
      <c r="F187" s="11" t="str">
        <f t="shared" si="33"/>
        <v>N/A</v>
      </c>
      <c r="G187" s="43">
        <v>55440.833305</v>
      </c>
      <c r="H187" s="11" t="str">
        <f t="shared" si="34"/>
        <v>N/A</v>
      </c>
      <c r="I187" s="12">
        <v>3.9870000000000001</v>
      </c>
      <c r="J187" s="12">
        <v>7.21</v>
      </c>
      <c r="K187" s="41" t="s">
        <v>732</v>
      </c>
      <c r="L187" s="9" t="str">
        <f t="shared" si="35"/>
        <v>Yes</v>
      </c>
    </row>
    <row r="188" spans="1:12" x14ac:dyDescent="0.25">
      <c r="A188" s="4" t="s">
        <v>1391</v>
      </c>
      <c r="B188" s="33" t="s">
        <v>217</v>
      </c>
      <c r="C188" s="43">
        <v>537463305</v>
      </c>
      <c r="D188" s="11" t="str">
        <f t="shared" ref="D188:D203" si="36">IF($B188="N/A","N/A",IF(C188&gt;10,"No",IF(C188&lt;-10,"No","Yes")))</f>
        <v>N/A</v>
      </c>
      <c r="E188" s="43">
        <v>598220999</v>
      </c>
      <c r="F188" s="11" t="str">
        <f t="shared" ref="F188:F203" si="37">IF($B188="N/A","N/A",IF(E188&gt;10,"No",IF(E188&lt;-10,"No","Yes")))</f>
        <v>N/A</v>
      </c>
      <c r="G188" s="43">
        <v>653632151</v>
      </c>
      <c r="H188" s="11" t="str">
        <f t="shared" ref="H188:H203" si="38">IF($B188="N/A","N/A",IF(G188&gt;10,"No",IF(G188&lt;-10,"No","Yes")))</f>
        <v>N/A</v>
      </c>
      <c r="I188" s="12">
        <v>11.3</v>
      </c>
      <c r="J188" s="12">
        <v>9.2629999999999999</v>
      </c>
      <c r="K188" s="41" t="s">
        <v>732</v>
      </c>
      <c r="L188" s="9" t="str">
        <f t="shared" ref="L188:L203" si="39">IF(J188="Div by 0", "N/A", IF(K188="N/A","N/A", IF(J188&gt;VALUE(MID(K188,1,2)), "No", IF(J188&lt;-1*VALUE(MID(K188,1,2)), "No", "Yes"))))</f>
        <v>Yes</v>
      </c>
    </row>
    <row r="189" spans="1:12" x14ac:dyDescent="0.25">
      <c r="A189" s="4" t="s">
        <v>1488</v>
      </c>
      <c r="B189" s="33" t="s">
        <v>217</v>
      </c>
      <c r="C189" s="34">
        <v>47866</v>
      </c>
      <c r="D189" s="11" t="str">
        <f t="shared" si="36"/>
        <v>N/A</v>
      </c>
      <c r="E189" s="34">
        <v>49836</v>
      </c>
      <c r="F189" s="11" t="str">
        <f t="shared" si="37"/>
        <v>N/A</v>
      </c>
      <c r="G189" s="34">
        <v>51451</v>
      </c>
      <c r="H189" s="11" t="str">
        <f t="shared" si="38"/>
        <v>N/A</v>
      </c>
      <c r="I189" s="12">
        <v>4.1159999999999997</v>
      </c>
      <c r="J189" s="12">
        <v>3.2410000000000001</v>
      </c>
      <c r="K189" s="41" t="s">
        <v>732</v>
      </c>
      <c r="L189" s="9" t="str">
        <f t="shared" si="39"/>
        <v>Yes</v>
      </c>
    </row>
    <row r="190" spans="1:12" x14ac:dyDescent="0.25">
      <c r="A190" s="4" t="s">
        <v>1489</v>
      </c>
      <c r="B190" s="33" t="s">
        <v>217</v>
      </c>
      <c r="C190" s="43">
        <v>11228.498412000001</v>
      </c>
      <c r="D190" s="11" t="str">
        <f t="shared" si="36"/>
        <v>N/A</v>
      </c>
      <c r="E190" s="43">
        <v>12003.792418999999</v>
      </c>
      <c r="F190" s="11" t="str">
        <f t="shared" si="37"/>
        <v>N/A</v>
      </c>
      <c r="G190" s="43">
        <v>12703.973703</v>
      </c>
      <c r="H190" s="11" t="str">
        <f t="shared" si="38"/>
        <v>N/A</v>
      </c>
      <c r="I190" s="12">
        <v>6.9050000000000002</v>
      </c>
      <c r="J190" s="12">
        <v>5.8330000000000002</v>
      </c>
      <c r="K190" s="41" t="s">
        <v>732</v>
      </c>
      <c r="L190" s="9" t="str">
        <f t="shared" si="39"/>
        <v>Yes</v>
      </c>
    </row>
    <row r="191" spans="1:12" x14ac:dyDescent="0.25">
      <c r="A191" s="4" t="s">
        <v>1490</v>
      </c>
      <c r="B191" s="33" t="s">
        <v>217</v>
      </c>
      <c r="C191" s="43">
        <v>6224.9827409</v>
      </c>
      <c r="D191" s="11" t="str">
        <f t="shared" si="36"/>
        <v>N/A</v>
      </c>
      <c r="E191" s="43">
        <v>6735.7756781999997</v>
      </c>
      <c r="F191" s="11" t="str">
        <f t="shared" si="37"/>
        <v>N/A</v>
      </c>
      <c r="G191" s="43">
        <v>7188.9893463999997</v>
      </c>
      <c r="H191" s="11" t="str">
        <f t="shared" si="38"/>
        <v>N/A</v>
      </c>
      <c r="I191" s="12">
        <v>8.2059999999999995</v>
      </c>
      <c r="J191" s="12">
        <v>6.7279999999999998</v>
      </c>
      <c r="K191" s="41" t="s">
        <v>732</v>
      </c>
      <c r="L191" s="9" t="str">
        <f t="shared" si="39"/>
        <v>Yes</v>
      </c>
    </row>
    <row r="192" spans="1:12" x14ac:dyDescent="0.25">
      <c r="A192" s="4" t="s">
        <v>1491</v>
      </c>
      <c r="B192" s="33" t="s">
        <v>217</v>
      </c>
      <c r="C192" s="43">
        <v>18382.944938000001</v>
      </c>
      <c r="D192" s="11" t="str">
        <f t="shared" si="36"/>
        <v>N/A</v>
      </c>
      <c r="E192" s="43">
        <v>18940.856897000001</v>
      </c>
      <c r="F192" s="11" t="str">
        <f t="shared" si="37"/>
        <v>N/A</v>
      </c>
      <c r="G192" s="43">
        <v>19532.613386000001</v>
      </c>
      <c r="H192" s="11" t="str">
        <f t="shared" si="38"/>
        <v>N/A</v>
      </c>
      <c r="I192" s="12">
        <v>3.0350000000000001</v>
      </c>
      <c r="J192" s="12">
        <v>3.1240000000000001</v>
      </c>
      <c r="K192" s="41" t="s">
        <v>732</v>
      </c>
      <c r="L192" s="9" t="str">
        <f t="shared" si="39"/>
        <v>Yes</v>
      </c>
    </row>
    <row r="193" spans="1:12" x14ac:dyDescent="0.25">
      <c r="A193" s="42" t="s">
        <v>1492</v>
      </c>
      <c r="B193" s="33" t="s">
        <v>217</v>
      </c>
      <c r="C193" s="9">
        <v>29.013213723</v>
      </c>
      <c r="D193" s="11" t="str">
        <f t="shared" si="36"/>
        <v>N/A</v>
      </c>
      <c r="E193" s="9">
        <v>29.981410515</v>
      </c>
      <c r="F193" s="11" t="str">
        <f t="shared" si="37"/>
        <v>N/A</v>
      </c>
      <c r="G193" s="9">
        <v>30.014408970000002</v>
      </c>
      <c r="H193" s="11" t="str">
        <f t="shared" si="38"/>
        <v>N/A</v>
      </c>
      <c r="I193" s="12">
        <v>3.3370000000000002</v>
      </c>
      <c r="J193" s="12">
        <v>0.1101</v>
      </c>
      <c r="K193" s="41" t="s">
        <v>732</v>
      </c>
      <c r="L193" s="9" t="str">
        <f t="shared" si="39"/>
        <v>Yes</v>
      </c>
    </row>
    <row r="194" spans="1:12" x14ac:dyDescent="0.25">
      <c r="A194" s="42" t="s">
        <v>1493</v>
      </c>
      <c r="B194" s="33" t="s">
        <v>217</v>
      </c>
      <c r="C194" s="9">
        <v>34.096578113</v>
      </c>
      <c r="D194" s="11" t="str">
        <f t="shared" si="36"/>
        <v>N/A</v>
      </c>
      <c r="E194" s="9">
        <v>34.950928955000002</v>
      </c>
      <c r="F194" s="11" t="str">
        <f t="shared" si="37"/>
        <v>N/A</v>
      </c>
      <c r="G194" s="9">
        <v>34.869977808999998</v>
      </c>
      <c r="H194" s="11" t="str">
        <f t="shared" si="38"/>
        <v>N/A</v>
      </c>
      <c r="I194" s="12">
        <v>2.5059999999999998</v>
      </c>
      <c r="J194" s="12">
        <v>-0.23200000000000001</v>
      </c>
      <c r="K194" s="41" t="s">
        <v>732</v>
      </c>
      <c r="L194" s="9" t="str">
        <f t="shared" si="39"/>
        <v>Yes</v>
      </c>
    </row>
    <row r="195" spans="1:12" x14ac:dyDescent="0.25">
      <c r="A195" s="42" t="s">
        <v>1494</v>
      </c>
      <c r="B195" s="33" t="s">
        <v>217</v>
      </c>
      <c r="C195" s="9">
        <v>24.043135242999998</v>
      </c>
      <c r="D195" s="11" t="str">
        <f t="shared" si="36"/>
        <v>N/A</v>
      </c>
      <c r="E195" s="9">
        <v>25.372112513000001</v>
      </c>
      <c r="F195" s="11" t="str">
        <f t="shared" si="37"/>
        <v>N/A</v>
      </c>
      <c r="G195" s="9">
        <v>25.702716911</v>
      </c>
      <c r="H195" s="11" t="str">
        <f t="shared" si="38"/>
        <v>N/A</v>
      </c>
      <c r="I195" s="12">
        <v>5.5270000000000001</v>
      </c>
      <c r="J195" s="12">
        <v>1.3029999999999999</v>
      </c>
      <c r="K195" s="41" t="s">
        <v>732</v>
      </c>
      <c r="L195" s="9" t="str">
        <f t="shared" si="39"/>
        <v>Yes</v>
      </c>
    </row>
    <row r="196" spans="1:12" x14ac:dyDescent="0.25">
      <c r="A196" s="4" t="s">
        <v>1403</v>
      </c>
      <c r="B196" s="33" t="s">
        <v>217</v>
      </c>
      <c r="C196" s="43">
        <v>272616922</v>
      </c>
      <c r="D196" s="11" t="str">
        <f t="shared" si="36"/>
        <v>N/A</v>
      </c>
      <c r="E196" s="43">
        <v>301121429</v>
      </c>
      <c r="F196" s="11" t="str">
        <f t="shared" si="37"/>
        <v>N/A</v>
      </c>
      <c r="G196" s="43">
        <v>327599884</v>
      </c>
      <c r="H196" s="11" t="str">
        <f t="shared" si="38"/>
        <v>N/A</v>
      </c>
      <c r="I196" s="12">
        <v>10.46</v>
      </c>
      <c r="J196" s="12">
        <v>8.7929999999999993</v>
      </c>
      <c r="K196" s="41" t="s">
        <v>732</v>
      </c>
      <c r="L196" s="9" t="str">
        <f t="shared" si="39"/>
        <v>Yes</v>
      </c>
    </row>
    <row r="197" spans="1:12" x14ac:dyDescent="0.25">
      <c r="A197" s="4" t="s">
        <v>1495</v>
      </c>
      <c r="B197" s="33" t="s">
        <v>217</v>
      </c>
      <c r="C197" s="34">
        <v>5482</v>
      </c>
      <c r="D197" s="11" t="str">
        <f t="shared" si="36"/>
        <v>N/A</v>
      </c>
      <c r="E197" s="34">
        <v>5823</v>
      </c>
      <c r="F197" s="11" t="str">
        <f t="shared" si="37"/>
        <v>N/A</v>
      </c>
      <c r="G197" s="34">
        <v>5909</v>
      </c>
      <c r="H197" s="11" t="str">
        <f t="shared" si="38"/>
        <v>N/A</v>
      </c>
      <c r="I197" s="12">
        <v>6.22</v>
      </c>
      <c r="J197" s="12">
        <v>1.4770000000000001</v>
      </c>
      <c r="K197" s="41" t="s">
        <v>732</v>
      </c>
      <c r="L197" s="9" t="str">
        <f t="shared" si="39"/>
        <v>Yes</v>
      </c>
    </row>
    <row r="198" spans="1:12" ht="25" x14ac:dyDescent="0.25">
      <c r="A198" s="4" t="s">
        <v>1496</v>
      </c>
      <c r="B198" s="33" t="s">
        <v>217</v>
      </c>
      <c r="C198" s="43">
        <v>49729.464064</v>
      </c>
      <c r="D198" s="11" t="str">
        <f t="shared" si="36"/>
        <v>N/A</v>
      </c>
      <c r="E198" s="43">
        <v>51712.421261000003</v>
      </c>
      <c r="F198" s="11" t="str">
        <f t="shared" si="37"/>
        <v>N/A</v>
      </c>
      <c r="G198" s="43">
        <v>55440.833305</v>
      </c>
      <c r="H198" s="11" t="str">
        <f t="shared" si="38"/>
        <v>N/A</v>
      </c>
      <c r="I198" s="12">
        <v>3.9870000000000001</v>
      </c>
      <c r="J198" s="12">
        <v>7.21</v>
      </c>
      <c r="K198" s="41" t="s">
        <v>732</v>
      </c>
      <c r="L198" s="9" t="str">
        <f t="shared" si="39"/>
        <v>Yes</v>
      </c>
    </row>
    <row r="199" spans="1:12" ht="25" x14ac:dyDescent="0.25">
      <c r="A199" s="4" t="s">
        <v>1497</v>
      </c>
      <c r="B199" s="33" t="s">
        <v>217</v>
      </c>
      <c r="C199" s="43">
        <v>48251.018479999999</v>
      </c>
      <c r="D199" s="11" t="str">
        <f t="shared" si="36"/>
        <v>N/A</v>
      </c>
      <c r="E199" s="43">
        <v>49897.979361999998</v>
      </c>
      <c r="F199" s="11" t="str">
        <f t="shared" si="37"/>
        <v>N/A</v>
      </c>
      <c r="G199" s="43">
        <v>53619.127886000002</v>
      </c>
      <c r="H199" s="11" t="str">
        <f t="shared" si="38"/>
        <v>N/A</v>
      </c>
      <c r="I199" s="12">
        <v>3.4129999999999998</v>
      </c>
      <c r="J199" s="12">
        <v>7.4580000000000002</v>
      </c>
      <c r="K199" s="41" t="s">
        <v>732</v>
      </c>
      <c r="L199" s="9" t="str">
        <f t="shared" si="39"/>
        <v>Yes</v>
      </c>
    </row>
    <row r="200" spans="1:12" ht="25" x14ac:dyDescent="0.25">
      <c r="A200" s="4" t="s">
        <v>1498</v>
      </c>
      <c r="B200" s="33" t="s">
        <v>217</v>
      </c>
      <c r="C200" s="43">
        <v>49882.991783999998</v>
      </c>
      <c r="D200" s="11" t="str">
        <f t="shared" si="36"/>
        <v>N/A</v>
      </c>
      <c r="E200" s="43">
        <v>51893.733017999999</v>
      </c>
      <c r="F200" s="11" t="str">
        <f t="shared" si="37"/>
        <v>N/A</v>
      </c>
      <c r="G200" s="43">
        <v>55632.179673999999</v>
      </c>
      <c r="H200" s="11" t="str">
        <f t="shared" si="38"/>
        <v>N/A</v>
      </c>
      <c r="I200" s="12">
        <v>4.0309999999999997</v>
      </c>
      <c r="J200" s="12">
        <v>7.2039999999999997</v>
      </c>
      <c r="K200" s="41" t="s">
        <v>732</v>
      </c>
      <c r="L200" s="9" t="str">
        <f t="shared" si="39"/>
        <v>Yes</v>
      </c>
    </row>
    <row r="201" spans="1:12" ht="25" x14ac:dyDescent="0.25">
      <c r="A201" s="4" t="s">
        <v>1499</v>
      </c>
      <c r="B201" s="33" t="s">
        <v>217</v>
      </c>
      <c r="C201" s="9">
        <v>3.3228270093000001</v>
      </c>
      <c r="D201" s="11" t="str">
        <f t="shared" si="36"/>
        <v>N/A</v>
      </c>
      <c r="E201" s="9">
        <v>3.5031253196000001</v>
      </c>
      <c r="F201" s="11" t="str">
        <f t="shared" si="37"/>
        <v>N/A</v>
      </c>
      <c r="G201" s="9">
        <v>3.4470689121999998</v>
      </c>
      <c r="H201" s="11" t="str">
        <f t="shared" si="38"/>
        <v>N/A</v>
      </c>
      <c r="I201" s="12">
        <v>5.4260000000000002</v>
      </c>
      <c r="J201" s="12">
        <v>-1.6</v>
      </c>
      <c r="K201" s="41" t="s">
        <v>732</v>
      </c>
      <c r="L201" s="9" t="str">
        <f t="shared" si="39"/>
        <v>Yes</v>
      </c>
    </row>
    <row r="202" spans="1:12" ht="25" x14ac:dyDescent="0.25">
      <c r="A202" s="4" t="s">
        <v>1500</v>
      </c>
      <c r="B202" s="33" t="s">
        <v>217</v>
      </c>
      <c r="C202" s="9">
        <v>0.5896883249</v>
      </c>
      <c r="D202" s="11" t="str">
        <f t="shared" si="36"/>
        <v>N/A</v>
      </c>
      <c r="E202" s="9">
        <v>0.65798407510000001</v>
      </c>
      <c r="F202" s="11" t="str">
        <f t="shared" si="37"/>
        <v>N/A</v>
      </c>
      <c r="G202" s="9">
        <v>0.69026396769999998</v>
      </c>
      <c r="H202" s="11" t="str">
        <f t="shared" si="38"/>
        <v>N/A</v>
      </c>
      <c r="I202" s="12">
        <v>11.58</v>
      </c>
      <c r="J202" s="12">
        <v>4.9059999999999997</v>
      </c>
      <c r="K202" s="41" t="s">
        <v>732</v>
      </c>
      <c r="L202" s="9" t="str">
        <f t="shared" si="39"/>
        <v>Yes</v>
      </c>
    </row>
    <row r="203" spans="1:12" ht="25" x14ac:dyDescent="0.25">
      <c r="A203" s="4" t="s">
        <v>1501</v>
      </c>
      <c r="B203" s="33" t="s">
        <v>217</v>
      </c>
      <c r="C203" s="9">
        <v>6.0941354631999998</v>
      </c>
      <c r="D203" s="11" t="str">
        <f t="shared" si="36"/>
        <v>N/A</v>
      </c>
      <c r="E203" s="9">
        <v>6.2382700457000002</v>
      </c>
      <c r="F203" s="11" t="str">
        <f t="shared" si="37"/>
        <v>N/A</v>
      </c>
      <c r="G203" s="9">
        <v>5.9763095198</v>
      </c>
      <c r="H203" s="11" t="str">
        <f t="shared" si="38"/>
        <v>N/A</v>
      </c>
      <c r="I203" s="12">
        <v>2.3650000000000002</v>
      </c>
      <c r="J203" s="12">
        <v>-4.2</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537230</v>
      </c>
      <c r="D6" s="11" t="str">
        <f>IF($B6="N/A","N/A",IF(C6&gt;10,"No",IF(C6&lt;-10,"No","Yes")))</f>
        <v>N/A</v>
      </c>
      <c r="E6" s="34">
        <v>551666</v>
      </c>
      <c r="F6" s="11" t="str">
        <f>IF($B6="N/A","N/A",IF(E6&gt;10,"No",IF(E6&lt;-10,"No","Yes")))</f>
        <v>N/A</v>
      </c>
      <c r="G6" s="34">
        <v>567775</v>
      </c>
      <c r="H6" s="11" t="str">
        <f>IF($B6="N/A","N/A",IF(G6&gt;10,"No",IF(G6&lt;-10,"No","Yes")))</f>
        <v>N/A</v>
      </c>
      <c r="I6" s="12">
        <v>2.6869999999999998</v>
      </c>
      <c r="J6" s="12">
        <v>2.92</v>
      </c>
      <c r="K6" s="41" t="s">
        <v>732</v>
      </c>
      <c r="L6" s="9" t="str">
        <f t="shared" ref="L6:L46" si="0">IF(J6="Div by 0", "N/A", IF(K6="N/A","N/A", IF(J6&gt;VALUE(MID(K6,1,2)), "No", IF(J6&lt;-1*VALUE(MID(K6,1,2)), "No", "Yes"))))</f>
        <v>Yes</v>
      </c>
    </row>
    <row r="7" spans="1:12" x14ac:dyDescent="0.25">
      <c r="A7" s="42" t="s">
        <v>10</v>
      </c>
      <c r="B7" s="33" t="s">
        <v>217</v>
      </c>
      <c r="C7" s="34">
        <v>468513</v>
      </c>
      <c r="D7" s="11" t="str">
        <f>IF($B7="N/A","N/A",IF(C7&gt;10,"No",IF(C7&lt;-10,"No","Yes")))</f>
        <v>N/A</v>
      </c>
      <c r="E7" s="34">
        <v>489446</v>
      </c>
      <c r="F7" s="11" t="str">
        <f>IF($B7="N/A","N/A",IF(E7&gt;10,"No",IF(E7&lt;-10,"No","Yes")))</f>
        <v>N/A</v>
      </c>
      <c r="G7" s="34">
        <v>503946</v>
      </c>
      <c r="H7" s="11" t="str">
        <f>IF($B7="N/A","N/A",IF(G7&gt;10,"No",IF(G7&lt;-10,"No","Yes")))</f>
        <v>N/A</v>
      </c>
      <c r="I7" s="12">
        <v>4.468</v>
      </c>
      <c r="J7" s="12">
        <v>2.9630000000000001</v>
      </c>
      <c r="K7" s="41" t="s">
        <v>732</v>
      </c>
      <c r="L7" s="9" t="str">
        <f t="shared" si="0"/>
        <v>Yes</v>
      </c>
    </row>
    <row r="8" spans="1:12" x14ac:dyDescent="0.25">
      <c r="A8" s="42" t="s">
        <v>91</v>
      </c>
      <c r="B8" s="9" t="s">
        <v>301</v>
      </c>
      <c r="C8" s="8">
        <v>87.209016621999993</v>
      </c>
      <c r="D8" s="11" t="str">
        <f>IF($B8="N/A","N/A",IF(C8&gt;90,"No",IF(C8&lt;65,"No","Yes")))</f>
        <v>Yes</v>
      </c>
      <c r="E8" s="8">
        <v>88.721436521000001</v>
      </c>
      <c r="F8" s="11" t="str">
        <f>IF($B8="N/A","N/A",IF(E8&gt;90,"No",IF(E8&lt;65,"No","Yes")))</f>
        <v>Yes</v>
      </c>
      <c r="G8" s="8">
        <v>88.758046761000003</v>
      </c>
      <c r="H8" s="11" t="str">
        <f>IF($B8="N/A","N/A",IF(G8&gt;90,"No",IF(G8&lt;65,"No","Yes")))</f>
        <v>Yes</v>
      </c>
      <c r="I8" s="12">
        <v>1.734</v>
      </c>
      <c r="J8" s="12">
        <v>4.1300000000000003E-2</v>
      </c>
      <c r="K8" s="41" t="s">
        <v>732</v>
      </c>
      <c r="L8" s="9" t="str">
        <f t="shared" si="0"/>
        <v>Yes</v>
      </c>
    </row>
    <row r="9" spans="1:12" x14ac:dyDescent="0.25">
      <c r="A9" s="42" t="s">
        <v>92</v>
      </c>
      <c r="B9" s="9" t="s">
        <v>302</v>
      </c>
      <c r="C9" s="8">
        <v>92.731861198999994</v>
      </c>
      <c r="D9" s="11" t="str">
        <f>IF($B9="N/A","N/A",IF(C9&gt;100,"No",IF(C9&lt;90,"No","Yes")))</f>
        <v>Yes</v>
      </c>
      <c r="E9" s="8">
        <v>93.107269504000001</v>
      </c>
      <c r="F9" s="11" t="str">
        <f>IF($B9="N/A","N/A",IF(E9&gt;100,"No",IF(E9&lt;90,"No","Yes")))</f>
        <v>Yes</v>
      </c>
      <c r="G9" s="8">
        <v>92.369668246000003</v>
      </c>
      <c r="H9" s="11" t="str">
        <f>IF($B9="N/A","N/A",IF(G9&gt;100,"No",IF(G9&lt;90,"No","Yes")))</f>
        <v>Yes</v>
      </c>
      <c r="I9" s="12">
        <v>0.40479999999999999</v>
      </c>
      <c r="J9" s="12">
        <v>-0.79200000000000004</v>
      </c>
      <c r="K9" s="41" t="s">
        <v>732</v>
      </c>
      <c r="L9" s="9" t="str">
        <f t="shared" si="0"/>
        <v>Yes</v>
      </c>
    </row>
    <row r="10" spans="1:12" x14ac:dyDescent="0.25">
      <c r="A10" s="42" t="s">
        <v>93</v>
      </c>
      <c r="B10" s="9" t="s">
        <v>303</v>
      </c>
      <c r="C10" s="8">
        <v>91.970959820000004</v>
      </c>
      <c r="D10" s="11" t="str">
        <f>IF($B10="N/A","N/A",IF(C10&gt;100,"No",IF(C10&lt;85,"No","Yes")))</f>
        <v>Yes</v>
      </c>
      <c r="E10" s="8">
        <v>92.639608124999995</v>
      </c>
      <c r="F10" s="11" t="str">
        <f>IF($B10="N/A","N/A",IF(E10&gt;100,"No",IF(E10&lt;85,"No","Yes")))</f>
        <v>Yes</v>
      </c>
      <c r="G10" s="8">
        <v>92.378145523000001</v>
      </c>
      <c r="H10" s="11" t="str">
        <f>IF($B10="N/A","N/A",IF(G10&gt;100,"No",IF(G10&lt;85,"No","Yes")))</f>
        <v>Yes</v>
      </c>
      <c r="I10" s="12">
        <v>0.72699999999999998</v>
      </c>
      <c r="J10" s="12">
        <v>-0.28199999999999997</v>
      </c>
      <c r="K10" s="41" t="s">
        <v>732</v>
      </c>
      <c r="L10" s="9" t="str">
        <f t="shared" si="0"/>
        <v>Yes</v>
      </c>
    </row>
    <row r="11" spans="1:12" x14ac:dyDescent="0.25">
      <c r="A11" s="42" t="s">
        <v>94</v>
      </c>
      <c r="B11" s="9" t="s">
        <v>304</v>
      </c>
      <c r="C11" s="8">
        <v>82.972040523000004</v>
      </c>
      <c r="D11" s="11" t="str">
        <f>IF($B11="N/A","N/A",IF(C11&gt;100,"No",IF(C11&lt;80,"No","Yes")))</f>
        <v>Yes</v>
      </c>
      <c r="E11" s="8">
        <v>85.850194029999997</v>
      </c>
      <c r="F11" s="11" t="str">
        <f>IF($B11="N/A","N/A",IF(E11&gt;100,"No",IF(E11&lt;80,"No","Yes")))</f>
        <v>Yes</v>
      </c>
      <c r="G11" s="8">
        <v>86.166030699000004</v>
      </c>
      <c r="H11" s="11" t="str">
        <f>IF($B11="N/A","N/A",IF(G11&gt;100,"No",IF(G11&lt;80,"No","Yes")))</f>
        <v>Yes</v>
      </c>
      <c r="I11" s="12">
        <v>3.4689999999999999</v>
      </c>
      <c r="J11" s="12">
        <v>0.3679</v>
      </c>
      <c r="K11" s="41" t="s">
        <v>732</v>
      </c>
      <c r="L11" s="9" t="str">
        <f t="shared" si="0"/>
        <v>Yes</v>
      </c>
    </row>
    <row r="12" spans="1:12" x14ac:dyDescent="0.25">
      <c r="A12" s="42" t="s">
        <v>95</v>
      </c>
      <c r="B12" s="9" t="s">
        <v>304</v>
      </c>
      <c r="C12" s="8">
        <v>79.041519434999998</v>
      </c>
      <c r="D12" s="11" t="str">
        <f>IF($B12="N/A","N/A",IF(C12&gt;100,"No",IF(C12&lt;80,"No","Yes")))</f>
        <v>No</v>
      </c>
      <c r="E12" s="8">
        <v>80.106363243000004</v>
      </c>
      <c r="F12" s="11" t="str">
        <f>IF($B12="N/A","N/A",IF(E12&gt;100,"No",IF(E12&lt;80,"No","Yes")))</f>
        <v>Yes</v>
      </c>
      <c r="G12" s="8">
        <v>80.688459709</v>
      </c>
      <c r="H12" s="11" t="str">
        <f>IF($B12="N/A","N/A",IF(G12&gt;100,"No",IF(G12&lt;80,"No","Yes")))</f>
        <v>Yes</v>
      </c>
      <c r="I12" s="12">
        <v>1.347</v>
      </c>
      <c r="J12" s="12">
        <v>0.72670000000000001</v>
      </c>
      <c r="K12" s="41" t="s">
        <v>732</v>
      </c>
      <c r="L12" s="9" t="str">
        <f t="shared" si="0"/>
        <v>Yes</v>
      </c>
    </row>
    <row r="13" spans="1:12" x14ac:dyDescent="0.25">
      <c r="A13" s="3" t="s">
        <v>96</v>
      </c>
      <c r="B13" s="33" t="s">
        <v>217</v>
      </c>
      <c r="C13" s="34">
        <v>423240.41</v>
      </c>
      <c r="D13" s="11" t="str">
        <f t="shared" ref="D13:D44" si="1">IF($B13="N/A","N/A",IF(C13&gt;10,"No",IF(C13&lt;-10,"No","Yes")))</f>
        <v>N/A</v>
      </c>
      <c r="E13" s="34">
        <v>438778.97</v>
      </c>
      <c r="F13" s="11" t="str">
        <f t="shared" ref="F13:F44" si="2">IF($B13="N/A","N/A",IF(E13&gt;10,"No",IF(E13&lt;-10,"No","Yes")))</f>
        <v>N/A</v>
      </c>
      <c r="G13" s="34">
        <v>455037.7</v>
      </c>
      <c r="H13" s="11" t="str">
        <f t="shared" ref="H13:H44" si="3">IF($B13="N/A","N/A",IF(G13&gt;10,"No",IF(G13&lt;-10,"No","Yes")))</f>
        <v>N/A</v>
      </c>
      <c r="I13" s="12">
        <v>3.6709999999999998</v>
      </c>
      <c r="J13" s="12">
        <v>3.7050000000000001</v>
      </c>
      <c r="K13" s="41" t="s">
        <v>732</v>
      </c>
      <c r="L13" s="9" t="str">
        <f t="shared" si="0"/>
        <v>Yes</v>
      </c>
    </row>
    <row r="14" spans="1:12" x14ac:dyDescent="0.25">
      <c r="A14" s="3" t="s">
        <v>100</v>
      </c>
      <c r="B14" s="33" t="s">
        <v>217</v>
      </c>
      <c r="C14" s="34">
        <v>87175</v>
      </c>
      <c r="D14" s="11" t="str">
        <f t="shared" si="1"/>
        <v>N/A</v>
      </c>
      <c r="E14" s="34">
        <v>85728</v>
      </c>
      <c r="F14" s="11" t="str">
        <f t="shared" si="2"/>
        <v>N/A</v>
      </c>
      <c r="G14" s="34">
        <v>86510</v>
      </c>
      <c r="H14" s="11" t="str">
        <f t="shared" si="3"/>
        <v>N/A</v>
      </c>
      <c r="I14" s="12">
        <v>-1.66</v>
      </c>
      <c r="J14" s="12">
        <v>0.91220000000000001</v>
      </c>
      <c r="K14" s="41" t="s">
        <v>732</v>
      </c>
      <c r="L14" s="9" t="str">
        <f t="shared" si="0"/>
        <v>Yes</v>
      </c>
    </row>
    <row r="15" spans="1:12" x14ac:dyDescent="0.25">
      <c r="A15" s="3" t="s">
        <v>983</v>
      </c>
      <c r="B15" s="33" t="s">
        <v>217</v>
      </c>
      <c r="C15" s="34">
        <v>20143</v>
      </c>
      <c r="D15" s="11" t="str">
        <f t="shared" si="1"/>
        <v>N/A</v>
      </c>
      <c r="E15" s="34">
        <v>20092</v>
      </c>
      <c r="F15" s="11" t="str">
        <f t="shared" si="2"/>
        <v>N/A</v>
      </c>
      <c r="G15" s="34">
        <v>19615</v>
      </c>
      <c r="H15" s="11" t="str">
        <f t="shared" si="3"/>
        <v>N/A</v>
      </c>
      <c r="I15" s="12">
        <v>-0.253</v>
      </c>
      <c r="J15" s="12">
        <v>-2.37</v>
      </c>
      <c r="K15" s="41" t="s">
        <v>732</v>
      </c>
      <c r="L15" s="9" t="str">
        <f t="shared" si="0"/>
        <v>Yes</v>
      </c>
    </row>
    <row r="16" spans="1:12" x14ac:dyDescent="0.25">
      <c r="A16" s="3" t="s">
        <v>984</v>
      </c>
      <c r="B16" s="33" t="s">
        <v>217</v>
      </c>
      <c r="C16" s="34">
        <v>0</v>
      </c>
      <c r="D16" s="11" t="str">
        <f t="shared" si="1"/>
        <v>N/A</v>
      </c>
      <c r="E16" s="34">
        <v>0</v>
      </c>
      <c r="F16" s="11" t="str">
        <f t="shared" si="2"/>
        <v>N/A</v>
      </c>
      <c r="G16" s="34">
        <v>0</v>
      </c>
      <c r="H16" s="11" t="str">
        <f t="shared" si="3"/>
        <v>N/A</v>
      </c>
      <c r="I16" s="12" t="s">
        <v>1742</v>
      </c>
      <c r="J16" s="12" t="s">
        <v>1742</v>
      </c>
      <c r="K16" s="41" t="s">
        <v>732</v>
      </c>
      <c r="L16" s="9" t="str">
        <f t="shared" si="0"/>
        <v>N/A</v>
      </c>
    </row>
    <row r="17" spans="1:12" x14ac:dyDescent="0.25">
      <c r="A17" s="3" t="s">
        <v>985</v>
      </c>
      <c r="B17" s="33" t="s">
        <v>217</v>
      </c>
      <c r="C17" s="34">
        <v>1286</v>
      </c>
      <c r="D17" s="11" t="str">
        <f t="shared" si="1"/>
        <v>N/A</v>
      </c>
      <c r="E17" s="34">
        <v>1605</v>
      </c>
      <c r="F17" s="11" t="str">
        <f t="shared" si="2"/>
        <v>N/A</v>
      </c>
      <c r="G17" s="34">
        <v>9789</v>
      </c>
      <c r="H17" s="11" t="str">
        <f t="shared" si="3"/>
        <v>N/A</v>
      </c>
      <c r="I17" s="12">
        <v>24.81</v>
      </c>
      <c r="J17" s="12">
        <v>509.9</v>
      </c>
      <c r="K17" s="41" t="s">
        <v>732</v>
      </c>
      <c r="L17" s="9" t="str">
        <f t="shared" si="0"/>
        <v>No</v>
      </c>
    </row>
    <row r="18" spans="1:12" x14ac:dyDescent="0.25">
      <c r="A18" s="3" t="s">
        <v>986</v>
      </c>
      <c r="B18" s="33" t="s">
        <v>217</v>
      </c>
      <c r="C18" s="34">
        <v>65746</v>
      </c>
      <c r="D18" s="11" t="str">
        <f t="shared" si="1"/>
        <v>N/A</v>
      </c>
      <c r="E18" s="34">
        <v>64031</v>
      </c>
      <c r="F18" s="11" t="str">
        <f t="shared" si="2"/>
        <v>N/A</v>
      </c>
      <c r="G18" s="34">
        <v>57106</v>
      </c>
      <c r="H18" s="11" t="str">
        <f t="shared" si="3"/>
        <v>N/A</v>
      </c>
      <c r="I18" s="12">
        <v>-2.61</v>
      </c>
      <c r="J18" s="12">
        <v>-10.8</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186087</v>
      </c>
      <c r="D20" s="11" t="str">
        <f t="shared" si="1"/>
        <v>N/A</v>
      </c>
      <c r="E20" s="34">
        <v>196389</v>
      </c>
      <c r="F20" s="11" t="str">
        <f t="shared" si="2"/>
        <v>N/A</v>
      </c>
      <c r="G20" s="34">
        <v>207994</v>
      </c>
      <c r="H20" s="11" t="str">
        <f t="shared" si="3"/>
        <v>N/A</v>
      </c>
      <c r="I20" s="12">
        <v>5.5359999999999996</v>
      </c>
      <c r="J20" s="12">
        <v>5.9089999999999998</v>
      </c>
      <c r="K20" s="41" t="s">
        <v>732</v>
      </c>
      <c r="L20" s="9" t="str">
        <f t="shared" si="0"/>
        <v>Yes</v>
      </c>
    </row>
    <row r="21" spans="1:12" x14ac:dyDescent="0.25">
      <c r="A21" s="3" t="s">
        <v>988</v>
      </c>
      <c r="B21" s="33" t="s">
        <v>217</v>
      </c>
      <c r="C21" s="34">
        <v>81728</v>
      </c>
      <c r="D21" s="11" t="str">
        <f t="shared" si="1"/>
        <v>N/A</v>
      </c>
      <c r="E21" s="34">
        <v>86494</v>
      </c>
      <c r="F21" s="11" t="str">
        <f t="shared" si="2"/>
        <v>N/A</v>
      </c>
      <c r="G21" s="34">
        <v>88212</v>
      </c>
      <c r="H21" s="11" t="str">
        <f t="shared" si="3"/>
        <v>N/A</v>
      </c>
      <c r="I21" s="12">
        <v>5.8319999999999999</v>
      </c>
      <c r="J21" s="12">
        <v>1.986</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3618</v>
      </c>
      <c r="D23" s="11" t="str">
        <f t="shared" si="1"/>
        <v>N/A</v>
      </c>
      <c r="E23" s="34">
        <v>4394</v>
      </c>
      <c r="F23" s="11" t="str">
        <f t="shared" si="2"/>
        <v>N/A</v>
      </c>
      <c r="G23" s="34">
        <v>15984</v>
      </c>
      <c r="H23" s="11" t="str">
        <f t="shared" si="3"/>
        <v>N/A</v>
      </c>
      <c r="I23" s="12">
        <v>21.45</v>
      </c>
      <c r="J23" s="12">
        <v>263.8</v>
      </c>
      <c r="K23" s="41" t="s">
        <v>732</v>
      </c>
      <c r="L23" s="9" t="str">
        <f t="shared" si="0"/>
        <v>No</v>
      </c>
    </row>
    <row r="24" spans="1:12" x14ac:dyDescent="0.25">
      <c r="A24" s="3" t="s">
        <v>991</v>
      </c>
      <c r="B24" s="33" t="s">
        <v>217</v>
      </c>
      <c r="C24" s="34">
        <v>100741</v>
      </c>
      <c r="D24" s="11" t="str">
        <f t="shared" si="1"/>
        <v>N/A</v>
      </c>
      <c r="E24" s="34">
        <v>105501</v>
      </c>
      <c r="F24" s="11" t="str">
        <f t="shared" si="2"/>
        <v>N/A</v>
      </c>
      <c r="G24" s="34">
        <v>103798</v>
      </c>
      <c r="H24" s="11" t="str">
        <f t="shared" si="3"/>
        <v>N/A</v>
      </c>
      <c r="I24" s="12">
        <v>4.7249999999999996</v>
      </c>
      <c r="J24" s="12">
        <v>-1.61</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200576</v>
      </c>
      <c r="D26" s="11" t="str">
        <f t="shared" si="1"/>
        <v>N/A</v>
      </c>
      <c r="E26" s="34">
        <v>204865</v>
      </c>
      <c r="F26" s="11" t="str">
        <f t="shared" si="2"/>
        <v>N/A</v>
      </c>
      <c r="G26" s="34">
        <v>208082</v>
      </c>
      <c r="H26" s="11" t="str">
        <f t="shared" si="3"/>
        <v>N/A</v>
      </c>
      <c r="I26" s="12">
        <v>2.1379999999999999</v>
      </c>
      <c r="J26" s="12">
        <v>1.57</v>
      </c>
      <c r="K26" s="41" t="s">
        <v>732</v>
      </c>
      <c r="L26" s="9" t="str">
        <f t="shared" si="0"/>
        <v>Yes</v>
      </c>
    </row>
    <row r="27" spans="1:12" x14ac:dyDescent="0.25">
      <c r="A27" s="3" t="s">
        <v>993</v>
      </c>
      <c r="B27" s="33" t="s">
        <v>217</v>
      </c>
      <c r="C27" s="34">
        <v>73932</v>
      </c>
      <c r="D27" s="11" t="str">
        <f t="shared" si="1"/>
        <v>N/A</v>
      </c>
      <c r="E27" s="34">
        <v>74290</v>
      </c>
      <c r="F27" s="11" t="str">
        <f t="shared" si="2"/>
        <v>N/A</v>
      </c>
      <c r="G27" s="34">
        <v>75941</v>
      </c>
      <c r="H27" s="11" t="str">
        <f t="shared" si="3"/>
        <v>N/A</v>
      </c>
      <c r="I27" s="12">
        <v>0.48420000000000002</v>
      </c>
      <c r="J27" s="12">
        <v>2.222</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104240</v>
      </c>
      <c r="D30" s="11" t="str">
        <f t="shared" si="1"/>
        <v>N/A</v>
      </c>
      <c r="E30" s="34">
        <v>110289</v>
      </c>
      <c r="F30" s="11" t="str">
        <f t="shared" si="2"/>
        <v>N/A</v>
      </c>
      <c r="G30" s="34">
        <v>112115</v>
      </c>
      <c r="H30" s="11" t="str">
        <f t="shared" si="3"/>
        <v>N/A</v>
      </c>
      <c r="I30" s="12">
        <v>5.8029999999999999</v>
      </c>
      <c r="J30" s="12">
        <v>1.6559999999999999</v>
      </c>
      <c r="K30" s="41" t="s">
        <v>732</v>
      </c>
      <c r="L30" s="9" t="str">
        <f t="shared" si="0"/>
        <v>Yes</v>
      </c>
    </row>
    <row r="31" spans="1:12" x14ac:dyDescent="0.25">
      <c r="A31" s="3" t="s">
        <v>997</v>
      </c>
      <c r="B31" s="33" t="s">
        <v>217</v>
      </c>
      <c r="C31" s="34">
        <v>10587</v>
      </c>
      <c r="D31" s="11" t="str">
        <f t="shared" si="1"/>
        <v>N/A</v>
      </c>
      <c r="E31" s="34">
        <v>9218</v>
      </c>
      <c r="F31" s="11" t="str">
        <f t="shared" si="2"/>
        <v>N/A</v>
      </c>
      <c r="G31" s="34">
        <v>8936</v>
      </c>
      <c r="H31" s="11" t="str">
        <f t="shared" si="3"/>
        <v>N/A</v>
      </c>
      <c r="I31" s="12">
        <v>-12.9</v>
      </c>
      <c r="J31" s="12">
        <v>-3.06</v>
      </c>
      <c r="K31" s="41" t="s">
        <v>732</v>
      </c>
      <c r="L31" s="9" t="str">
        <f t="shared" si="0"/>
        <v>Yes</v>
      </c>
    </row>
    <row r="32" spans="1:12" x14ac:dyDescent="0.25">
      <c r="A32" s="3" t="s">
        <v>998</v>
      </c>
      <c r="B32" s="33" t="s">
        <v>217</v>
      </c>
      <c r="C32" s="34">
        <v>11817</v>
      </c>
      <c r="D32" s="11" t="str">
        <f t="shared" si="1"/>
        <v>N/A</v>
      </c>
      <c r="E32" s="34">
        <v>11068</v>
      </c>
      <c r="F32" s="11" t="str">
        <f t="shared" si="2"/>
        <v>N/A</v>
      </c>
      <c r="G32" s="34">
        <v>11090</v>
      </c>
      <c r="H32" s="11" t="str">
        <f t="shared" si="3"/>
        <v>N/A</v>
      </c>
      <c r="I32" s="12">
        <v>-6.34</v>
      </c>
      <c r="J32" s="12">
        <v>0.1988</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63392</v>
      </c>
      <c r="D34" s="11" t="str">
        <f t="shared" si="1"/>
        <v>N/A</v>
      </c>
      <c r="E34" s="34">
        <v>64684</v>
      </c>
      <c r="F34" s="11" t="str">
        <f t="shared" si="2"/>
        <v>N/A</v>
      </c>
      <c r="G34" s="34">
        <v>65189</v>
      </c>
      <c r="H34" s="11" t="str">
        <f t="shared" si="3"/>
        <v>N/A</v>
      </c>
      <c r="I34" s="12">
        <v>2.0379999999999998</v>
      </c>
      <c r="J34" s="12">
        <v>0.78069999999999995</v>
      </c>
      <c r="K34" s="41" t="s">
        <v>732</v>
      </c>
      <c r="L34" s="9" t="str">
        <f t="shared" si="0"/>
        <v>Yes</v>
      </c>
    </row>
    <row r="35" spans="1:12" x14ac:dyDescent="0.25">
      <c r="A35" s="3" t="s">
        <v>1000</v>
      </c>
      <c r="B35" s="33" t="s">
        <v>217</v>
      </c>
      <c r="C35" s="34">
        <v>36639</v>
      </c>
      <c r="D35" s="11" t="str">
        <f t="shared" si="1"/>
        <v>N/A</v>
      </c>
      <c r="E35" s="34">
        <v>39807</v>
      </c>
      <c r="F35" s="11" t="str">
        <f t="shared" si="2"/>
        <v>N/A</v>
      </c>
      <c r="G35" s="34">
        <v>38299</v>
      </c>
      <c r="H35" s="11" t="str">
        <f t="shared" si="3"/>
        <v>N/A</v>
      </c>
      <c r="I35" s="12">
        <v>8.6470000000000002</v>
      </c>
      <c r="J35" s="12">
        <v>-3.79</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19001</v>
      </c>
      <c r="D38" s="11" t="str">
        <f t="shared" si="1"/>
        <v>N/A</v>
      </c>
      <c r="E38" s="34">
        <v>18006</v>
      </c>
      <c r="F38" s="11" t="str">
        <f t="shared" si="2"/>
        <v>N/A</v>
      </c>
      <c r="G38" s="34">
        <v>16790</v>
      </c>
      <c r="H38" s="11" t="str">
        <f t="shared" si="3"/>
        <v>N/A</v>
      </c>
      <c r="I38" s="12">
        <v>-5.24</v>
      </c>
      <c r="J38" s="12">
        <v>-6.75</v>
      </c>
      <c r="K38" s="41" t="s">
        <v>732</v>
      </c>
      <c r="L38" s="9" t="str">
        <f t="shared" si="0"/>
        <v>Yes</v>
      </c>
    </row>
    <row r="39" spans="1:12" x14ac:dyDescent="0.25">
      <c r="A39" s="3" t="s">
        <v>1004</v>
      </c>
      <c r="B39" s="33" t="s">
        <v>217</v>
      </c>
      <c r="C39" s="34">
        <v>1213</v>
      </c>
      <c r="D39" s="11" t="str">
        <f t="shared" si="1"/>
        <v>N/A</v>
      </c>
      <c r="E39" s="34">
        <v>1361</v>
      </c>
      <c r="F39" s="11" t="str">
        <f t="shared" si="2"/>
        <v>N/A</v>
      </c>
      <c r="G39" s="34">
        <v>1137</v>
      </c>
      <c r="H39" s="11" t="str">
        <f t="shared" si="3"/>
        <v>N/A</v>
      </c>
      <c r="I39" s="12">
        <v>12.2</v>
      </c>
      <c r="J39" s="12">
        <v>-16.5</v>
      </c>
      <c r="K39" s="41" t="s">
        <v>732</v>
      </c>
      <c r="L39" s="9" t="str">
        <f t="shared" si="0"/>
        <v>Yes</v>
      </c>
    </row>
    <row r="40" spans="1:12" x14ac:dyDescent="0.25">
      <c r="A40" s="3" t="s">
        <v>1005</v>
      </c>
      <c r="B40" s="33" t="s">
        <v>217</v>
      </c>
      <c r="C40" s="34">
        <v>6539</v>
      </c>
      <c r="D40" s="11" t="str">
        <f t="shared" si="1"/>
        <v>N/A</v>
      </c>
      <c r="E40" s="34">
        <v>5510</v>
      </c>
      <c r="F40" s="11" t="str">
        <f t="shared" si="2"/>
        <v>N/A</v>
      </c>
      <c r="G40" s="34">
        <v>8963</v>
      </c>
      <c r="H40" s="11" t="str">
        <f t="shared" si="3"/>
        <v>N/A</v>
      </c>
      <c r="I40" s="12">
        <v>-15.7</v>
      </c>
      <c r="J40" s="12">
        <v>62.67</v>
      </c>
      <c r="K40" s="41" t="s">
        <v>732</v>
      </c>
      <c r="L40" s="9" t="str">
        <f t="shared" si="0"/>
        <v>No</v>
      </c>
    </row>
    <row r="41" spans="1:12" x14ac:dyDescent="0.25">
      <c r="A41" s="42" t="s">
        <v>84</v>
      </c>
      <c r="B41" s="33" t="s">
        <v>217</v>
      </c>
      <c r="C41" s="43">
        <v>3939142048</v>
      </c>
      <c r="D41" s="11" t="str">
        <f t="shared" si="1"/>
        <v>N/A</v>
      </c>
      <c r="E41" s="43">
        <v>4338213952</v>
      </c>
      <c r="F41" s="11" t="str">
        <f t="shared" si="2"/>
        <v>N/A</v>
      </c>
      <c r="G41" s="43">
        <v>4578957726</v>
      </c>
      <c r="H41" s="11" t="str">
        <f t="shared" si="3"/>
        <v>N/A</v>
      </c>
      <c r="I41" s="12">
        <v>10.130000000000001</v>
      </c>
      <c r="J41" s="12">
        <v>5.5490000000000004</v>
      </c>
      <c r="K41" s="41" t="s">
        <v>732</v>
      </c>
      <c r="L41" s="9" t="str">
        <f t="shared" si="0"/>
        <v>Yes</v>
      </c>
    </row>
    <row r="42" spans="1:12" x14ac:dyDescent="0.25">
      <c r="A42" s="42" t="s">
        <v>1502</v>
      </c>
      <c r="B42" s="33" t="s">
        <v>217</v>
      </c>
      <c r="C42" s="43">
        <v>7332.3195801000002</v>
      </c>
      <c r="D42" s="11" t="str">
        <f t="shared" si="1"/>
        <v>N/A</v>
      </c>
      <c r="E42" s="43">
        <v>7863.8414402999997</v>
      </c>
      <c r="F42" s="11" t="str">
        <f t="shared" si="2"/>
        <v>N/A</v>
      </c>
      <c r="G42" s="43">
        <v>8064.7399515999996</v>
      </c>
      <c r="H42" s="11" t="str">
        <f t="shared" si="3"/>
        <v>N/A</v>
      </c>
      <c r="I42" s="12">
        <v>7.2489999999999997</v>
      </c>
      <c r="J42" s="12">
        <v>2.5550000000000002</v>
      </c>
      <c r="K42" s="41" t="s">
        <v>732</v>
      </c>
      <c r="L42" s="9" t="str">
        <f t="shared" si="0"/>
        <v>Yes</v>
      </c>
    </row>
    <row r="43" spans="1:12" x14ac:dyDescent="0.25">
      <c r="A43" s="42" t="s">
        <v>1503</v>
      </c>
      <c r="B43" s="33" t="s">
        <v>217</v>
      </c>
      <c r="C43" s="43">
        <v>8407.7539961999992</v>
      </c>
      <c r="D43" s="11" t="str">
        <f t="shared" si="1"/>
        <v>N/A</v>
      </c>
      <c r="E43" s="43">
        <v>8863.5190643999995</v>
      </c>
      <c r="F43" s="11" t="str">
        <f t="shared" si="2"/>
        <v>N/A</v>
      </c>
      <c r="G43" s="43">
        <v>9086.2071054999997</v>
      </c>
      <c r="H43" s="11" t="str">
        <f t="shared" si="3"/>
        <v>N/A</v>
      </c>
      <c r="I43" s="12">
        <v>5.4210000000000003</v>
      </c>
      <c r="J43" s="12">
        <v>2.512</v>
      </c>
      <c r="K43" s="41" t="s">
        <v>732</v>
      </c>
      <c r="L43" s="9" t="str">
        <f t="shared" si="0"/>
        <v>Yes</v>
      </c>
    </row>
    <row r="44" spans="1:12" x14ac:dyDescent="0.25">
      <c r="A44" s="4" t="s">
        <v>107</v>
      </c>
      <c r="B44" s="33" t="s">
        <v>217</v>
      </c>
      <c r="C44" s="43">
        <v>27306458</v>
      </c>
      <c r="D44" s="11" t="str">
        <f t="shared" si="1"/>
        <v>N/A</v>
      </c>
      <c r="E44" s="43">
        <v>27629956</v>
      </c>
      <c r="F44" s="11" t="str">
        <f t="shared" si="2"/>
        <v>N/A</v>
      </c>
      <c r="G44" s="43">
        <v>29591986</v>
      </c>
      <c r="H44" s="11" t="str">
        <f t="shared" si="3"/>
        <v>N/A</v>
      </c>
      <c r="I44" s="12">
        <v>1.1850000000000001</v>
      </c>
      <c r="J44" s="12">
        <v>7.101</v>
      </c>
      <c r="K44" s="41" t="s">
        <v>732</v>
      </c>
      <c r="L44" s="9" t="str">
        <f t="shared" si="0"/>
        <v>Yes</v>
      </c>
    </row>
    <row r="45" spans="1:12" x14ac:dyDescent="0.25">
      <c r="A45" s="42" t="s">
        <v>162</v>
      </c>
      <c r="B45" s="41" t="s">
        <v>221</v>
      </c>
      <c r="C45" s="1">
        <v>680</v>
      </c>
      <c r="D45" s="11" t="str">
        <f>IF($B45="N/A","N/A",IF(C45&gt;0,"No",IF(C45&lt;0,"No","Yes")))</f>
        <v>No</v>
      </c>
      <c r="E45" s="1">
        <v>524</v>
      </c>
      <c r="F45" s="11" t="str">
        <f>IF($B45="N/A","N/A",IF(E45&gt;0,"No",IF(E45&lt;0,"No","Yes")))</f>
        <v>No</v>
      </c>
      <c r="G45" s="1">
        <v>628</v>
      </c>
      <c r="H45" s="11" t="str">
        <f>IF($B45="N/A","N/A",IF(G45&gt;0,"No",IF(G45&lt;0,"No","Yes")))</f>
        <v>No</v>
      </c>
      <c r="I45" s="12">
        <v>-22.9</v>
      </c>
      <c r="J45" s="12">
        <v>19.850000000000001</v>
      </c>
      <c r="K45" s="41" t="s">
        <v>732</v>
      </c>
      <c r="L45" s="9" t="str">
        <f t="shared" si="0"/>
        <v>Yes</v>
      </c>
    </row>
    <row r="46" spans="1:12" x14ac:dyDescent="0.25">
      <c r="A46" s="42" t="s">
        <v>160</v>
      </c>
      <c r="B46" s="33" t="s">
        <v>217</v>
      </c>
      <c r="C46" s="43">
        <v>721383</v>
      </c>
      <c r="D46" s="11" t="str">
        <f t="shared" ref="D46:D47" si="4">IF($B46="N/A","N/A",IF(C46&gt;10,"No",IF(C46&lt;-10,"No","Yes")))</f>
        <v>N/A</v>
      </c>
      <c r="E46" s="43">
        <v>343340</v>
      </c>
      <c r="F46" s="11" t="str">
        <f t="shared" ref="F46:F47" si="5">IF($B46="N/A","N/A",IF(E46&gt;10,"No",IF(E46&lt;-10,"No","Yes")))</f>
        <v>N/A</v>
      </c>
      <c r="G46" s="43">
        <v>360450</v>
      </c>
      <c r="H46" s="11" t="str">
        <f t="shared" ref="H46:H47" si="6">IF($B46="N/A","N/A",IF(G46&gt;10,"No",IF(G46&lt;-10,"No","Yes")))</f>
        <v>N/A</v>
      </c>
      <c r="I46" s="12">
        <v>-52.4</v>
      </c>
      <c r="J46" s="12">
        <v>4.9829999999999997</v>
      </c>
      <c r="K46" s="41" t="s">
        <v>732</v>
      </c>
      <c r="L46" s="9" t="str">
        <f t="shared" si="0"/>
        <v>Yes</v>
      </c>
    </row>
    <row r="47" spans="1:12" x14ac:dyDescent="0.25">
      <c r="A47" s="42" t="s">
        <v>1289</v>
      </c>
      <c r="B47" s="33" t="s">
        <v>217</v>
      </c>
      <c r="C47" s="43">
        <v>1060.8573529</v>
      </c>
      <c r="D47" s="11" t="str">
        <f t="shared" si="4"/>
        <v>N/A</v>
      </c>
      <c r="E47" s="43">
        <v>655.22900762999996</v>
      </c>
      <c r="F47" s="11" t="str">
        <f t="shared" si="5"/>
        <v>N/A</v>
      </c>
      <c r="G47" s="43">
        <v>573.96496815</v>
      </c>
      <c r="H47" s="11" t="str">
        <f t="shared" si="6"/>
        <v>N/A</v>
      </c>
      <c r="I47" s="12">
        <v>-38.200000000000003</v>
      </c>
      <c r="J47" s="12">
        <v>-12.4</v>
      </c>
      <c r="K47" s="41" t="s">
        <v>732</v>
      </c>
      <c r="L47" s="9" t="str">
        <f>IF(J47="Div by 0", "N/A", IF(OR(J47="N/A",K47="N/A"),"N/A", IF(J47&gt;VALUE(MID(K47,1,2)), "No", IF(J47&lt;-1*VALUE(MID(K47,1,2)), "No", "Yes"))))</f>
        <v>Yes</v>
      </c>
    </row>
    <row r="48" spans="1:12" x14ac:dyDescent="0.25">
      <c r="A48" s="42" t="s">
        <v>1504</v>
      </c>
      <c r="B48" s="33" t="s">
        <v>217</v>
      </c>
      <c r="C48" s="43">
        <v>12392.640551</v>
      </c>
      <c r="D48" s="11" t="str">
        <f t="shared" ref="D48:D74" si="7">IF($B48="N/A","N/A",IF(C48&gt;10,"No",IF(C48&lt;-10,"No","Yes")))</f>
        <v>N/A</v>
      </c>
      <c r="E48" s="43">
        <v>13207.391482000001</v>
      </c>
      <c r="F48" s="11" t="str">
        <f t="shared" ref="F48:F74" si="8">IF($B48="N/A","N/A",IF(E48&gt;10,"No",IF(E48&lt;-10,"No","Yes")))</f>
        <v>N/A</v>
      </c>
      <c r="G48" s="43">
        <v>13248.397561</v>
      </c>
      <c r="H48" s="11" t="str">
        <f t="shared" ref="H48:H74" si="9">IF($B48="N/A","N/A",IF(G48&gt;10,"No",IF(G48&lt;-10,"No","Yes")))</f>
        <v>N/A</v>
      </c>
      <c r="I48" s="12">
        <v>6.5739999999999998</v>
      </c>
      <c r="J48" s="12">
        <v>0.3105</v>
      </c>
      <c r="K48" s="41" t="s">
        <v>732</v>
      </c>
      <c r="L48" s="9" t="str">
        <f t="shared" ref="L48:L74" si="10">IF(J48="Div by 0", "N/A", IF(K48="N/A","N/A", IF(J48&gt;VALUE(MID(K48,1,2)), "No", IF(J48&lt;-1*VALUE(MID(K48,1,2)), "No", "Yes"))))</f>
        <v>Yes</v>
      </c>
    </row>
    <row r="49" spans="1:12" x14ac:dyDescent="0.25">
      <c r="A49" s="42" t="s">
        <v>1505</v>
      </c>
      <c r="B49" s="33" t="s">
        <v>217</v>
      </c>
      <c r="C49" s="43">
        <v>8798.7049098999996</v>
      </c>
      <c r="D49" s="11" t="str">
        <f t="shared" si="7"/>
        <v>N/A</v>
      </c>
      <c r="E49" s="43">
        <v>9611.7569679000007</v>
      </c>
      <c r="F49" s="11" t="str">
        <f t="shared" si="8"/>
        <v>N/A</v>
      </c>
      <c r="G49" s="43">
        <v>10453.824573</v>
      </c>
      <c r="H49" s="11" t="str">
        <f t="shared" si="9"/>
        <v>N/A</v>
      </c>
      <c r="I49" s="12">
        <v>9.2409999999999997</v>
      </c>
      <c r="J49" s="12">
        <v>8.7609999999999992</v>
      </c>
      <c r="K49" s="41" t="s">
        <v>732</v>
      </c>
      <c r="L49" s="9" t="str">
        <f t="shared" si="10"/>
        <v>Yes</v>
      </c>
    </row>
    <row r="50" spans="1:12" x14ac:dyDescent="0.25">
      <c r="A50" s="42" t="s">
        <v>1506</v>
      </c>
      <c r="B50" s="33" t="s">
        <v>217</v>
      </c>
      <c r="C50" s="43" t="s">
        <v>1742</v>
      </c>
      <c r="D50" s="11" t="str">
        <f t="shared" si="7"/>
        <v>N/A</v>
      </c>
      <c r="E50" s="43" t="s">
        <v>1742</v>
      </c>
      <c r="F50" s="11" t="str">
        <f t="shared" si="8"/>
        <v>N/A</v>
      </c>
      <c r="G50" s="43" t="s">
        <v>1742</v>
      </c>
      <c r="H50" s="11" t="str">
        <f t="shared" si="9"/>
        <v>N/A</v>
      </c>
      <c r="I50" s="12" t="s">
        <v>1742</v>
      </c>
      <c r="J50" s="12" t="s">
        <v>1742</v>
      </c>
      <c r="K50" s="41" t="s">
        <v>732</v>
      </c>
      <c r="L50" s="9" t="str">
        <f t="shared" si="10"/>
        <v>N/A</v>
      </c>
    </row>
    <row r="51" spans="1:12" x14ac:dyDescent="0.25">
      <c r="A51" s="42" t="s">
        <v>1507</v>
      </c>
      <c r="B51" s="33" t="s">
        <v>217</v>
      </c>
      <c r="C51" s="43">
        <v>1054.8429238000001</v>
      </c>
      <c r="D51" s="11" t="str">
        <f t="shared" si="7"/>
        <v>N/A</v>
      </c>
      <c r="E51" s="43">
        <v>2083.7626168000002</v>
      </c>
      <c r="F51" s="11" t="str">
        <f t="shared" si="8"/>
        <v>N/A</v>
      </c>
      <c r="G51" s="43">
        <v>7701.8250077000002</v>
      </c>
      <c r="H51" s="11" t="str">
        <f t="shared" si="9"/>
        <v>N/A</v>
      </c>
      <c r="I51" s="12">
        <v>97.54</v>
      </c>
      <c r="J51" s="12">
        <v>269.60000000000002</v>
      </c>
      <c r="K51" s="41" t="s">
        <v>732</v>
      </c>
      <c r="L51" s="9" t="str">
        <f t="shared" si="10"/>
        <v>No</v>
      </c>
    </row>
    <row r="52" spans="1:12" x14ac:dyDescent="0.25">
      <c r="A52" s="42" t="s">
        <v>1508</v>
      </c>
      <c r="B52" s="33" t="s">
        <v>217</v>
      </c>
      <c r="C52" s="43">
        <v>13715.505111</v>
      </c>
      <c r="D52" s="11" t="str">
        <f t="shared" si="7"/>
        <v>N/A</v>
      </c>
      <c r="E52" s="43">
        <v>14614.474192</v>
      </c>
      <c r="F52" s="11" t="str">
        <f t="shared" si="8"/>
        <v>N/A</v>
      </c>
      <c r="G52" s="43">
        <v>15159.071534000001</v>
      </c>
      <c r="H52" s="11" t="str">
        <f t="shared" si="9"/>
        <v>N/A</v>
      </c>
      <c r="I52" s="12">
        <v>6.5540000000000003</v>
      </c>
      <c r="J52" s="12">
        <v>3.726</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12479.150509999999</v>
      </c>
      <c r="D54" s="11" t="str">
        <f t="shared" si="7"/>
        <v>N/A</v>
      </c>
      <c r="E54" s="43">
        <v>13026.853841</v>
      </c>
      <c r="F54" s="11" t="str">
        <f t="shared" si="8"/>
        <v>N/A</v>
      </c>
      <c r="G54" s="43">
        <v>13602.689467</v>
      </c>
      <c r="H54" s="11" t="str">
        <f t="shared" si="9"/>
        <v>N/A</v>
      </c>
      <c r="I54" s="12">
        <v>4.3890000000000002</v>
      </c>
      <c r="J54" s="12">
        <v>4.42</v>
      </c>
      <c r="K54" s="41" t="s">
        <v>732</v>
      </c>
      <c r="L54" s="9" t="str">
        <f t="shared" si="10"/>
        <v>Yes</v>
      </c>
    </row>
    <row r="55" spans="1:12" x14ac:dyDescent="0.25">
      <c r="A55" s="42" t="s">
        <v>1511</v>
      </c>
      <c r="B55" s="33" t="s">
        <v>217</v>
      </c>
      <c r="C55" s="43">
        <v>13725.686631</v>
      </c>
      <c r="D55" s="11" t="str">
        <f t="shared" si="7"/>
        <v>N/A</v>
      </c>
      <c r="E55" s="43">
        <v>14482.193089</v>
      </c>
      <c r="F55" s="11" t="str">
        <f t="shared" si="8"/>
        <v>N/A</v>
      </c>
      <c r="G55" s="43">
        <v>15739.871004000001</v>
      </c>
      <c r="H55" s="11" t="str">
        <f t="shared" si="9"/>
        <v>N/A</v>
      </c>
      <c r="I55" s="12">
        <v>5.5119999999999996</v>
      </c>
      <c r="J55" s="12">
        <v>8.6839999999999993</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5138.8745163000003</v>
      </c>
      <c r="D57" s="11" t="str">
        <f t="shared" si="7"/>
        <v>N/A</v>
      </c>
      <c r="E57" s="43">
        <v>5443.4902138999996</v>
      </c>
      <c r="F57" s="11" t="str">
        <f t="shared" si="8"/>
        <v>N/A</v>
      </c>
      <c r="G57" s="43">
        <v>8178.5066316000002</v>
      </c>
      <c r="H57" s="11" t="str">
        <f t="shared" si="9"/>
        <v>N/A</v>
      </c>
      <c r="I57" s="12">
        <v>5.9279999999999999</v>
      </c>
      <c r="J57" s="12">
        <v>50.24</v>
      </c>
      <c r="K57" s="41" t="s">
        <v>732</v>
      </c>
      <c r="L57" s="9" t="str">
        <f t="shared" si="10"/>
        <v>No</v>
      </c>
    </row>
    <row r="58" spans="1:12" x14ac:dyDescent="0.25">
      <c r="A58" s="42" t="s">
        <v>1514</v>
      </c>
      <c r="B58" s="33" t="s">
        <v>217</v>
      </c>
      <c r="C58" s="43">
        <v>11731.492797999999</v>
      </c>
      <c r="D58" s="11" t="str">
        <f t="shared" si="7"/>
        <v>N/A</v>
      </c>
      <c r="E58" s="43">
        <v>12149.546393000001</v>
      </c>
      <c r="F58" s="11" t="str">
        <f t="shared" si="8"/>
        <v>N/A</v>
      </c>
      <c r="G58" s="43">
        <v>12621.698318000001</v>
      </c>
      <c r="H58" s="11" t="str">
        <f t="shared" si="9"/>
        <v>N/A</v>
      </c>
      <c r="I58" s="12">
        <v>3.5640000000000001</v>
      </c>
      <c r="J58" s="12">
        <v>3.8860000000000001</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1883.6674078999999</v>
      </c>
      <c r="D60" s="11" t="str">
        <f t="shared" si="7"/>
        <v>N/A</v>
      </c>
      <c r="E60" s="43">
        <v>2291.6755619999999</v>
      </c>
      <c r="F60" s="11" t="str">
        <f t="shared" si="8"/>
        <v>N/A</v>
      </c>
      <c r="G60" s="43">
        <v>2022.0533155000001</v>
      </c>
      <c r="H60" s="11" t="str">
        <f t="shared" si="9"/>
        <v>N/A</v>
      </c>
      <c r="I60" s="12">
        <v>21.66</v>
      </c>
      <c r="J60" s="12">
        <v>-11.8</v>
      </c>
      <c r="K60" s="41" t="s">
        <v>732</v>
      </c>
      <c r="L60" s="9" t="str">
        <f t="shared" si="10"/>
        <v>Yes</v>
      </c>
    </row>
    <row r="61" spans="1:12" x14ac:dyDescent="0.25">
      <c r="A61" s="42" t="s">
        <v>1517</v>
      </c>
      <c r="B61" s="33" t="s">
        <v>217</v>
      </c>
      <c r="C61" s="43">
        <v>1753.7432641</v>
      </c>
      <c r="D61" s="11" t="str">
        <f t="shared" si="7"/>
        <v>N/A</v>
      </c>
      <c r="E61" s="43">
        <v>2759.2990980999998</v>
      </c>
      <c r="F61" s="11" t="str">
        <f t="shared" si="8"/>
        <v>N/A</v>
      </c>
      <c r="G61" s="43">
        <v>1914.9839348999999</v>
      </c>
      <c r="H61" s="11" t="str">
        <f t="shared" si="9"/>
        <v>N/A</v>
      </c>
      <c r="I61" s="12">
        <v>57.34</v>
      </c>
      <c r="J61" s="12">
        <v>-30.6</v>
      </c>
      <c r="K61" s="41" t="s">
        <v>732</v>
      </c>
      <c r="L61" s="9" t="str">
        <f t="shared" si="10"/>
        <v>No</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1443.1028876</v>
      </c>
      <c r="D64" s="11" t="str">
        <f t="shared" si="7"/>
        <v>N/A</v>
      </c>
      <c r="E64" s="43">
        <v>1589.3002475000001</v>
      </c>
      <c r="F64" s="11" t="str">
        <f t="shared" si="8"/>
        <v>N/A</v>
      </c>
      <c r="G64" s="43">
        <v>1627.2273737</v>
      </c>
      <c r="H64" s="11" t="str">
        <f t="shared" si="9"/>
        <v>N/A</v>
      </c>
      <c r="I64" s="12">
        <v>10.130000000000001</v>
      </c>
      <c r="J64" s="12">
        <v>2.3860000000000001</v>
      </c>
      <c r="K64" s="41" t="s">
        <v>732</v>
      </c>
      <c r="L64" s="9" t="str">
        <f t="shared" si="10"/>
        <v>Yes</v>
      </c>
    </row>
    <row r="65" spans="1:12" x14ac:dyDescent="0.25">
      <c r="A65" s="42" t="s">
        <v>1521</v>
      </c>
      <c r="B65" s="33" t="s">
        <v>217</v>
      </c>
      <c r="C65" s="43">
        <v>3773.6426750000001</v>
      </c>
      <c r="D65" s="11" t="str">
        <f t="shared" si="7"/>
        <v>N/A</v>
      </c>
      <c r="E65" s="43">
        <v>3836.0046647999998</v>
      </c>
      <c r="F65" s="11" t="str">
        <f t="shared" si="8"/>
        <v>N/A</v>
      </c>
      <c r="G65" s="43">
        <v>3896.4911594</v>
      </c>
      <c r="H65" s="11" t="str">
        <f t="shared" si="9"/>
        <v>N/A</v>
      </c>
      <c r="I65" s="12">
        <v>1.653</v>
      </c>
      <c r="J65" s="12">
        <v>1.577</v>
      </c>
      <c r="K65" s="41" t="s">
        <v>732</v>
      </c>
      <c r="L65" s="9" t="str">
        <f t="shared" si="10"/>
        <v>Yes</v>
      </c>
    </row>
    <row r="66" spans="1:12" x14ac:dyDescent="0.25">
      <c r="A66" s="42" t="s">
        <v>1522</v>
      </c>
      <c r="B66" s="33" t="s">
        <v>217</v>
      </c>
      <c r="C66" s="43">
        <v>4889.5766268999996</v>
      </c>
      <c r="D66" s="11" t="str">
        <f t="shared" si="7"/>
        <v>N/A</v>
      </c>
      <c r="E66" s="43">
        <v>4865.6629923999999</v>
      </c>
      <c r="F66" s="11" t="str">
        <f t="shared" si="8"/>
        <v>N/A</v>
      </c>
      <c r="G66" s="43">
        <v>5236.3806132</v>
      </c>
      <c r="H66" s="11" t="str">
        <f t="shared" si="9"/>
        <v>N/A</v>
      </c>
      <c r="I66" s="12">
        <v>-0.48899999999999999</v>
      </c>
      <c r="J66" s="12">
        <v>7.6189999999999998</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2504.8500284000002</v>
      </c>
      <c r="D68" s="11" t="str">
        <f t="shared" si="7"/>
        <v>N/A</v>
      </c>
      <c r="E68" s="43">
        <v>2754.2480675000002</v>
      </c>
      <c r="F68" s="11" t="str">
        <f t="shared" si="8"/>
        <v>N/A</v>
      </c>
      <c r="G68" s="43">
        <v>2804.2792801999999</v>
      </c>
      <c r="H68" s="11" t="str">
        <f t="shared" si="9"/>
        <v>N/A</v>
      </c>
      <c r="I68" s="12">
        <v>9.9570000000000007</v>
      </c>
      <c r="J68" s="12">
        <v>1.8169999999999999</v>
      </c>
      <c r="K68" s="41" t="s">
        <v>732</v>
      </c>
      <c r="L68" s="9" t="str">
        <f t="shared" si="10"/>
        <v>Yes</v>
      </c>
    </row>
    <row r="69" spans="1:12" x14ac:dyDescent="0.25">
      <c r="A69" s="42" t="s">
        <v>1525</v>
      </c>
      <c r="B69" s="33" t="s">
        <v>217</v>
      </c>
      <c r="C69" s="43">
        <v>2372.6659843000002</v>
      </c>
      <c r="D69" s="11" t="str">
        <f t="shared" si="7"/>
        <v>N/A</v>
      </c>
      <c r="E69" s="43">
        <v>2639.9341823999998</v>
      </c>
      <c r="F69" s="11" t="str">
        <f t="shared" si="8"/>
        <v>N/A</v>
      </c>
      <c r="G69" s="43">
        <v>2716.8723203999998</v>
      </c>
      <c r="H69" s="11" t="str">
        <f t="shared" si="9"/>
        <v>N/A</v>
      </c>
      <c r="I69" s="12">
        <v>11.26</v>
      </c>
      <c r="J69" s="12">
        <v>2.9140000000000001</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2146.8412189000001</v>
      </c>
      <c r="D72" s="11" t="str">
        <f t="shared" si="7"/>
        <v>N/A</v>
      </c>
      <c r="E72" s="43">
        <v>2320.2754082000001</v>
      </c>
      <c r="F72" s="11" t="str">
        <f t="shared" si="8"/>
        <v>N/A</v>
      </c>
      <c r="G72" s="43">
        <v>2361.8565813</v>
      </c>
      <c r="H72" s="11" t="str">
        <f t="shared" si="9"/>
        <v>N/A</v>
      </c>
      <c r="I72" s="12">
        <v>8.0790000000000006</v>
      </c>
      <c r="J72" s="12">
        <v>1.792</v>
      </c>
      <c r="K72" s="41" t="s">
        <v>732</v>
      </c>
      <c r="L72" s="9" t="str">
        <f t="shared" si="10"/>
        <v>Yes</v>
      </c>
    </row>
    <row r="73" spans="1:12" x14ac:dyDescent="0.25">
      <c r="A73" s="42" t="s">
        <v>1529</v>
      </c>
      <c r="B73" s="33" t="s">
        <v>217</v>
      </c>
      <c r="C73" s="43">
        <v>4817.9439406000001</v>
      </c>
      <c r="D73" s="11" t="str">
        <f t="shared" si="7"/>
        <v>N/A</v>
      </c>
      <c r="E73" s="43">
        <v>5269.8971345</v>
      </c>
      <c r="F73" s="11" t="str">
        <f t="shared" si="8"/>
        <v>N/A</v>
      </c>
      <c r="G73" s="43">
        <v>5694.7431838000002</v>
      </c>
      <c r="H73" s="11" t="str">
        <f t="shared" si="9"/>
        <v>N/A</v>
      </c>
      <c r="I73" s="12">
        <v>9.3810000000000002</v>
      </c>
      <c r="J73" s="12">
        <v>8.0619999999999994</v>
      </c>
      <c r="K73" s="41" t="s">
        <v>732</v>
      </c>
      <c r="L73" s="9" t="str">
        <f t="shared" si="10"/>
        <v>Yes</v>
      </c>
    </row>
    <row r="74" spans="1:12" x14ac:dyDescent="0.25">
      <c r="A74" s="42" t="s">
        <v>1530</v>
      </c>
      <c r="B74" s="33" t="s">
        <v>217</v>
      </c>
      <c r="C74" s="43">
        <v>3856.7132588999998</v>
      </c>
      <c r="D74" s="11" t="str">
        <f t="shared" si="7"/>
        <v>N/A</v>
      </c>
      <c r="E74" s="43">
        <v>4376.8989111000001</v>
      </c>
      <c r="F74" s="11" t="str">
        <f t="shared" si="8"/>
        <v>N/A</v>
      </c>
      <c r="G74" s="43">
        <v>3639.8721409999998</v>
      </c>
      <c r="H74" s="11" t="str">
        <f t="shared" si="9"/>
        <v>N/A</v>
      </c>
      <c r="I74" s="12">
        <v>13.49</v>
      </c>
      <c r="J74" s="12">
        <v>-16.8</v>
      </c>
      <c r="K74" s="41" t="s">
        <v>732</v>
      </c>
      <c r="L74" s="9" t="str">
        <f t="shared" si="10"/>
        <v>Yes</v>
      </c>
    </row>
    <row r="75" spans="1:12" x14ac:dyDescent="0.25">
      <c r="A75" s="42" t="s">
        <v>1612</v>
      </c>
      <c r="B75" s="33" t="s">
        <v>217</v>
      </c>
      <c r="C75" s="43">
        <v>472730763</v>
      </c>
      <c r="D75" s="11" t="str">
        <f t="shared" ref="D75:D144" si="11">IF($B75="N/A","N/A",IF(C75&gt;10,"No",IF(C75&lt;-10,"No","Yes")))</f>
        <v>N/A</v>
      </c>
      <c r="E75" s="43">
        <v>497037688</v>
      </c>
      <c r="F75" s="11" t="str">
        <f t="shared" ref="F75:F144" si="12">IF($B75="N/A","N/A",IF(E75&gt;10,"No",IF(E75&lt;-10,"No","Yes")))</f>
        <v>N/A</v>
      </c>
      <c r="G75" s="43">
        <v>543618379</v>
      </c>
      <c r="H75" s="11" t="str">
        <f t="shared" ref="H75:H144" si="13">IF($B75="N/A","N/A",IF(G75&gt;10,"No",IF(G75&lt;-10,"No","Yes")))</f>
        <v>N/A</v>
      </c>
      <c r="I75" s="12">
        <v>5.1420000000000003</v>
      </c>
      <c r="J75" s="12">
        <v>9.3719999999999999</v>
      </c>
      <c r="K75" s="41" t="s">
        <v>732</v>
      </c>
      <c r="L75" s="9" t="str">
        <f t="shared" ref="L75:L135" si="14">IF(J75="Div by 0", "N/A", IF(K75="N/A","N/A", IF(J75&gt;VALUE(MID(K75,1,2)), "No", IF(J75&lt;-1*VALUE(MID(K75,1,2)), "No", "Yes"))))</f>
        <v>Yes</v>
      </c>
    </row>
    <row r="76" spans="1:12" x14ac:dyDescent="0.25">
      <c r="A76" s="42" t="s">
        <v>598</v>
      </c>
      <c r="B76" s="33" t="s">
        <v>217</v>
      </c>
      <c r="C76" s="34">
        <v>63390</v>
      </c>
      <c r="D76" s="11" t="str">
        <f t="shared" si="11"/>
        <v>N/A</v>
      </c>
      <c r="E76" s="34">
        <v>66661</v>
      </c>
      <c r="F76" s="11" t="str">
        <f t="shared" si="12"/>
        <v>N/A</v>
      </c>
      <c r="G76" s="34">
        <v>68661</v>
      </c>
      <c r="H76" s="11" t="str">
        <f t="shared" si="13"/>
        <v>N/A</v>
      </c>
      <c r="I76" s="12">
        <v>5.16</v>
      </c>
      <c r="J76" s="12">
        <v>3</v>
      </c>
      <c r="K76" s="41" t="s">
        <v>732</v>
      </c>
      <c r="L76" s="9" t="str">
        <f t="shared" si="14"/>
        <v>Yes</v>
      </c>
    </row>
    <row r="77" spans="1:12" x14ac:dyDescent="0.25">
      <c r="A77" s="42" t="s">
        <v>1439</v>
      </c>
      <c r="B77" s="33" t="s">
        <v>217</v>
      </c>
      <c r="C77" s="43">
        <v>7457.4974443999999</v>
      </c>
      <c r="D77" s="11" t="str">
        <f t="shared" si="11"/>
        <v>N/A</v>
      </c>
      <c r="E77" s="43">
        <v>7456.1990968999999</v>
      </c>
      <c r="F77" s="11" t="str">
        <f t="shared" si="12"/>
        <v>N/A</v>
      </c>
      <c r="G77" s="43">
        <v>7917.4258895000003</v>
      </c>
      <c r="H77" s="11" t="str">
        <f t="shared" si="13"/>
        <v>N/A</v>
      </c>
      <c r="I77" s="12">
        <v>-1.7000000000000001E-2</v>
      </c>
      <c r="J77" s="12">
        <v>6.1859999999999999</v>
      </c>
      <c r="K77" s="41" t="s">
        <v>732</v>
      </c>
      <c r="L77" s="9" t="str">
        <f t="shared" si="14"/>
        <v>Yes</v>
      </c>
    </row>
    <row r="78" spans="1:12" x14ac:dyDescent="0.25">
      <c r="A78" s="42" t="s">
        <v>1440</v>
      </c>
      <c r="B78" s="33" t="s">
        <v>217</v>
      </c>
      <c r="C78" s="34">
        <v>8.0096860704000008</v>
      </c>
      <c r="D78" s="11" t="str">
        <f t="shared" si="11"/>
        <v>N/A</v>
      </c>
      <c r="E78" s="34">
        <v>7.9429351495000002</v>
      </c>
      <c r="F78" s="11" t="str">
        <f t="shared" si="12"/>
        <v>N/A</v>
      </c>
      <c r="G78" s="34">
        <v>8.2594631595999992</v>
      </c>
      <c r="H78" s="11" t="str">
        <f t="shared" si="13"/>
        <v>N/A</v>
      </c>
      <c r="I78" s="12">
        <v>-0.83299999999999996</v>
      </c>
      <c r="J78" s="12">
        <v>3.9849999999999999</v>
      </c>
      <c r="K78" s="41" t="s">
        <v>732</v>
      </c>
      <c r="L78" s="9" t="str">
        <f t="shared" si="14"/>
        <v>Yes</v>
      </c>
    </row>
    <row r="79" spans="1:12" x14ac:dyDescent="0.25">
      <c r="A79" s="42" t="s">
        <v>599</v>
      </c>
      <c r="B79" s="33" t="s">
        <v>217</v>
      </c>
      <c r="C79" s="43">
        <v>21410</v>
      </c>
      <c r="D79" s="11" t="str">
        <f t="shared" si="11"/>
        <v>N/A</v>
      </c>
      <c r="E79" s="43">
        <v>245733</v>
      </c>
      <c r="F79" s="11" t="str">
        <f t="shared" si="12"/>
        <v>N/A</v>
      </c>
      <c r="G79" s="43">
        <v>848752</v>
      </c>
      <c r="H79" s="11" t="str">
        <f t="shared" si="13"/>
        <v>N/A</v>
      </c>
      <c r="I79" s="12">
        <v>1048</v>
      </c>
      <c r="J79" s="12">
        <v>245.4</v>
      </c>
      <c r="K79" s="41" t="s">
        <v>732</v>
      </c>
      <c r="L79" s="9" t="str">
        <f t="shared" si="14"/>
        <v>No</v>
      </c>
    </row>
    <row r="80" spans="1:12" x14ac:dyDescent="0.25">
      <c r="A80" s="42" t="s">
        <v>600</v>
      </c>
      <c r="B80" s="33" t="s">
        <v>217</v>
      </c>
      <c r="C80" s="34">
        <v>11</v>
      </c>
      <c r="D80" s="11" t="str">
        <f t="shared" si="11"/>
        <v>N/A</v>
      </c>
      <c r="E80" s="34">
        <v>11</v>
      </c>
      <c r="F80" s="11" t="str">
        <f t="shared" si="12"/>
        <v>N/A</v>
      </c>
      <c r="G80" s="34">
        <v>11</v>
      </c>
      <c r="H80" s="11" t="str">
        <f t="shared" si="13"/>
        <v>N/A</v>
      </c>
      <c r="I80" s="12">
        <v>60</v>
      </c>
      <c r="J80" s="12">
        <v>-25</v>
      </c>
      <c r="K80" s="41" t="s">
        <v>732</v>
      </c>
      <c r="L80" s="9" t="str">
        <f t="shared" si="14"/>
        <v>Yes</v>
      </c>
    </row>
    <row r="81" spans="1:12" x14ac:dyDescent="0.25">
      <c r="A81" s="42" t="s">
        <v>1441</v>
      </c>
      <c r="B81" s="33" t="s">
        <v>217</v>
      </c>
      <c r="C81" s="43">
        <v>4282</v>
      </c>
      <c r="D81" s="11" t="str">
        <f t="shared" si="11"/>
        <v>N/A</v>
      </c>
      <c r="E81" s="43">
        <v>30716.625</v>
      </c>
      <c r="F81" s="11" t="str">
        <f t="shared" si="12"/>
        <v>N/A</v>
      </c>
      <c r="G81" s="43">
        <v>141458.66667000001</v>
      </c>
      <c r="H81" s="11" t="str">
        <f t="shared" si="13"/>
        <v>N/A</v>
      </c>
      <c r="I81" s="12">
        <v>617.29999999999995</v>
      </c>
      <c r="J81" s="12">
        <v>360.5</v>
      </c>
      <c r="K81" s="41" t="s">
        <v>732</v>
      </c>
      <c r="L81" s="9" t="str">
        <f t="shared" si="14"/>
        <v>No</v>
      </c>
    </row>
    <row r="82" spans="1:12" ht="25" x14ac:dyDescent="0.25">
      <c r="A82" s="42" t="s">
        <v>601</v>
      </c>
      <c r="B82" s="33" t="s">
        <v>217</v>
      </c>
      <c r="C82" s="43">
        <v>1825434</v>
      </c>
      <c r="D82" s="11" t="str">
        <f t="shared" si="11"/>
        <v>N/A</v>
      </c>
      <c r="E82" s="43">
        <v>1849037</v>
      </c>
      <c r="F82" s="11" t="str">
        <f t="shared" si="12"/>
        <v>N/A</v>
      </c>
      <c r="G82" s="43">
        <v>1604577</v>
      </c>
      <c r="H82" s="11" t="str">
        <f t="shared" si="13"/>
        <v>N/A</v>
      </c>
      <c r="I82" s="12">
        <v>1.2929999999999999</v>
      </c>
      <c r="J82" s="12">
        <v>-13.2</v>
      </c>
      <c r="K82" s="41" t="s">
        <v>732</v>
      </c>
      <c r="L82" s="9" t="str">
        <f t="shared" si="14"/>
        <v>Yes</v>
      </c>
    </row>
    <row r="83" spans="1:12" x14ac:dyDescent="0.25">
      <c r="A83" s="42" t="s">
        <v>602</v>
      </c>
      <c r="B83" s="33" t="s">
        <v>217</v>
      </c>
      <c r="C83" s="34">
        <v>122</v>
      </c>
      <c r="D83" s="11" t="str">
        <f t="shared" si="11"/>
        <v>N/A</v>
      </c>
      <c r="E83" s="34">
        <v>89</v>
      </c>
      <c r="F83" s="11" t="str">
        <f t="shared" si="12"/>
        <v>N/A</v>
      </c>
      <c r="G83" s="34">
        <v>54</v>
      </c>
      <c r="H83" s="11" t="str">
        <f t="shared" si="13"/>
        <v>N/A</v>
      </c>
      <c r="I83" s="12">
        <v>-27</v>
      </c>
      <c r="J83" s="12">
        <v>-39.299999999999997</v>
      </c>
      <c r="K83" s="41" t="s">
        <v>732</v>
      </c>
      <c r="L83" s="9" t="str">
        <f t="shared" si="14"/>
        <v>No</v>
      </c>
    </row>
    <row r="84" spans="1:12" ht="25" x14ac:dyDescent="0.25">
      <c r="A84" s="4" t="s">
        <v>1442</v>
      </c>
      <c r="B84" s="33" t="s">
        <v>217</v>
      </c>
      <c r="C84" s="43">
        <v>14962.573770000001</v>
      </c>
      <c r="D84" s="11" t="str">
        <f t="shared" si="11"/>
        <v>N/A</v>
      </c>
      <c r="E84" s="43">
        <v>20775.696628999998</v>
      </c>
      <c r="F84" s="11" t="str">
        <f t="shared" si="12"/>
        <v>N/A</v>
      </c>
      <c r="G84" s="43">
        <v>29714.388889000002</v>
      </c>
      <c r="H84" s="11" t="str">
        <f t="shared" si="13"/>
        <v>N/A</v>
      </c>
      <c r="I84" s="12">
        <v>38.85</v>
      </c>
      <c r="J84" s="12">
        <v>43.02</v>
      </c>
      <c r="K84" s="41" t="s">
        <v>732</v>
      </c>
      <c r="L84" s="9" t="str">
        <f t="shared" si="14"/>
        <v>No</v>
      </c>
    </row>
    <row r="85" spans="1:12" x14ac:dyDescent="0.25">
      <c r="A85" s="4" t="s">
        <v>603</v>
      </c>
      <c r="B85" s="33" t="s">
        <v>217</v>
      </c>
      <c r="C85" s="43">
        <v>112087696</v>
      </c>
      <c r="D85" s="11" t="str">
        <f t="shared" si="11"/>
        <v>N/A</v>
      </c>
      <c r="E85" s="43">
        <v>108108097</v>
      </c>
      <c r="F85" s="11" t="str">
        <f t="shared" si="12"/>
        <v>N/A</v>
      </c>
      <c r="G85" s="43">
        <v>82884926</v>
      </c>
      <c r="H85" s="11" t="str">
        <f t="shared" si="13"/>
        <v>N/A</v>
      </c>
      <c r="I85" s="12">
        <v>-3.55</v>
      </c>
      <c r="J85" s="12">
        <v>-23.3</v>
      </c>
      <c r="K85" s="41" t="s">
        <v>732</v>
      </c>
      <c r="L85" s="9" t="str">
        <f t="shared" si="14"/>
        <v>Yes</v>
      </c>
    </row>
    <row r="86" spans="1:12" x14ac:dyDescent="0.25">
      <c r="A86" s="4" t="s">
        <v>604</v>
      </c>
      <c r="B86" s="33" t="s">
        <v>217</v>
      </c>
      <c r="C86" s="34">
        <v>908</v>
      </c>
      <c r="D86" s="11" t="str">
        <f t="shared" si="11"/>
        <v>N/A</v>
      </c>
      <c r="E86" s="34">
        <v>842</v>
      </c>
      <c r="F86" s="11" t="str">
        <f t="shared" si="12"/>
        <v>N/A</v>
      </c>
      <c r="G86" s="34">
        <v>739</v>
      </c>
      <c r="H86" s="11" t="str">
        <f t="shared" si="13"/>
        <v>N/A</v>
      </c>
      <c r="I86" s="12">
        <v>-7.27</v>
      </c>
      <c r="J86" s="12">
        <v>-12.2</v>
      </c>
      <c r="K86" s="41" t="s">
        <v>732</v>
      </c>
      <c r="L86" s="9" t="str">
        <f t="shared" si="14"/>
        <v>Yes</v>
      </c>
    </row>
    <row r="87" spans="1:12" x14ac:dyDescent="0.25">
      <c r="A87" s="4" t="s">
        <v>1443</v>
      </c>
      <c r="B87" s="33" t="s">
        <v>217</v>
      </c>
      <c r="C87" s="43">
        <v>123444.59912</v>
      </c>
      <c r="D87" s="11" t="str">
        <f t="shared" si="11"/>
        <v>N/A</v>
      </c>
      <c r="E87" s="43">
        <v>128394.41449</v>
      </c>
      <c r="F87" s="11" t="str">
        <f t="shared" si="12"/>
        <v>N/A</v>
      </c>
      <c r="G87" s="43">
        <v>112158.22192</v>
      </c>
      <c r="H87" s="11" t="str">
        <f t="shared" si="13"/>
        <v>N/A</v>
      </c>
      <c r="I87" s="12">
        <v>4.01</v>
      </c>
      <c r="J87" s="12">
        <v>-12.6</v>
      </c>
      <c r="K87" s="41" t="s">
        <v>732</v>
      </c>
      <c r="L87" s="9" t="str">
        <f t="shared" si="14"/>
        <v>Yes</v>
      </c>
    </row>
    <row r="88" spans="1:12" x14ac:dyDescent="0.25">
      <c r="A88" s="42" t="s">
        <v>605</v>
      </c>
      <c r="B88" s="33" t="s">
        <v>217</v>
      </c>
      <c r="C88" s="43">
        <v>860304880</v>
      </c>
      <c r="D88" s="11" t="str">
        <f t="shared" si="11"/>
        <v>N/A</v>
      </c>
      <c r="E88" s="43">
        <v>899948588</v>
      </c>
      <c r="F88" s="11" t="str">
        <f t="shared" si="12"/>
        <v>N/A</v>
      </c>
      <c r="G88" s="43">
        <v>891352734</v>
      </c>
      <c r="H88" s="11" t="str">
        <f t="shared" si="13"/>
        <v>N/A</v>
      </c>
      <c r="I88" s="12">
        <v>4.6079999999999997</v>
      </c>
      <c r="J88" s="12">
        <v>-0.95499999999999996</v>
      </c>
      <c r="K88" s="41" t="s">
        <v>732</v>
      </c>
      <c r="L88" s="9" t="str">
        <f t="shared" si="14"/>
        <v>Yes</v>
      </c>
    </row>
    <row r="89" spans="1:12" x14ac:dyDescent="0.25">
      <c r="A89" s="44" t="s">
        <v>606</v>
      </c>
      <c r="B89" s="34" t="s">
        <v>217</v>
      </c>
      <c r="C89" s="34">
        <v>37743</v>
      </c>
      <c r="D89" s="11" t="str">
        <f t="shared" si="11"/>
        <v>N/A</v>
      </c>
      <c r="E89" s="34">
        <v>37038</v>
      </c>
      <c r="F89" s="11" t="str">
        <f t="shared" si="12"/>
        <v>N/A</v>
      </c>
      <c r="G89" s="34">
        <v>35565</v>
      </c>
      <c r="H89" s="11" t="str">
        <f t="shared" si="13"/>
        <v>N/A</v>
      </c>
      <c r="I89" s="12">
        <v>-1.87</v>
      </c>
      <c r="J89" s="12">
        <v>-3.98</v>
      </c>
      <c r="K89" s="1" t="s">
        <v>732</v>
      </c>
      <c r="L89" s="9" t="str">
        <f t="shared" si="14"/>
        <v>Yes</v>
      </c>
    </row>
    <row r="90" spans="1:12" x14ac:dyDescent="0.25">
      <c r="A90" s="42" t="s">
        <v>1444</v>
      </c>
      <c r="B90" s="33" t="s">
        <v>217</v>
      </c>
      <c r="C90" s="43">
        <v>22793.759902000002</v>
      </c>
      <c r="D90" s="11" t="str">
        <f t="shared" si="11"/>
        <v>N/A</v>
      </c>
      <c r="E90" s="43">
        <v>24297.980129</v>
      </c>
      <c r="F90" s="11" t="str">
        <f t="shared" si="12"/>
        <v>N/A</v>
      </c>
      <c r="G90" s="43">
        <v>25062.63838</v>
      </c>
      <c r="H90" s="11" t="str">
        <f t="shared" si="13"/>
        <v>N/A</v>
      </c>
      <c r="I90" s="12">
        <v>6.5990000000000002</v>
      </c>
      <c r="J90" s="12">
        <v>3.1469999999999998</v>
      </c>
      <c r="K90" s="41" t="s">
        <v>732</v>
      </c>
      <c r="L90" s="9" t="str">
        <f t="shared" si="14"/>
        <v>Yes</v>
      </c>
    </row>
    <row r="91" spans="1:12" x14ac:dyDescent="0.25">
      <c r="A91" s="42" t="s">
        <v>607</v>
      </c>
      <c r="B91" s="33" t="s">
        <v>217</v>
      </c>
      <c r="C91" s="43">
        <v>18803762</v>
      </c>
      <c r="D91" s="11" t="str">
        <f t="shared" si="11"/>
        <v>N/A</v>
      </c>
      <c r="E91" s="43">
        <v>18205600</v>
      </c>
      <c r="F91" s="11" t="str">
        <f t="shared" si="12"/>
        <v>N/A</v>
      </c>
      <c r="G91" s="43">
        <v>16802268</v>
      </c>
      <c r="H91" s="11" t="str">
        <f t="shared" si="13"/>
        <v>N/A</v>
      </c>
      <c r="I91" s="12">
        <v>-3.18</v>
      </c>
      <c r="J91" s="12">
        <v>-7.71</v>
      </c>
      <c r="K91" s="41" t="s">
        <v>732</v>
      </c>
      <c r="L91" s="9" t="str">
        <f t="shared" si="14"/>
        <v>Yes</v>
      </c>
    </row>
    <row r="92" spans="1:12" x14ac:dyDescent="0.25">
      <c r="A92" s="42" t="s">
        <v>608</v>
      </c>
      <c r="B92" s="33" t="s">
        <v>217</v>
      </c>
      <c r="C92" s="34">
        <v>91216</v>
      </c>
      <c r="D92" s="11" t="str">
        <f t="shared" si="11"/>
        <v>N/A</v>
      </c>
      <c r="E92" s="34">
        <v>83809</v>
      </c>
      <c r="F92" s="11" t="str">
        <f t="shared" si="12"/>
        <v>N/A</v>
      </c>
      <c r="G92" s="34">
        <v>77457</v>
      </c>
      <c r="H92" s="11" t="str">
        <f t="shared" si="13"/>
        <v>N/A</v>
      </c>
      <c r="I92" s="12">
        <v>-8.1199999999999992</v>
      </c>
      <c r="J92" s="12">
        <v>-7.58</v>
      </c>
      <c r="K92" s="41" t="s">
        <v>732</v>
      </c>
      <c r="L92" s="9" t="str">
        <f t="shared" si="14"/>
        <v>Yes</v>
      </c>
    </row>
    <row r="93" spans="1:12" x14ac:dyDescent="0.25">
      <c r="A93" s="42" t="s">
        <v>1445</v>
      </c>
      <c r="B93" s="33" t="s">
        <v>217</v>
      </c>
      <c r="C93" s="43">
        <v>206.14543501</v>
      </c>
      <c r="D93" s="11" t="str">
        <f t="shared" si="11"/>
        <v>N/A</v>
      </c>
      <c r="E93" s="43">
        <v>217.22726675999999</v>
      </c>
      <c r="F93" s="11" t="str">
        <f t="shared" si="12"/>
        <v>N/A</v>
      </c>
      <c r="G93" s="43">
        <v>216.92381578999999</v>
      </c>
      <c r="H93" s="11" t="str">
        <f t="shared" si="13"/>
        <v>N/A</v>
      </c>
      <c r="I93" s="12">
        <v>5.3760000000000003</v>
      </c>
      <c r="J93" s="12">
        <v>-0.14000000000000001</v>
      </c>
      <c r="K93" s="41" t="s">
        <v>732</v>
      </c>
      <c r="L93" s="9" t="str">
        <f t="shared" si="14"/>
        <v>Yes</v>
      </c>
    </row>
    <row r="94" spans="1:12" x14ac:dyDescent="0.25">
      <c r="A94" s="42" t="s">
        <v>609</v>
      </c>
      <c r="B94" s="33" t="s">
        <v>217</v>
      </c>
      <c r="C94" s="43">
        <v>10516833</v>
      </c>
      <c r="D94" s="11" t="str">
        <f t="shared" si="11"/>
        <v>N/A</v>
      </c>
      <c r="E94" s="43">
        <v>11809155</v>
      </c>
      <c r="F94" s="11" t="str">
        <f t="shared" si="12"/>
        <v>N/A</v>
      </c>
      <c r="G94" s="43">
        <v>11855645</v>
      </c>
      <c r="H94" s="11" t="str">
        <f t="shared" si="13"/>
        <v>N/A</v>
      </c>
      <c r="I94" s="12">
        <v>12.29</v>
      </c>
      <c r="J94" s="12">
        <v>0.39369999999999999</v>
      </c>
      <c r="K94" s="41" t="s">
        <v>732</v>
      </c>
      <c r="L94" s="9" t="str">
        <f t="shared" si="14"/>
        <v>Yes</v>
      </c>
    </row>
    <row r="95" spans="1:12" x14ac:dyDescent="0.25">
      <c r="A95" s="42" t="s">
        <v>610</v>
      </c>
      <c r="B95" s="33" t="s">
        <v>217</v>
      </c>
      <c r="C95" s="34">
        <v>38883</v>
      </c>
      <c r="D95" s="11" t="str">
        <f t="shared" si="11"/>
        <v>N/A</v>
      </c>
      <c r="E95" s="34">
        <v>40103</v>
      </c>
      <c r="F95" s="11" t="str">
        <f t="shared" si="12"/>
        <v>N/A</v>
      </c>
      <c r="G95" s="34">
        <v>38270</v>
      </c>
      <c r="H95" s="11" t="str">
        <f t="shared" si="13"/>
        <v>N/A</v>
      </c>
      <c r="I95" s="12">
        <v>3.1379999999999999</v>
      </c>
      <c r="J95" s="12">
        <v>-4.57</v>
      </c>
      <c r="K95" s="41" t="s">
        <v>732</v>
      </c>
      <c r="L95" s="9" t="str">
        <f t="shared" si="14"/>
        <v>Yes</v>
      </c>
    </row>
    <row r="96" spans="1:12" x14ac:dyDescent="0.25">
      <c r="A96" s="42" t="s">
        <v>1446</v>
      </c>
      <c r="B96" s="33" t="s">
        <v>217</v>
      </c>
      <c r="C96" s="43">
        <v>270.47380602999999</v>
      </c>
      <c r="D96" s="11" t="str">
        <f t="shared" si="11"/>
        <v>N/A</v>
      </c>
      <c r="E96" s="43">
        <v>294.47061316999998</v>
      </c>
      <c r="F96" s="11" t="str">
        <f t="shared" si="12"/>
        <v>N/A</v>
      </c>
      <c r="G96" s="43">
        <v>309.78952182</v>
      </c>
      <c r="H96" s="11" t="str">
        <f t="shared" si="13"/>
        <v>N/A</v>
      </c>
      <c r="I96" s="12">
        <v>8.8719999999999999</v>
      </c>
      <c r="J96" s="12">
        <v>5.202</v>
      </c>
      <c r="K96" s="41" t="s">
        <v>732</v>
      </c>
      <c r="L96" s="9" t="str">
        <f t="shared" si="14"/>
        <v>Yes</v>
      </c>
    </row>
    <row r="97" spans="1:12" ht="25" x14ac:dyDescent="0.25">
      <c r="A97" s="42" t="s">
        <v>611</v>
      </c>
      <c r="B97" s="33" t="s">
        <v>217</v>
      </c>
      <c r="C97" s="43">
        <v>4641545</v>
      </c>
      <c r="D97" s="11" t="str">
        <f t="shared" si="11"/>
        <v>N/A</v>
      </c>
      <c r="E97" s="43">
        <v>5203553</v>
      </c>
      <c r="F97" s="11" t="str">
        <f t="shared" si="12"/>
        <v>N/A</v>
      </c>
      <c r="G97" s="43">
        <v>5010605</v>
      </c>
      <c r="H97" s="11" t="str">
        <f t="shared" si="13"/>
        <v>N/A</v>
      </c>
      <c r="I97" s="12">
        <v>12.11</v>
      </c>
      <c r="J97" s="12">
        <v>-3.71</v>
      </c>
      <c r="K97" s="41" t="s">
        <v>732</v>
      </c>
      <c r="L97" s="9" t="str">
        <f t="shared" si="14"/>
        <v>Yes</v>
      </c>
    </row>
    <row r="98" spans="1:12" x14ac:dyDescent="0.25">
      <c r="A98" s="42" t="s">
        <v>612</v>
      </c>
      <c r="B98" s="33" t="s">
        <v>217</v>
      </c>
      <c r="C98" s="34">
        <v>59521</v>
      </c>
      <c r="D98" s="11" t="str">
        <f t="shared" si="11"/>
        <v>N/A</v>
      </c>
      <c r="E98" s="34">
        <v>61642</v>
      </c>
      <c r="F98" s="11" t="str">
        <f t="shared" si="12"/>
        <v>N/A</v>
      </c>
      <c r="G98" s="34">
        <v>59595</v>
      </c>
      <c r="H98" s="11" t="str">
        <f t="shared" si="13"/>
        <v>N/A</v>
      </c>
      <c r="I98" s="12">
        <v>3.5630000000000002</v>
      </c>
      <c r="J98" s="12">
        <v>-3.32</v>
      </c>
      <c r="K98" s="41" t="s">
        <v>732</v>
      </c>
      <c r="L98" s="9" t="str">
        <f t="shared" si="14"/>
        <v>Yes</v>
      </c>
    </row>
    <row r="99" spans="1:12" ht="25" x14ac:dyDescent="0.25">
      <c r="A99" s="42" t="s">
        <v>1447</v>
      </c>
      <c r="B99" s="33" t="s">
        <v>217</v>
      </c>
      <c r="C99" s="43">
        <v>77.981636733000002</v>
      </c>
      <c r="D99" s="11" t="str">
        <f t="shared" si="11"/>
        <v>N/A</v>
      </c>
      <c r="E99" s="43">
        <v>84.415706822999994</v>
      </c>
      <c r="F99" s="11" t="str">
        <f t="shared" si="12"/>
        <v>N/A</v>
      </c>
      <c r="G99" s="43">
        <v>84.077607181999994</v>
      </c>
      <c r="H99" s="11" t="str">
        <f t="shared" si="13"/>
        <v>N/A</v>
      </c>
      <c r="I99" s="12">
        <v>8.2509999999999994</v>
      </c>
      <c r="J99" s="12">
        <v>-0.40100000000000002</v>
      </c>
      <c r="K99" s="41" t="s">
        <v>732</v>
      </c>
      <c r="L99" s="9" t="str">
        <f t="shared" si="14"/>
        <v>Yes</v>
      </c>
    </row>
    <row r="100" spans="1:12" ht="25" x14ac:dyDescent="0.25">
      <c r="A100" s="42" t="s">
        <v>613</v>
      </c>
      <c r="B100" s="33" t="s">
        <v>217</v>
      </c>
      <c r="C100" s="43">
        <v>183078796</v>
      </c>
      <c r="D100" s="11" t="str">
        <f t="shared" si="11"/>
        <v>N/A</v>
      </c>
      <c r="E100" s="43">
        <v>232905658</v>
      </c>
      <c r="F100" s="11" t="str">
        <f t="shared" si="12"/>
        <v>N/A</v>
      </c>
      <c r="G100" s="43">
        <v>251929032</v>
      </c>
      <c r="H100" s="11" t="str">
        <f t="shared" si="13"/>
        <v>N/A</v>
      </c>
      <c r="I100" s="12">
        <v>27.22</v>
      </c>
      <c r="J100" s="12">
        <v>8.1679999999999993</v>
      </c>
      <c r="K100" s="41" t="s">
        <v>732</v>
      </c>
      <c r="L100" s="9" t="str">
        <f t="shared" si="14"/>
        <v>Yes</v>
      </c>
    </row>
    <row r="101" spans="1:12" x14ac:dyDescent="0.25">
      <c r="A101" s="42" t="s">
        <v>614</v>
      </c>
      <c r="B101" s="33" t="s">
        <v>217</v>
      </c>
      <c r="C101" s="34">
        <v>254105</v>
      </c>
      <c r="D101" s="11" t="str">
        <f t="shared" si="11"/>
        <v>N/A</v>
      </c>
      <c r="E101" s="34">
        <v>275488</v>
      </c>
      <c r="F101" s="11" t="str">
        <f t="shared" si="12"/>
        <v>N/A</v>
      </c>
      <c r="G101" s="34">
        <v>281988</v>
      </c>
      <c r="H101" s="11" t="str">
        <f t="shared" si="13"/>
        <v>N/A</v>
      </c>
      <c r="I101" s="12">
        <v>8.4149999999999991</v>
      </c>
      <c r="J101" s="12">
        <v>2.359</v>
      </c>
      <c r="K101" s="41" t="s">
        <v>732</v>
      </c>
      <c r="L101" s="9" t="str">
        <f t="shared" si="14"/>
        <v>Yes</v>
      </c>
    </row>
    <row r="102" spans="1:12" x14ac:dyDescent="0.25">
      <c r="A102" s="42" t="s">
        <v>1448</v>
      </c>
      <c r="B102" s="33" t="s">
        <v>217</v>
      </c>
      <c r="C102" s="43">
        <v>720.48482320000005</v>
      </c>
      <c r="D102" s="11" t="str">
        <f t="shared" si="11"/>
        <v>N/A</v>
      </c>
      <c r="E102" s="43">
        <v>845.42941253000004</v>
      </c>
      <c r="F102" s="11" t="str">
        <f t="shared" si="12"/>
        <v>N/A</v>
      </c>
      <c r="G102" s="43">
        <v>893.40337886999998</v>
      </c>
      <c r="H102" s="11" t="str">
        <f t="shared" si="13"/>
        <v>N/A</v>
      </c>
      <c r="I102" s="12">
        <v>17.34</v>
      </c>
      <c r="J102" s="12">
        <v>5.6749999999999998</v>
      </c>
      <c r="K102" s="41" t="s">
        <v>732</v>
      </c>
      <c r="L102" s="9" t="str">
        <f t="shared" si="14"/>
        <v>Yes</v>
      </c>
    </row>
    <row r="103" spans="1:12" x14ac:dyDescent="0.25">
      <c r="A103" s="42" t="s">
        <v>615</v>
      </c>
      <c r="B103" s="33" t="s">
        <v>217</v>
      </c>
      <c r="C103" s="43">
        <v>279061481</v>
      </c>
      <c r="D103" s="11" t="str">
        <f t="shared" si="11"/>
        <v>N/A</v>
      </c>
      <c r="E103" s="43">
        <v>396408219</v>
      </c>
      <c r="F103" s="11" t="str">
        <f t="shared" si="12"/>
        <v>N/A</v>
      </c>
      <c r="G103" s="43">
        <v>399308809</v>
      </c>
      <c r="H103" s="11" t="str">
        <f t="shared" si="13"/>
        <v>N/A</v>
      </c>
      <c r="I103" s="12">
        <v>42.05</v>
      </c>
      <c r="J103" s="12">
        <v>0.73170000000000002</v>
      </c>
      <c r="K103" s="41" t="s">
        <v>732</v>
      </c>
      <c r="L103" s="9" t="str">
        <f t="shared" si="14"/>
        <v>Yes</v>
      </c>
    </row>
    <row r="104" spans="1:12" x14ac:dyDescent="0.25">
      <c r="A104" s="42" t="s">
        <v>616</v>
      </c>
      <c r="B104" s="33" t="s">
        <v>217</v>
      </c>
      <c r="C104" s="34">
        <v>420302</v>
      </c>
      <c r="D104" s="11" t="str">
        <f t="shared" si="11"/>
        <v>N/A</v>
      </c>
      <c r="E104" s="34">
        <v>448223</v>
      </c>
      <c r="F104" s="11" t="str">
        <f t="shared" si="12"/>
        <v>N/A</v>
      </c>
      <c r="G104" s="34">
        <v>462300</v>
      </c>
      <c r="H104" s="11" t="str">
        <f t="shared" si="13"/>
        <v>N/A</v>
      </c>
      <c r="I104" s="12">
        <v>6.6429999999999998</v>
      </c>
      <c r="J104" s="12">
        <v>3.141</v>
      </c>
      <c r="K104" s="41" t="s">
        <v>732</v>
      </c>
      <c r="L104" s="9" t="str">
        <f t="shared" si="14"/>
        <v>Yes</v>
      </c>
    </row>
    <row r="105" spans="1:12" x14ac:dyDescent="0.25">
      <c r="A105" s="42" t="s">
        <v>1449</v>
      </c>
      <c r="B105" s="33" t="s">
        <v>217</v>
      </c>
      <c r="C105" s="43">
        <v>663.95468258999995</v>
      </c>
      <c r="D105" s="11" t="str">
        <f t="shared" si="11"/>
        <v>N/A</v>
      </c>
      <c r="E105" s="43">
        <v>884.39954889000001</v>
      </c>
      <c r="F105" s="11" t="str">
        <f t="shared" si="12"/>
        <v>N/A</v>
      </c>
      <c r="G105" s="43">
        <v>863.74390872000004</v>
      </c>
      <c r="H105" s="11" t="str">
        <f t="shared" si="13"/>
        <v>N/A</v>
      </c>
      <c r="I105" s="12">
        <v>33.200000000000003</v>
      </c>
      <c r="J105" s="12">
        <v>-2.34</v>
      </c>
      <c r="K105" s="41" t="s">
        <v>732</v>
      </c>
      <c r="L105" s="9" t="str">
        <f t="shared" si="14"/>
        <v>Yes</v>
      </c>
    </row>
    <row r="106" spans="1:12" ht="25" x14ac:dyDescent="0.25">
      <c r="A106" s="42" t="s">
        <v>617</v>
      </c>
      <c r="B106" s="33" t="s">
        <v>217</v>
      </c>
      <c r="C106" s="43">
        <v>4329045</v>
      </c>
      <c r="D106" s="11" t="str">
        <f t="shared" si="11"/>
        <v>N/A</v>
      </c>
      <c r="E106" s="43">
        <v>4498317</v>
      </c>
      <c r="F106" s="11" t="str">
        <f t="shared" si="12"/>
        <v>N/A</v>
      </c>
      <c r="G106" s="43">
        <v>4803688</v>
      </c>
      <c r="H106" s="11" t="str">
        <f t="shared" si="13"/>
        <v>N/A</v>
      </c>
      <c r="I106" s="12">
        <v>3.91</v>
      </c>
      <c r="J106" s="12">
        <v>6.7889999999999997</v>
      </c>
      <c r="K106" s="41" t="s">
        <v>732</v>
      </c>
      <c r="L106" s="9" t="str">
        <f t="shared" si="14"/>
        <v>Yes</v>
      </c>
    </row>
    <row r="107" spans="1:12" x14ac:dyDescent="0.25">
      <c r="A107" s="42" t="s">
        <v>618</v>
      </c>
      <c r="B107" s="33" t="s">
        <v>217</v>
      </c>
      <c r="C107" s="34">
        <v>5747</v>
      </c>
      <c r="D107" s="11" t="str">
        <f t="shared" si="11"/>
        <v>N/A</v>
      </c>
      <c r="E107" s="34">
        <v>5807</v>
      </c>
      <c r="F107" s="11" t="str">
        <f t="shared" si="12"/>
        <v>N/A</v>
      </c>
      <c r="G107" s="34">
        <v>6157</v>
      </c>
      <c r="H107" s="11" t="str">
        <f t="shared" si="13"/>
        <v>N/A</v>
      </c>
      <c r="I107" s="12">
        <v>1.044</v>
      </c>
      <c r="J107" s="12">
        <v>6.0270000000000001</v>
      </c>
      <c r="K107" s="41" t="s">
        <v>732</v>
      </c>
      <c r="L107" s="9" t="str">
        <f t="shared" si="14"/>
        <v>Yes</v>
      </c>
    </row>
    <row r="108" spans="1:12" x14ac:dyDescent="0.25">
      <c r="A108" s="42" t="s">
        <v>1450</v>
      </c>
      <c r="B108" s="33" t="s">
        <v>217</v>
      </c>
      <c r="C108" s="43">
        <v>753.27040194999995</v>
      </c>
      <c r="D108" s="11" t="str">
        <f t="shared" si="11"/>
        <v>N/A</v>
      </c>
      <c r="E108" s="43">
        <v>774.63698983999996</v>
      </c>
      <c r="F108" s="11" t="str">
        <f t="shared" si="12"/>
        <v>N/A</v>
      </c>
      <c r="G108" s="43">
        <v>780.19944778000001</v>
      </c>
      <c r="H108" s="11" t="str">
        <f t="shared" si="13"/>
        <v>N/A</v>
      </c>
      <c r="I108" s="12">
        <v>2.8370000000000002</v>
      </c>
      <c r="J108" s="12">
        <v>0.71809999999999996</v>
      </c>
      <c r="K108" s="41" t="s">
        <v>732</v>
      </c>
      <c r="L108" s="9" t="str">
        <f t="shared" si="14"/>
        <v>Yes</v>
      </c>
    </row>
    <row r="109" spans="1:12" x14ac:dyDescent="0.25">
      <c r="A109" s="42" t="s">
        <v>619</v>
      </c>
      <c r="B109" s="33" t="s">
        <v>217</v>
      </c>
      <c r="C109" s="43">
        <v>146580842</v>
      </c>
      <c r="D109" s="11" t="str">
        <f t="shared" si="11"/>
        <v>N/A</v>
      </c>
      <c r="E109" s="43">
        <v>183478364</v>
      </c>
      <c r="F109" s="11" t="str">
        <f t="shared" si="12"/>
        <v>N/A</v>
      </c>
      <c r="G109" s="43">
        <v>181772312</v>
      </c>
      <c r="H109" s="11" t="str">
        <f t="shared" si="13"/>
        <v>N/A</v>
      </c>
      <c r="I109" s="12">
        <v>25.17</v>
      </c>
      <c r="J109" s="12">
        <v>-0.93</v>
      </c>
      <c r="K109" s="41" t="s">
        <v>732</v>
      </c>
      <c r="L109" s="9" t="str">
        <f t="shared" si="14"/>
        <v>Yes</v>
      </c>
    </row>
    <row r="110" spans="1:12" x14ac:dyDescent="0.25">
      <c r="A110" s="42" t="s">
        <v>620</v>
      </c>
      <c r="B110" s="33" t="s">
        <v>217</v>
      </c>
      <c r="C110" s="34">
        <v>287114</v>
      </c>
      <c r="D110" s="11" t="str">
        <f t="shared" si="11"/>
        <v>N/A</v>
      </c>
      <c r="E110" s="34">
        <v>328393</v>
      </c>
      <c r="F110" s="11" t="str">
        <f t="shared" si="12"/>
        <v>N/A</v>
      </c>
      <c r="G110" s="34">
        <v>313823</v>
      </c>
      <c r="H110" s="11" t="str">
        <f t="shared" si="13"/>
        <v>N/A</v>
      </c>
      <c r="I110" s="12">
        <v>14.38</v>
      </c>
      <c r="J110" s="12">
        <v>-4.4400000000000004</v>
      </c>
      <c r="K110" s="41" t="s">
        <v>732</v>
      </c>
      <c r="L110" s="9" t="str">
        <f t="shared" si="14"/>
        <v>Yes</v>
      </c>
    </row>
    <row r="111" spans="1:12" x14ac:dyDescent="0.25">
      <c r="A111" s="42" t="s">
        <v>1451</v>
      </c>
      <c r="B111" s="33" t="s">
        <v>217</v>
      </c>
      <c r="C111" s="43">
        <v>510.53185145999998</v>
      </c>
      <c r="D111" s="11" t="str">
        <f t="shared" si="11"/>
        <v>N/A</v>
      </c>
      <c r="E111" s="43">
        <v>558.71581916000002</v>
      </c>
      <c r="F111" s="11" t="str">
        <f t="shared" si="12"/>
        <v>N/A</v>
      </c>
      <c r="G111" s="43">
        <v>579.21921593000002</v>
      </c>
      <c r="H111" s="11" t="str">
        <f t="shared" si="13"/>
        <v>N/A</v>
      </c>
      <c r="I111" s="12">
        <v>9.4380000000000006</v>
      </c>
      <c r="J111" s="12">
        <v>3.67</v>
      </c>
      <c r="K111" s="41" t="s">
        <v>732</v>
      </c>
      <c r="L111" s="9" t="str">
        <f t="shared" si="14"/>
        <v>Yes</v>
      </c>
    </row>
    <row r="112" spans="1:12" x14ac:dyDescent="0.25">
      <c r="A112" s="42" t="s">
        <v>621</v>
      </c>
      <c r="B112" s="33" t="s">
        <v>217</v>
      </c>
      <c r="C112" s="43">
        <v>611807062</v>
      </c>
      <c r="D112" s="11" t="str">
        <f t="shared" si="11"/>
        <v>N/A</v>
      </c>
      <c r="E112" s="43">
        <v>624966589</v>
      </c>
      <c r="F112" s="11" t="str">
        <f t="shared" si="12"/>
        <v>N/A</v>
      </c>
      <c r="G112" s="43">
        <v>712603497</v>
      </c>
      <c r="H112" s="11" t="str">
        <f t="shared" si="13"/>
        <v>N/A</v>
      </c>
      <c r="I112" s="12">
        <v>2.1509999999999998</v>
      </c>
      <c r="J112" s="12">
        <v>14.02</v>
      </c>
      <c r="K112" s="41" t="s">
        <v>732</v>
      </c>
      <c r="L112" s="9" t="str">
        <f t="shared" si="14"/>
        <v>Yes</v>
      </c>
    </row>
    <row r="113" spans="1:12" x14ac:dyDescent="0.25">
      <c r="A113" s="42" t="s">
        <v>622</v>
      </c>
      <c r="B113" s="33" t="s">
        <v>217</v>
      </c>
      <c r="C113" s="34">
        <v>367034</v>
      </c>
      <c r="D113" s="11" t="str">
        <f t="shared" si="11"/>
        <v>N/A</v>
      </c>
      <c r="E113" s="34">
        <v>377768</v>
      </c>
      <c r="F113" s="11" t="str">
        <f t="shared" si="12"/>
        <v>N/A</v>
      </c>
      <c r="G113" s="34">
        <v>389723</v>
      </c>
      <c r="H113" s="11" t="str">
        <f t="shared" si="13"/>
        <v>N/A</v>
      </c>
      <c r="I113" s="12">
        <v>2.9249999999999998</v>
      </c>
      <c r="J113" s="12">
        <v>3.165</v>
      </c>
      <c r="K113" s="41" t="s">
        <v>732</v>
      </c>
      <c r="L113" s="9" t="str">
        <f t="shared" si="14"/>
        <v>Yes</v>
      </c>
    </row>
    <row r="114" spans="1:12" x14ac:dyDescent="0.25">
      <c r="A114" s="42" t="s">
        <v>1452</v>
      </c>
      <c r="B114" s="33" t="s">
        <v>217</v>
      </c>
      <c r="C114" s="43">
        <v>1666.8947889999999</v>
      </c>
      <c r="D114" s="11" t="str">
        <f t="shared" si="11"/>
        <v>N/A</v>
      </c>
      <c r="E114" s="43">
        <v>1654.3661427</v>
      </c>
      <c r="F114" s="11" t="str">
        <f t="shared" si="12"/>
        <v>N/A</v>
      </c>
      <c r="G114" s="43">
        <v>1828.4871486</v>
      </c>
      <c r="H114" s="11" t="str">
        <f t="shared" si="13"/>
        <v>N/A</v>
      </c>
      <c r="I114" s="12">
        <v>-0.752</v>
      </c>
      <c r="J114" s="12">
        <v>10.52</v>
      </c>
      <c r="K114" s="41" t="s">
        <v>732</v>
      </c>
      <c r="L114" s="9" t="str">
        <f t="shared" si="14"/>
        <v>Yes</v>
      </c>
    </row>
    <row r="115" spans="1:12" ht="25" x14ac:dyDescent="0.25">
      <c r="A115" s="42" t="s">
        <v>623</v>
      </c>
      <c r="B115" s="33" t="s">
        <v>217</v>
      </c>
      <c r="C115" s="43">
        <v>234215193</v>
      </c>
      <c r="D115" s="11" t="str">
        <f t="shared" si="11"/>
        <v>N/A</v>
      </c>
      <c r="E115" s="43">
        <v>249666412</v>
      </c>
      <c r="F115" s="11" t="str">
        <f t="shared" si="12"/>
        <v>N/A</v>
      </c>
      <c r="G115" s="43">
        <v>252976490</v>
      </c>
      <c r="H115" s="11" t="str">
        <f t="shared" si="13"/>
        <v>N/A</v>
      </c>
      <c r="I115" s="12">
        <v>6.5970000000000004</v>
      </c>
      <c r="J115" s="12">
        <v>1.3260000000000001</v>
      </c>
      <c r="K115" s="41" t="s">
        <v>732</v>
      </c>
      <c r="L115" s="9" t="str">
        <f t="shared" si="14"/>
        <v>Yes</v>
      </c>
    </row>
    <row r="116" spans="1:12" x14ac:dyDescent="0.25">
      <c r="A116" s="44" t="s">
        <v>624</v>
      </c>
      <c r="B116" s="34" t="s">
        <v>217</v>
      </c>
      <c r="C116" s="34">
        <v>110111</v>
      </c>
      <c r="D116" s="11" t="str">
        <f t="shared" si="11"/>
        <v>N/A</v>
      </c>
      <c r="E116" s="34">
        <v>113771</v>
      </c>
      <c r="F116" s="11" t="str">
        <f t="shared" si="12"/>
        <v>N/A</v>
      </c>
      <c r="G116" s="34">
        <v>120344</v>
      </c>
      <c r="H116" s="11" t="str">
        <f t="shared" si="13"/>
        <v>N/A</v>
      </c>
      <c r="I116" s="12">
        <v>3.3239999999999998</v>
      </c>
      <c r="J116" s="12">
        <v>5.7770000000000001</v>
      </c>
      <c r="K116" s="1" t="s">
        <v>732</v>
      </c>
      <c r="L116" s="9" t="str">
        <f t="shared" si="14"/>
        <v>Yes</v>
      </c>
    </row>
    <row r="117" spans="1:12" x14ac:dyDescent="0.25">
      <c r="A117" s="42" t="s">
        <v>1453</v>
      </c>
      <c r="B117" s="33" t="s">
        <v>217</v>
      </c>
      <c r="C117" s="43">
        <v>2127.0826075999998</v>
      </c>
      <c r="D117" s="11" t="str">
        <f t="shared" si="11"/>
        <v>N/A</v>
      </c>
      <c r="E117" s="43">
        <v>2194.4644241999999</v>
      </c>
      <c r="F117" s="11" t="str">
        <f t="shared" si="12"/>
        <v>N/A</v>
      </c>
      <c r="G117" s="43">
        <v>2102.1113641000002</v>
      </c>
      <c r="H117" s="11" t="str">
        <f t="shared" si="13"/>
        <v>N/A</v>
      </c>
      <c r="I117" s="12">
        <v>3.1680000000000001</v>
      </c>
      <c r="J117" s="12">
        <v>-4.21</v>
      </c>
      <c r="K117" s="41" t="s">
        <v>732</v>
      </c>
      <c r="L117" s="9" t="str">
        <f t="shared" si="14"/>
        <v>Yes</v>
      </c>
    </row>
    <row r="118" spans="1:12" ht="25" x14ac:dyDescent="0.25">
      <c r="A118" s="42" t="s">
        <v>625</v>
      </c>
      <c r="B118" s="33" t="s">
        <v>217</v>
      </c>
      <c r="C118" s="43">
        <v>19322828</v>
      </c>
      <c r="D118" s="11" t="str">
        <f t="shared" si="11"/>
        <v>N/A</v>
      </c>
      <c r="E118" s="43">
        <v>21823235</v>
      </c>
      <c r="F118" s="11" t="str">
        <f t="shared" si="12"/>
        <v>N/A</v>
      </c>
      <c r="G118" s="43">
        <v>24103739</v>
      </c>
      <c r="H118" s="11" t="str">
        <f t="shared" si="13"/>
        <v>N/A</v>
      </c>
      <c r="I118" s="12">
        <v>12.94</v>
      </c>
      <c r="J118" s="12">
        <v>10.45</v>
      </c>
      <c r="K118" s="41" t="s">
        <v>732</v>
      </c>
      <c r="L118" s="9" t="str">
        <f t="shared" si="14"/>
        <v>Yes</v>
      </c>
    </row>
    <row r="119" spans="1:12" x14ac:dyDescent="0.25">
      <c r="A119" s="42" t="s">
        <v>626</v>
      </c>
      <c r="B119" s="33" t="s">
        <v>217</v>
      </c>
      <c r="C119" s="34">
        <v>57129</v>
      </c>
      <c r="D119" s="11" t="str">
        <f t="shared" si="11"/>
        <v>N/A</v>
      </c>
      <c r="E119" s="34">
        <v>59268</v>
      </c>
      <c r="F119" s="11" t="str">
        <f t="shared" si="12"/>
        <v>N/A</v>
      </c>
      <c r="G119" s="34">
        <v>64037</v>
      </c>
      <c r="H119" s="11" t="str">
        <f t="shared" si="13"/>
        <v>N/A</v>
      </c>
      <c r="I119" s="12">
        <v>3.7440000000000002</v>
      </c>
      <c r="J119" s="12">
        <v>8.0470000000000006</v>
      </c>
      <c r="K119" s="41" t="s">
        <v>732</v>
      </c>
      <c r="L119" s="9" t="str">
        <f t="shared" si="14"/>
        <v>Yes</v>
      </c>
    </row>
    <row r="120" spans="1:12" x14ac:dyDescent="0.25">
      <c r="A120" s="42" t="s">
        <v>1454</v>
      </c>
      <c r="B120" s="33" t="s">
        <v>217</v>
      </c>
      <c r="C120" s="43">
        <v>338.23151114000001</v>
      </c>
      <c r="D120" s="11" t="str">
        <f t="shared" si="11"/>
        <v>N/A</v>
      </c>
      <c r="E120" s="43">
        <v>368.21277923999997</v>
      </c>
      <c r="F120" s="11" t="str">
        <f t="shared" si="12"/>
        <v>N/A</v>
      </c>
      <c r="G120" s="43">
        <v>376.40331371000002</v>
      </c>
      <c r="H120" s="11" t="str">
        <f t="shared" si="13"/>
        <v>N/A</v>
      </c>
      <c r="I120" s="12">
        <v>8.8640000000000008</v>
      </c>
      <c r="J120" s="12">
        <v>2.2240000000000002</v>
      </c>
      <c r="K120" s="41" t="s">
        <v>732</v>
      </c>
      <c r="L120" s="9" t="str">
        <f t="shared" si="14"/>
        <v>Yes</v>
      </c>
    </row>
    <row r="121" spans="1:12" ht="25" x14ac:dyDescent="0.25">
      <c r="A121" s="42" t="s">
        <v>627</v>
      </c>
      <c r="B121" s="33" t="s">
        <v>217</v>
      </c>
      <c r="C121" s="43">
        <v>278532437</v>
      </c>
      <c r="D121" s="11" t="str">
        <f t="shared" si="11"/>
        <v>N/A</v>
      </c>
      <c r="E121" s="43">
        <v>320120906</v>
      </c>
      <c r="F121" s="11" t="str">
        <f t="shared" si="12"/>
        <v>N/A</v>
      </c>
      <c r="G121" s="43">
        <v>360125998</v>
      </c>
      <c r="H121" s="11" t="str">
        <f t="shared" si="13"/>
        <v>N/A</v>
      </c>
      <c r="I121" s="12">
        <v>14.93</v>
      </c>
      <c r="J121" s="12">
        <v>12.5</v>
      </c>
      <c r="K121" s="41" t="s">
        <v>732</v>
      </c>
      <c r="L121" s="9" t="str">
        <f t="shared" si="14"/>
        <v>Yes</v>
      </c>
    </row>
    <row r="122" spans="1:12" x14ac:dyDescent="0.25">
      <c r="A122" s="42" t="s">
        <v>628</v>
      </c>
      <c r="B122" s="33" t="s">
        <v>217</v>
      </c>
      <c r="C122" s="34">
        <v>47714</v>
      </c>
      <c r="D122" s="11" t="str">
        <f t="shared" si="11"/>
        <v>N/A</v>
      </c>
      <c r="E122" s="34">
        <v>50791</v>
      </c>
      <c r="F122" s="11" t="str">
        <f t="shared" si="12"/>
        <v>N/A</v>
      </c>
      <c r="G122" s="34">
        <v>53416</v>
      </c>
      <c r="H122" s="11" t="str">
        <f t="shared" si="13"/>
        <v>N/A</v>
      </c>
      <c r="I122" s="12">
        <v>6.4489999999999998</v>
      </c>
      <c r="J122" s="12">
        <v>5.1680000000000001</v>
      </c>
      <c r="K122" s="41" t="s">
        <v>732</v>
      </c>
      <c r="L122" s="9" t="str">
        <f t="shared" si="14"/>
        <v>Yes</v>
      </c>
    </row>
    <row r="123" spans="1:12" ht="25" x14ac:dyDescent="0.25">
      <c r="A123" s="42" t="s">
        <v>1455</v>
      </c>
      <c r="B123" s="33" t="s">
        <v>217</v>
      </c>
      <c r="C123" s="43">
        <v>5837.5411199999999</v>
      </c>
      <c r="D123" s="11" t="str">
        <f t="shared" si="11"/>
        <v>N/A</v>
      </c>
      <c r="E123" s="43">
        <v>6302.7092595000004</v>
      </c>
      <c r="F123" s="11" t="str">
        <f t="shared" si="12"/>
        <v>N/A</v>
      </c>
      <c r="G123" s="43">
        <v>6741.9124981000004</v>
      </c>
      <c r="H123" s="11" t="str">
        <f t="shared" si="13"/>
        <v>N/A</v>
      </c>
      <c r="I123" s="12">
        <v>7.9690000000000003</v>
      </c>
      <c r="J123" s="12">
        <v>6.968</v>
      </c>
      <c r="K123" s="41" t="s">
        <v>732</v>
      </c>
      <c r="L123" s="9" t="str">
        <f t="shared" si="14"/>
        <v>Yes</v>
      </c>
    </row>
    <row r="124" spans="1:12" ht="25" x14ac:dyDescent="0.25">
      <c r="A124" s="42" t="s">
        <v>629</v>
      </c>
      <c r="B124" s="33" t="s">
        <v>217</v>
      </c>
      <c r="C124" s="43">
        <v>51451037</v>
      </c>
      <c r="D124" s="11" t="str">
        <f t="shared" si="11"/>
        <v>N/A</v>
      </c>
      <c r="E124" s="43">
        <v>52094459</v>
      </c>
      <c r="F124" s="11" t="str">
        <f t="shared" si="12"/>
        <v>N/A</v>
      </c>
      <c r="G124" s="43">
        <v>49392171</v>
      </c>
      <c r="H124" s="11" t="str">
        <f t="shared" si="13"/>
        <v>N/A</v>
      </c>
      <c r="I124" s="12">
        <v>1.2509999999999999</v>
      </c>
      <c r="J124" s="12">
        <v>-5.19</v>
      </c>
      <c r="K124" s="41" t="s">
        <v>732</v>
      </c>
      <c r="L124" s="9" t="str">
        <f t="shared" si="14"/>
        <v>Yes</v>
      </c>
    </row>
    <row r="125" spans="1:12" x14ac:dyDescent="0.25">
      <c r="A125" s="42" t="s">
        <v>630</v>
      </c>
      <c r="B125" s="33" t="s">
        <v>217</v>
      </c>
      <c r="C125" s="34">
        <v>27944</v>
      </c>
      <c r="D125" s="11" t="str">
        <f t="shared" si="11"/>
        <v>N/A</v>
      </c>
      <c r="E125" s="34">
        <v>27065</v>
      </c>
      <c r="F125" s="11" t="str">
        <f t="shared" si="12"/>
        <v>N/A</v>
      </c>
      <c r="G125" s="34">
        <v>20890</v>
      </c>
      <c r="H125" s="11" t="str">
        <f t="shared" si="13"/>
        <v>N/A</v>
      </c>
      <c r="I125" s="12">
        <v>-3.15</v>
      </c>
      <c r="J125" s="12">
        <v>-22.8</v>
      </c>
      <c r="K125" s="41" t="s">
        <v>732</v>
      </c>
      <c r="L125" s="9" t="str">
        <f t="shared" si="14"/>
        <v>Yes</v>
      </c>
    </row>
    <row r="126" spans="1:12" ht="25" x14ac:dyDescent="0.25">
      <c r="A126" s="42" t="s">
        <v>1456</v>
      </c>
      <c r="B126" s="33" t="s">
        <v>217</v>
      </c>
      <c r="C126" s="43">
        <v>1841.2194747000001</v>
      </c>
      <c r="D126" s="11" t="str">
        <f t="shared" si="11"/>
        <v>N/A</v>
      </c>
      <c r="E126" s="43">
        <v>1924.7906521</v>
      </c>
      <c r="F126" s="11" t="str">
        <f t="shared" si="12"/>
        <v>N/A</v>
      </c>
      <c r="G126" s="43">
        <v>2364.3930589000001</v>
      </c>
      <c r="H126" s="11" t="str">
        <f t="shared" si="13"/>
        <v>N/A</v>
      </c>
      <c r="I126" s="12">
        <v>4.5389999999999997</v>
      </c>
      <c r="J126" s="12">
        <v>22.84</v>
      </c>
      <c r="K126" s="41" t="s">
        <v>732</v>
      </c>
      <c r="L126" s="9" t="str">
        <f t="shared" si="14"/>
        <v>Yes</v>
      </c>
    </row>
    <row r="127" spans="1:12" ht="25" x14ac:dyDescent="0.25">
      <c r="A127" s="42" t="s">
        <v>631</v>
      </c>
      <c r="B127" s="33" t="s">
        <v>217</v>
      </c>
      <c r="C127" s="43">
        <v>3382132</v>
      </c>
      <c r="D127" s="11" t="str">
        <f t="shared" si="11"/>
        <v>N/A</v>
      </c>
      <c r="E127" s="43">
        <v>3542502</v>
      </c>
      <c r="F127" s="11" t="str">
        <f t="shared" si="12"/>
        <v>N/A</v>
      </c>
      <c r="G127" s="43">
        <v>4002628</v>
      </c>
      <c r="H127" s="11" t="str">
        <f t="shared" si="13"/>
        <v>N/A</v>
      </c>
      <c r="I127" s="12">
        <v>4.742</v>
      </c>
      <c r="J127" s="12">
        <v>12.99</v>
      </c>
      <c r="K127" s="41" t="s">
        <v>732</v>
      </c>
      <c r="L127" s="9" t="str">
        <f t="shared" si="14"/>
        <v>Yes</v>
      </c>
    </row>
    <row r="128" spans="1:12" x14ac:dyDescent="0.25">
      <c r="A128" s="42" t="s">
        <v>632</v>
      </c>
      <c r="B128" s="33" t="s">
        <v>217</v>
      </c>
      <c r="C128" s="34">
        <v>8153</v>
      </c>
      <c r="D128" s="11" t="str">
        <f t="shared" si="11"/>
        <v>N/A</v>
      </c>
      <c r="E128" s="34">
        <v>8142</v>
      </c>
      <c r="F128" s="11" t="str">
        <f t="shared" si="12"/>
        <v>N/A</v>
      </c>
      <c r="G128" s="34">
        <v>9297</v>
      </c>
      <c r="H128" s="11" t="str">
        <f t="shared" si="13"/>
        <v>N/A</v>
      </c>
      <c r="I128" s="12">
        <v>-0.13500000000000001</v>
      </c>
      <c r="J128" s="12">
        <v>14.19</v>
      </c>
      <c r="K128" s="41" t="s">
        <v>732</v>
      </c>
      <c r="L128" s="9" t="str">
        <f t="shared" si="14"/>
        <v>Yes</v>
      </c>
    </row>
    <row r="129" spans="1:12" ht="25" x14ac:dyDescent="0.25">
      <c r="A129" s="42" t="s">
        <v>1457</v>
      </c>
      <c r="B129" s="33" t="s">
        <v>217</v>
      </c>
      <c r="C129" s="43">
        <v>414.83282227000001</v>
      </c>
      <c r="D129" s="11" t="str">
        <f t="shared" si="11"/>
        <v>N/A</v>
      </c>
      <c r="E129" s="43">
        <v>435.08990419999998</v>
      </c>
      <c r="F129" s="11" t="str">
        <f t="shared" si="12"/>
        <v>N/A</v>
      </c>
      <c r="G129" s="43">
        <v>430.52898785000002</v>
      </c>
      <c r="H129" s="11" t="str">
        <f t="shared" si="13"/>
        <v>N/A</v>
      </c>
      <c r="I129" s="12">
        <v>4.883</v>
      </c>
      <c r="J129" s="12">
        <v>-1.05</v>
      </c>
      <c r="K129" s="41" t="s">
        <v>732</v>
      </c>
      <c r="L129" s="9" t="str">
        <f t="shared" si="14"/>
        <v>Yes</v>
      </c>
    </row>
    <row r="130" spans="1:12" ht="25" x14ac:dyDescent="0.25">
      <c r="A130" s="42" t="s">
        <v>633</v>
      </c>
      <c r="B130" s="33" t="s">
        <v>217</v>
      </c>
      <c r="C130" s="43">
        <v>38941</v>
      </c>
      <c r="D130" s="11" t="str">
        <f t="shared" si="11"/>
        <v>N/A</v>
      </c>
      <c r="E130" s="43">
        <v>41531</v>
      </c>
      <c r="F130" s="11" t="str">
        <f t="shared" si="12"/>
        <v>N/A</v>
      </c>
      <c r="G130" s="43">
        <v>51483</v>
      </c>
      <c r="H130" s="11" t="str">
        <f t="shared" si="13"/>
        <v>N/A</v>
      </c>
      <c r="I130" s="12">
        <v>6.6509999999999998</v>
      </c>
      <c r="J130" s="12">
        <v>23.96</v>
      </c>
      <c r="K130" s="41" t="s">
        <v>732</v>
      </c>
      <c r="L130" s="9" t="str">
        <f t="shared" si="14"/>
        <v>Yes</v>
      </c>
    </row>
    <row r="131" spans="1:12" x14ac:dyDescent="0.25">
      <c r="A131" s="42" t="s">
        <v>634</v>
      </c>
      <c r="B131" s="33" t="s">
        <v>217</v>
      </c>
      <c r="C131" s="34">
        <v>1411</v>
      </c>
      <c r="D131" s="11" t="str">
        <f t="shared" si="11"/>
        <v>N/A</v>
      </c>
      <c r="E131" s="34">
        <v>1476</v>
      </c>
      <c r="F131" s="11" t="str">
        <f t="shared" si="12"/>
        <v>N/A</v>
      </c>
      <c r="G131" s="34">
        <v>1519</v>
      </c>
      <c r="H131" s="11" t="str">
        <f t="shared" si="13"/>
        <v>N/A</v>
      </c>
      <c r="I131" s="12">
        <v>4.6070000000000002</v>
      </c>
      <c r="J131" s="12">
        <v>2.9129999999999998</v>
      </c>
      <c r="K131" s="41" t="s">
        <v>732</v>
      </c>
      <c r="L131" s="9" t="str">
        <f t="shared" si="14"/>
        <v>Yes</v>
      </c>
    </row>
    <row r="132" spans="1:12" ht="25" x14ac:dyDescent="0.25">
      <c r="A132" s="42" t="s">
        <v>1458</v>
      </c>
      <c r="B132" s="33" t="s">
        <v>217</v>
      </c>
      <c r="C132" s="43">
        <v>27.598157335</v>
      </c>
      <c r="D132" s="11" t="str">
        <f t="shared" si="11"/>
        <v>N/A</v>
      </c>
      <c r="E132" s="43">
        <v>28.137533874999999</v>
      </c>
      <c r="F132" s="11" t="str">
        <f t="shared" si="12"/>
        <v>N/A</v>
      </c>
      <c r="G132" s="43">
        <v>33.892692560999997</v>
      </c>
      <c r="H132" s="11" t="str">
        <f t="shared" si="13"/>
        <v>N/A</v>
      </c>
      <c r="I132" s="12">
        <v>1.954</v>
      </c>
      <c r="J132" s="12">
        <v>20.45</v>
      </c>
      <c r="K132" s="41" t="s">
        <v>732</v>
      </c>
      <c r="L132" s="9" t="str">
        <f t="shared" si="14"/>
        <v>Yes</v>
      </c>
    </row>
    <row r="133" spans="1:12" x14ac:dyDescent="0.25">
      <c r="A133" s="42" t="s">
        <v>635</v>
      </c>
      <c r="B133" s="33" t="s">
        <v>217</v>
      </c>
      <c r="C133" s="43">
        <v>9375714</v>
      </c>
      <c r="D133" s="11" t="str">
        <f t="shared" si="11"/>
        <v>N/A</v>
      </c>
      <c r="E133" s="43">
        <v>10556858</v>
      </c>
      <c r="F133" s="11" t="str">
        <f t="shared" si="12"/>
        <v>N/A</v>
      </c>
      <c r="G133" s="43">
        <v>11649020</v>
      </c>
      <c r="H133" s="11" t="str">
        <f t="shared" si="13"/>
        <v>N/A</v>
      </c>
      <c r="I133" s="12">
        <v>12.6</v>
      </c>
      <c r="J133" s="12">
        <v>10.35</v>
      </c>
      <c r="K133" s="41" t="s">
        <v>732</v>
      </c>
      <c r="L133" s="9" t="str">
        <f t="shared" si="14"/>
        <v>Yes</v>
      </c>
    </row>
    <row r="134" spans="1:12" x14ac:dyDescent="0.25">
      <c r="A134" s="42" t="s">
        <v>636</v>
      </c>
      <c r="B134" s="33" t="s">
        <v>217</v>
      </c>
      <c r="C134" s="34">
        <v>1194</v>
      </c>
      <c r="D134" s="11" t="str">
        <f t="shared" si="11"/>
        <v>N/A</v>
      </c>
      <c r="E134" s="34">
        <v>1287</v>
      </c>
      <c r="F134" s="11" t="str">
        <f t="shared" si="12"/>
        <v>N/A</v>
      </c>
      <c r="G134" s="34">
        <v>1356</v>
      </c>
      <c r="H134" s="11" t="str">
        <f t="shared" si="13"/>
        <v>N/A</v>
      </c>
      <c r="I134" s="12">
        <v>7.7889999999999997</v>
      </c>
      <c r="J134" s="12">
        <v>5.3609999999999998</v>
      </c>
      <c r="K134" s="41" t="s">
        <v>732</v>
      </c>
      <c r="L134" s="9" t="str">
        <f t="shared" si="14"/>
        <v>Yes</v>
      </c>
    </row>
    <row r="135" spans="1:12" x14ac:dyDescent="0.25">
      <c r="A135" s="42" t="s">
        <v>1459</v>
      </c>
      <c r="B135" s="33" t="s">
        <v>217</v>
      </c>
      <c r="C135" s="43">
        <v>7852.3567838999998</v>
      </c>
      <c r="D135" s="11" t="str">
        <f t="shared" si="11"/>
        <v>N/A</v>
      </c>
      <c r="E135" s="43">
        <v>8202.6868687000006</v>
      </c>
      <c r="F135" s="11" t="str">
        <f t="shared" si="12"/>
        <v>N/A</v>
      </c>
      <c r="G135" s="43">
        <v>8590.7227139000006</v>
      </c>
      <c r="H135" s="11" t="str">
        <f t="shared" si="13"/>
        <v>N/A</v>
      </c>
      <c r="I135" s="12">
        <v>4.4610000000000003</v>
      </c>
      <c r="J135" s="12">
        <v>4.7309999999999999</v>
      </c>
      <c r="K135" s="41" t="s">
        <v>732</v>
      </c>
      <c r="L135" s="9" t="str">
        <f t="shared" si="14"/>
        <v>Yes</v>
      </c>
    </row>
    <row r="136" spans="1:12" ht="25" x14ac:dyDescent="0.25">
      <c r="A136" s="42" t="s">
        <v>637</v>
      </c>
      <c r="B136" s="33" t="s">
        <v>217</v>
      </c>
      <c r="C136" s="43">
        <v>182948</v>
      </c>
      <c r="D136" s="11" t="str">
        <f t="shared" si="11"/>
        <v>N/A</v>
      </c>
      <c r="E136" s="43">
        <v>259710</v>
      </c>
      <c r="F136" s="11" t="str">
        <f t="shared" si="12"/>
        <v>N/A</v>
      </c>
      <c r="G136" s="43">
        <v>211638</v>
      </c>
      <c r="H136" s="11" t="str">
        <f t="shared" si="13"/>
        <v>N/A</v>
      </c>
      <c r="I136" s="12">
        <v>41.96</v>
      </c>
      <c r="J136" s="12">
        <v>-18.5</v>
      </c>
      <c r="K136" s="41" t="s">
        <v>732</v>
      </c>
      <c r="L136" s="9" t="str">
        <f>IF(J136="Div by 0", "N/A", IF(OR(J136="N/A",K136="N/A"),"N/A", IF(J136&gt;VALUE(MID(K136,1,2)), "No", IF(J136&lt;-1*VALUE(MID(K136,1,2)), "No", "Yes"))))</f>
        <v>Yes</v>
      </c>
    </row>
    <row r="137" spans="1:12" x14ac:dyDescent="0.25">
      <c r="A137" s="42" t="s">
        <v>638</v>
      </c>
      <c r="B137" s="33" t="s">
        <v>217</v>
      </c>
      <c r="C137" s="34">
        <v>1507</v>
      </c>
      <c r="D137" s="11" t="str">
        <f t="shared" si="11"/>
        <v>N/A</v>
      </c>
      <c r="E137" s="34">
        <v>1683</v>
      </c>
      <c r="F137" s="11" t="str">
        <f t="shared" si="12"/>
        <v>N/A</v>
      </c>
      <c r="G137" s="34">
        <v>1544</v>
      </c>
      <c r="H137" s="11" t="str">
        <f t="shared" si="13"/>
        <v>N/A</v>
      </c>
      <c r="I137" s="12">
        <v>11.68</v>
      </c>
      <c r="J137" s="12">
        <v>-8.26</v>
      </c>
      <c r="K137" s="41" t="s">
        <v>732</v>
      </c>
      <c r="L137" s="9" t="str">
        <f t="shared" ref="L137:L141" si="15">IF(J137="Div by 0", "N/A", IF(OR(J137="N/A",K137="N/A"),"N/A", IF(J137&gt;VALUE(MID(K137,1,2)), "No", IF(J137&lt;-1*VALUE(MID(K137,1,2)), "No", "Yes"))))</f>
        <v>Yes</v>
      </c>
    </row>
    <row r="138" spans="1:12" ht="25" x14ac:dyDescent="0.25">
      <c r="A138" s="42" t="s">
        <v>1460</v>
      </c>
      <c r="B138" s="33" t="s">
        <v>217</v>
      </c>
      <c r="C138" s="43">
        <v>121.39880556999999</v>
      </c>
      <c r="D138" s="11" t="str">
        <f t="shared" si="11"/>
        <v>N/A</v>
      </c>
      <c r="E138" s="43">
        <v>154.31372549</v>
      </c>
      <c r="F138" s="11" t="str">
        <f t="shared" si="12"/>
        <v>N/A</v>
      </c>
      <c r="G138" s="43">
        <v>137.07124352</v>
      </c>
      <c r="H138" s="11" t="str">
        <f t="shared" si="13"/>
        <v>N/A</v>
      </c>
      <c r="I138" s="12">
        <v>27.11</v>
      </c>
      <c r="J138" s="12">
        <v>-11.2</v>
      </c>
      <c r="K138" s="41" t="s">
        <v>732</v>
      </c>
      <c r="L138" s="9" t="str">
        <f t="shared" si="15"/>
        <v>Yes</v>
      </c>
    </row>
    <row r="139" spans="1:12" ht="25" x14ac:dyDescent="0.25">
      <c r="A139" s="42" t="s">
        <v>639</v>
      </c>
      <c r="B139" s="33" t="s">
        <v>217</v>
      </c>
      <c r="C139" s="43">
        <v>408976</v>
      </c>
      <c r="D139" s="11" t="str">
        <f t="shared" si="11"/>
        <v>N/A</v>
      </c>
      <c r="E139" s="43">
        <v>197817</v>
      </c>
      <c r="F139" s="11" t="str">
        <f t="shared" si="12"/>
        <v>N/A</v>
      </c>
      <c r="G139" s="43">
        <v>8738617</v>
      </c>
      <c r="H139" s="11" t="str">
        <f t="shared" si="13"/>
        <v>N/A</v>
      </c>
      <c r="I139" s="12">
        <v>-51.6</v>
      </c>
      <c r="J139" s="12">
        <v>4318</v>
      </c>
      <c r="K139" s="41" t="s">
        <v>732</v>
      </c>
      <c r="L139" s="9" t="str">
        <f t="shared" si="15"/>
        <v>No</v>
      </c>
    </row>
    <row r="140" spans="1:12" x14ac:dyDescent="0.25">
      <c r="A140" s="42" t="s">
        <v>640</v>
      </c>
      <c r="B140" s="33" t="s">
        <v>217</v>
      </c>
      <c r="C140" s="34">
        <v>11</v>
      </c>
      <c r="D140" s="11" t="str">
        <f t="shared" si="11"/>
        <v>N/A</v>
      </c>
      <c r="E140" s="34">
        <v>11</v>
      </c>
      <c r="F140" s="11" t="str">
        <f t="shared" si="12"/>
        <v>N/A</v>
      </c>
      <c r="G140" s="34">
        <v>411</v>
      </c>
      <c r="H140" s="11" t="str">
        <f t="shared" si="13"/>
        <v>N/A</v>
      </c>
      <c r="I140" s="12">
        <v>-33.299999999999997</v>
      </c>
      <c r="J140" s="12">
        <v>20450</v>
      </c>
      <c r="K140" s="41" t="s">
        <v>732</v>
      </c>
      <c r="L140" s="9" t="str">
        <f t="shared" si="15"/>
        <v>No</v>
      </c>
    </row>
    <row r="141" spans="1:12" ht="25" x14ac:dyDescent="0.25">
      <c r="A141" s="42" t="s">
        <v>1461</v>
      </c>
      <c r="B141" s="33" t="s">
        <v>217</v>
      </c>
      <c r="C141" s="43">
        <v>136325.33332999999</v>
      </c>
      <c r="D141" s="11" t="str">
        <f t="shared" si="11"/>
        <v>N/A</v>
      </c>
      <c r="E141" s="43">
        <v>98908.5</v>
      </c>
      <c r="F141" s="11" t="str">
        <f t="shared" si="12"/>
        <v>N/A</v>
      </c>
      <c r="G141" s="43">
        <v>21261.841849</v>
      </c>
      <c r="H141" s="11" t="str">
        <f t="shared" si="13"/>
        <v>N/A</v>
      </c>
      <c r="I141" s="12">
        <v>-27.4</v>
      </c>
      <c r="J141" s="12">
        <v>-78.5</v>
      </c>
      <c r="K141" s="41" t="s">
        <v>732</v>
      </c>
      <c r="L141" s="9" t="str">
        <f t="shared" si="15"/>
        <v>No</v>
      </c>
    </row>
    <row r="142" spans="1:12" ht="25" x14ac:dyDescent="0.25">
      <c r="A142" s="42" t="s">
        <v>641</v>
      </c>
      <c r="B142" s="33" t="s">
        <v>217</v>
      </c>
      <c r="C142" s="43">
        <v>77896804</v>
      </c>
      <c r="D142" s="11" t="str">
        <f t="shared" si="11"/>
        <v>N/A</v>
      </c>
      <c r="E142" s="43">
        <v>91905906</v>
      </c>
      <c r="F142" s="11" t="str">
        <f t="shared" si="12"/>
        <v>N/A</v>
      </c>
      <c r="G142" s="43">
        <v>92199536</v>
      </c>
      <c r="H142" s="11" t="str">
        <f t="shared" si="13"/>
        <v>N/A</v>
      </c>
      <c r="I142" s="12">
        <v>17.98</v>
      </c>
      <c r="J142" s="12">
        <v>0.31950000000000001</v>
      </c>
      <c r="K142" s="41" t="s">
        <v>732</v>
      </c>
      <c r="L142" s="9" t="str">
        <f t="shared" ref="L142:L153" si="16">IF(J142="Div by 0", "N/A", IF(K142="N/A","N/A", IF(J142&gt;VALUE(MID(K142,1,2)), "No", IF(J142&lt;-1*VALUE(MID(K142,1,2)), "No", "Yes"))))</f>
        <v>Yes</v>
      </c>
    </row>
    <row r="143" spans="1:12" x14ac:dyDescent="0.25">
      <c r="A143" s="42" t="s">
        <v>642</v>
      </c>
      <c r="B143" s="33" t="s">
        <v>217</v>
      </c>
      <c r="C143" s="34">
        <v>137601</v>
      </c>
      <c r="D143" s="11" t="str">
        <f t="shared" si="11"/>
        <v>N/A</v>
      </c>
      <c r="E143" s="34">
        <v>156567</v>
      </c>
      <c r="F143" s="11" t="str">
        <f t="shared" si="12"/>
        <v>N/A</v>
      </c>
      <c r="G143" s="34">
        <v>159018</v>
      </c>
      <c r="H143" s="11" t="str">
        <f t="shared" si="13"/>
        <v>N/A</v>
      </c>
      <c r="I143" s="12">
        <v>13.78</v>
      </c>
      <c r="J143" s="12">
        <v>1.5649999999999999</v>
      </c>
      <c r="K143" s="41" t="s">
        <v>732</v>
      </c>
      <c r="L143" s="9" t="str">
        <f t="shared" si="16"/>
        <v>Yes</v>
      </c>
    </row>
    <row r="144" spans="1:12" ht="25" x14ac:dyDescent="0.25">
      <c r="A144" s="42" t="s">
        <v>1462</v>
      </c>
      <c r="B144" s="33" t="s">
        <v>217</v>
      </c>
      <c r="C144" s="43">
        <v>566.10638003999998</v>
      </c>
      <c r="D144" s="11" t="str">
        <f t="shared" si="11"/>
        <v>N/A</v>
      </c>
      <c r="E144" s="43">
        <v>587.00687884000001</v>
      </c>
      <c r="F144" s="11" t="str">
        <f t="shared" si="12"/>
        <v>N/A</v>
      </c>
      <c r="G144" s="43">
        <v>579.80565721999994</v>
      </c>
      <c r="H144" s="11" t="str">
        <f t="shared" si="13"/>
        <v>N/A</v>
      </c>
      <c r="I144" s="12">
        <v>3.6920000000000002</v>
      </c>
      <c r="J144" s="12">
        <v>-1.23</v>
      </c>
      <c r="K144" s="41" t="s">
        <v>732</v>
      </c>
      <c r="L144" s="9" t="str">
        <f t="shared" si="16"/>
        <v>Yes</v>
      </c>
    </row>
    <row r="145" spans="1:12" ht="25" x14ac:dyDescent="0.25">
      <c r="A145" s="42" t="s">
        <v>643</v>
      </c>
      <c r="B145" s="33" t="s">
        <v>217</v>
      </c>
      <c r="C145" s="43">
        <v>382645530</v>
      </c>
      <c r="D145" s="11" t="str">
        <f t="shared" ref="D145:D153" si="17">IF($B145="N/A","N/A",IF(C145&gt;10,"No",IF(C145&lt;-10,"No","Yes")))</f>
        <v>N/A</v>
      </c>
      <c r="E145" s="43">
        <v>421629403</v>
      </c>
      <c r="F145" s="11" t="str">
        <f t="shared" ref="F145:F153" si="18">IF($B145="N/A","N/A",IF(E145&gt;10,"No",IF(E145&lt;-10,"No","Yes")))</f>
        <v>N/A</v>
      </c>
      <c r="G145" s="43">
        <v>455322849</v>
      </c>
      <c r="H145" s="11" t="str">
        <f t="shared" ref="H145:H153" si="19">IF($B145="N/A","N/A",IF(G145&gt;10,"No",IF(G145&lt;-10,"No","Yes")))</f>
        <v>N/A</v>
      </c>
      <c r="I145" s="12">
        <v>10.19</v>
      </c>
      <c r="J145" s="12">
        <v>7.9909999999999997</v>
      </c>
      <c r="K145" s="41" t="s">
        <v>732</v>
      </c>
      <c r="L145" s="9" t="str">
        <f t="shared" si="16"/>
        <v>Yes</v>
      </c>
    </row>
    <row r="146" spans="1:12" x14ac:dyDescent="0.25">
      <c r="A146" s="42" t="s">
        <v>644</v>
      </c>
      <c r="B146" s="33" t="s">
        <v>217</v>
      </c>
      <c r="C146" s="34">
        <v>11986</v>
      </c>
      <c r="D146" s="11" t="str">
        <f t="shared" si="17"/>
        <v>N/A</v>
      </c>
      <c r="E146" s="34">
        <v>12314</v>
      </c>
      <c r="F146" s="11" t="str">
        <f t="shared" si="18"/>
        <v>N/A</v>
      </c>
      <c r="G146" s="34">
        <v>12728</v>
      </c>
      <c r="H146" s="11" t="str">
        <f t="shared" si="19"/>
        <v>N/A</v>
      </c>
      <c r="I146" s="12">
        <v>2.7370000000000001</v>
      </c>
      <c r="J146" s="12">
        <v>3.3620000000000001</v>
      </c>
      <c r="K146" s="41" t="s">
        <v>732</v>
      </c>
      <c r="L146" s="9" t="str">
        <f t="shared" si="16"/>
        <v>Yes</v>
      </c>
    </row>
    <row r="147" spans="1:12" ht="25" x14ac:dyDescent="0.25">
      <c r="A147" s="42" t="s">
        <v>1463</v>
      </c>
      <c r="B147" s="33" t="s">
        <v>217</v>
      </c>
      <c r="C147" s="43">
        <v>31924.372600999999</v>
      </c>
      <c r="D147" s="11" t="str">
        <f t="shared" si="17"/>
        <v>N/A</v>
      </c>
      <c r="E147" s="43">
        <v>34239.841074999997</v>
      </c>
      <c r="F147" s="11" t="str">
        <f t="shared" si="18"/>
        <v>N/A</v>
      </c>
      <c r="G147" s="43">
        <v>35773.322517000001</v>
      </c>
      <c r="H147" s="11" t="str">
        <f t="shared" si="19"/>
        <v>N/A</v>
      </c>
      <c r="I147" s="12">
        <v>7.2530000000000001</v>
      </c>
      <c r="J147" s="12">
        <v>4.4790000000000001</v>
      </c>
      <c r="K147" s="41" t="s">
        <v>732</v>
      </c>
      <c r="L147" s="9" t="str">
        <f t="shared" si="16"/>
        <v>Yes</v>
      </c>
    </row>
    <row r="148" spans="1:12" ht="25" x14ac:dyDescent="0.25">
      <c r="A148" s="42" t="s">
        <v>645</v>
      </c>
      <c r="B148" s="33" t="s">
        <v>217</v>
      </c>
      <c r="C148" s="43">
        <v>160060293</v>
      </c>
      <c r="D148" s="11" t="str">
        <f t="shared" si="17"/>
        <v>N/A</v>
      </c>
      <c r="E148" s="43">
        <v>163264429</v>
      </c>
      <c r="F148" s="11" t="str">
        <f t="shared" si="18"/>
        <v>N/A</v>
      </c>
      <c r="G148" s="43">
        <v>195880149</v>
      </c>
      <c r="H148" s="11" t="str">
        <f t="shared" si="19"/>
        <v>N/A</v>
      </c>
      <c r="I148" s="12">
        <v>2.0019999999999998</v>
      </c>
      <c r="J148" s="12">
        <v>19.98</v>
      </c>
      <c r="K148" s="41" t="s">
        <v>732</v>
      </c>
      <c r="L148" s="9" t="str">
        <f t="shared" si="16"/>
        <v>Yes</v>
      </c>
    </row>
    <row r="149" spans="1:12" x14ac:dyDescent="0.25">
      <c r="A149" s="42" t="s">
        <v>646</v>
      </c>
      <c r="B149" s="33" t="s">
        <v>217</v>
      </c>
      <c r="C149" s="34">
        <v>75384</v>
      </c>
      <c r="D149" s="11" t="str">
        <f t="shared" si="17"/>
        <v>N/A</v>
      </c>
      <c r="E149" s="34">
        <v>81486</v>
      </c>
      <c r="F149" s="11" t="str">
        <f t="shared" si="18"/>
        <v>N/A</v>
      </c>
      <c r="G149" s="34">
        <v>75174</v>
      </c>
      <c r="H149" s="11" t="str">
        <f t="shared" si="19"/>
        <v>N/A</v>
      </c>
      <c r="I149" s="12">
        <v>8.0950000000000006</v>
      </c>
      <c r="J149" s="12">
        <v>-7.75</v>
      </c>
      <c r="K149" s="41" t="s">
        <v>732</v>
      </c>
      <c r="L149" s="9" t="str">
        <f t="shared" si="16"/>
        <v>Yes</v>
      </c>
    </row>
    <row r="150" spans="1:12" ht="25" x14ac:dyDescent="0.25">
      <c r="A150" s="42" t="s">
        <v>1464</v>
      </c>
      <c r="B150" s="33" t="s">
        <v>217</v>
      </c>
      <c r="C150" s="43">
        <v>2123.2661174999998</v>
      </c>
      <c r="D150" s="11" t="str">
        <f t="shared" si="17"/>
        <v>N/A</v>
      </c>
      <c r="E150" s="43">
        <v>2003.5887024000001</v>
      </c>
      <c r="F150" s="11" t="str">
        <f t="shared" si="18"/>
        <v>N/A</v>
      </c>
      <c r="G150" s="43">
        <v>2605.6901189</v>
      </c>
      <c r="H150" s="11" t="str">
        <f t="shared" si="19"/>
        <v>N/A</v>
      </c>
      <c r="I150" s="12">
        <v>-5.64</v>
      </c>
      <c r="J150" s="12">
        <v>30.05</v>
      </c>
      <c r="K150" s="41" t="s">
        <v>732</v>
      </c>
      <c r="L150" s="9" t="str">
        <f t="shared" si="16"/>
        <v>No</v>
      </c>
    </row>
    <row r="151" spans="1:12" ht="25" x14ac:dyDescent="0.25">
      <c r="A151" s="42" t="s">
        <v>647</v>
      </c>
      <c r="B151" s="33" t="s">
        <v>217</v>
      </c>
      <c r="C151" s="43">
        <v>15373417</v>
      </c>
      <c r="D151" s="11" t="str">
        <f t="shared" si="17"/>
        <v>N/A</v>
      </c>
      <c r="E151" s="43">
        <v>17948426</v>
      </c>
      <c r="F151" s="11" t="str">
        <f t="shared" si="18"/>
        <v>N/A</v>
      </c>
      <c r="G151" s="43">
        <v>19480550</v>
      </c>
      <c r="H151" s="11" t="str">
        <f t="shared" si="19"/>
        <v>N/A</v>
      </c>
      <c r="I151" s="12">
        <v>16.75</v>
      </c>
      <c r="J151" s="12">
        <v>8.5359999999999996</v>
      </c>
      <c r="K151" s="41" t="s">
        <v>732</v>
      </c>
      <c r="L151" s="9" t="str">
        <f t="shared" si="16"/>
        <v>Yes</v>
      </c>
    </row>
    <row r="152" spans="1:12" x14ac:dyDescent="0.25">
      <c r="A152" s="42" t="s">
        <v>648</v>
      </c>
      <c r="B152" s="33" t="s">
        <v>217</v>
      </c>
      <c r="C152" s="34">
        <v>1691</v>
      </c>
      <c r="D152" s="11" t="str">
        <f t="shared" si="17"/>
        <v>N/A</v>
      </c>
      <c r="E152" s="34">
        <v>1902</v>
      </c>
      <c r="F152" s="11" t="str">
        <f t="shared" si="18"/>
        <v>N/A</v>
      </c>
      <c r="G152" s="34">
        <v>2065</v>
      </c>
      <c r="H152" s="11" t="str">
        <f t="shared" si="19"/>
        <v>N/A</v>
      </c>
      <c r="I152" s="12">
        <v>12.48</v>
      </c>
      <c r="J152" s="12">
        <v>8.57</v>
      </c>
      <c r="K152" s="41" t="s">
        <v>732</v>
      </c>
      <c r="L152" s="9" t="str">
        <f t="shared" si="16"/>
        <v>Yes</v>
      </c>
    </row>
    <row r="153" spans="1:12" ht="25" x14ac:dyDescent="0.25">
      <c r="A153" s="42" t="s">
        <v>1465</v>
      </c>
      <c r="B153" s="33" t="s">
        <v>217</v>
      </c>
      <c r="C153" s="43">
        <v>9091.3169722000002</v>
      </c>
      <c r="D153" s="11" t="str">
        <f t="shared" si="17"/>
        <v>N/A</v>
      </c>
      <c r="E153" s="43">
        <v>9436.6067297999998</v>
      </c>
      <c r="F153" s="11" t="str">
        <f t="shared" si="18"/>
        <v>N/A</v>
      </c>
      <c r="G153" s="43">
        <v>9433.6803873999997</v>
      </c>
      <c r="H153" s="11" t="str">
        <f t="shared" si="19"/>
        <v>N/A</v>
      </c>
      <c r="I153" s="12">
        <v>3.798</v>
      </c>
      <c r="J153" s="12">
        <v>-3.1E-2</v>
      </c>
      <c r="K153" s="41" t="s">
        <v>732</v>
      </c>
      <c r="L153" s="9" t="str">
        <f t="shared" si="16"/>
        <v>Yes</v>
      </c>
    </row>
    <row r="154" spans="1:12" x14ac:dyDescent="0.25">
      <c r="A154" s="42" t="s">
        <v>1531</v>
      </c>
      <c r="B154" s="33" t="s">
        <v>217</v>
      </c>
      <c r="C154" s="43">
        <v>879.94111088</v>
      </c>
      <c r="D154" s="11" t="str">
        <f t="shared" ref="D154:D173" si="20">IF($B154="N/A","N/A",IF(C154&gt;10,"No",IF(C154&lt;-10,"No","Yes")))</f>
        <v>N/A</v>
      </c>
      <c r="E154" s="43">
        <v>900.97574982000003</v>
      </c>
      <c r="F154" s="11" t="str">
        <f t="shared" ref="F154:F173" si="21">IF($B154="N/A","N/A",IF(E154&gt;10,"No",IF(E154&lt;-10,"No","Yes")))</f>
        <v>N/A</v>
      </c>
      <c r="G154" s="43">
        <v>957.45388402000003</v>
      </c>
      <c r="H154" s="11" t="str">
        <f t="shared" ref="H154:H173" si="22">IF($B154="N/A","N/A",IF(G154&gt;10,"No",IF(G154&lt;-10,"No","Yes")))</f>
        <v>N/A</v>
      </c>
      <c r="I154" s="12">
        <v>2.39</v>
      </c>
      <c r="J154" s="12">
        <v>6.2690000000000001</v>
      </c>
      <c r="K154" s="41" t="s">
        <v>732</v>
      </c>
      <c r="L154" s="9" t="str">
        <f t="shared" ref="L154:L173" si="23">IF(J154="Div by 0", "N/A", IF(K154="N/A","N/A", IF(J154&gt;VALUE(MID(K154,1,2)), "No", IF(J154&lt;-1*VALUE(MID(K154,1,2)), "No", "Yes"))))</f>
        <v>Yes</v>
      </c>
    </row>
    <row r="155" spans="1:12" x14ac:dyDescent="0.25">
      <c r="A155" s="45" t="s">
        <v>1532</v>
      </c>
      <c r="B155" s="33" t="s">
        <v>217</v>
      </c>
      <c r="C155" s="43">
        <v>256.94101519999998</v>
      </c>
      <c r="D155" s="11" t="str">
        <f t="shared" si="20"/>
        <v>N/A</v>
      </c>
      <c r="E155" s="43">
        <v>269.73777529</v>
      </c>
      <c r="F155" s="11" t="str">
        <f t="shared" si="21"/>
        <v>N/A</v>
      </c>
      <c r="G155" s="43">
        <v>280.30500519999998</v>
      </c>
      <c r="H155" s="11" t="str">
        <f t="shared" si="22"/>
        <v>N/A</v>
      </c>
      <c r="I155" s="12">
        <v>4.9800000000000004</v>
      </c>
      <c r="J155" s="12">
        <v>3.9180000000000001</v>
      </c>
      <c r="K155" s="41" t="s">
        <v>732</v>
      </c>
      <c r="L155" s="9" t="str">
        <f t="shared" si="23"/>
        <v>Yes</v>
      </c>
    </row>
    <row r="156" spans="1:12" x14ac:dyDescent="0.25">
      <c r="A156" s="45" t="s">
        <v>1533</v>
      </c>
      <c r="B156" s="33" t="s">
        <v>217</v>
      </c>
      <c r="C156" s="43">
        <v>1704.0212535000001</v>
      </c>
      <c r="D156" s="11" t="str">
        <f t="shared" si="20"/>
        <v>N/A</v>
      </c>
      <c r="E156" s="43">
        <v>1742.4739522</v>
      </c>
      <c r="F156" s="11" t="str">
        <f t="shared" si="21"/>
        <v>N/A</v>
      </c>
      <c r="G156" s="43">
        <v>1853.9454744</v>
      </c>
      <c r="H156" s="11" t="str">
        <f t="shared" si="22"/>
        <v>N/A</v>
      </c>
      <c r="I156" s="12">
        <v>2.2570000000000001</v>
      </c>
      <c r="J156" s="12">
        <v>6.3970000000000002</v>
      </c>
      <c r="K156" s="41" t="s">
        <v>732</v>
      </c>
      <c r="L156" s="9" t="str">
        <f t="shared" si="23"/>
        <v>Yes</v>
      </c>
    </row>
    <row r="157" spans="1:12" x14ac:dyDescent="0.25">
      <c r="A157" s="45" t="s">
        <v>1534</v>
      </c>
      <c r="B157" s="33" t="s">
        <v>217</v>
      </c>
      <c r="C157" s="43">
        <v>472.12437678999999</v>
      </c>
      <c r="D157" s="11" t="str">
        <f t="shared" si="20"/>
        <v>N/A</v>
      </c>
      <c r="E157" s="43">
        <v>448.17453445000001</v>
      </c>
      <c r="F157" s="11" t="str">
        <f t="shared" si="21"/>
        <v>N/A</v>
      </c>
      <c r="G157" s="43">
        <v>450.59503465</v>
      </c>
      <c r="H157" s="11" t="str">
        <f t="shared" si="22"/>
        <v>N/A</v>
      </c>
      <c r="I157" s="12">
        <v>-5.07</v>
      </c>
      <c r="J157" s="12">
        <v>0.54010000000000002</v>
      </c>
      <c r="K157" s="41" t="s">
        <v>732</v>
      </c>
      <c r="L157" s="9" t="str">
        <f t="shared" si="23"/>
        <v>Yes</v>
      </c>
    </row>
    <row r="158" spans="1:12" x14ac:dyDescent="0.25">
      <c r="A158" s="45" t="s">
        <v>1535</v>
      </c>
      <c r="B158" s="33" t="s">
        <v>217</v>
      </c>
      <c r="C158" s="43">
        <v>607.94592378000004</v>
      </c>
      <c r="D158" s="11" t="str">
        <f t="shared" si="20"/>
        <v>N/A</v>
      </c>
      <c r="E158" s="43">
        <v>616.77717828000004</v>
      </c>
      <c r="F158" s="11" t="str">
        <f t="shared" si="21"/>
        <v>N/A</v>
      </c>
      <c r="G158" s="43">
        <v>613.58422432999998</v>
      </c>
      <c r="H158" s="11" t="str">
        <f t="shared" si="22"/>
        <v>N/A</v>
      </c>
      <c r="I158" s="12">
        <v>1.4530000000000001</v>
      </c>
      <c r="J158" s="12">
        <v>-0.51800000000000002</v>
      </c>
      <c r="K158" s="41" t="s">
        <v>732</v>
      </c>
      <c r="L158" s="9" t="str">
        <f t="shared" si="23"/>
        <v>Yes</v>
      </c>
    </row>
    <row r="159" spans="1:12" x14ac:dyDescent="0.25">
      <c r="A159" s="42" t="s">
        <v>1536</v>
      </c>
      <c r="B159" s="33" t="s">
        <v>217</v>
      </c>
      <c r="C159" s="43">
        <v>1813.4493978</v>
      </c>
      <c r="D159" s="11" t="str">
        <f t="shared" si="20"/>
        <v>N/A</v>
      </c>
      <c r="E159" s="43">
        <v>1831.0924636</v>
      </c>
      <c r="F159" s="11" t="str">
        <f t="shared" si="21"/>
        <v>N/A</v>
      </c>
      <c r="G159" s="43">
        <v>1720.2078094000001</v>
      </c>
      <c r="H159" s="11" t="str">
        <f t="shared" si="22"/>
        <v>N/A</v>
      </c>
      <c r="I159" s="12">
        <v>0.97289999999999999</v>
      </c>
      <c r="J159" s="12">
        <v>-6.06</v>
      </c>
      <c r="K159" s="41" t="s">
        <v>732</v>
      </c>
      <c r="L159" s="9" t="str">
        <f t="shared" si="23"/>
        <v>Yes</v>
      </c>
    </row>
    <row r="160" spans="1:12" x14ac:dyDescent="0.25">
      <c r="A160" s="45" t="s">
        <v>1537</v>
      </c>
      <c r="B160" s="33" t="s">
        <v>217</v>
      </c>
      <c r="C160" s="43">
        <v>7593.9156064999997</v>
      </c>
      <c r="D160" s="11" t="str">
        <f t="shared" si="20"/>
        <v>N/A</v>
      </c>
      <c r="E160" s="43">
        <v>7957.5041410000003</v>
      </c>
      <c r="F160" s="11" t="str">
        <f t="shared" si="21"/>
        <v>N/A</v>
      </c>
      <c r="G160" s="43">
        <v>7720.9981158000001</v>
      </c>
      <c r="H160" s="11" t="str">
        <f t="shared" si="22"/>
        <v>N/A</v>
      </c>
      <c r="I160" s="12">
        <v>4.7880000000000003</v>
      </c>
      <c r="J160" s="12">
        <v>-2.97</v>
      </c>
      <c r="K160" s="41" t="s">
        <v>732</v>
      </c>
      <c r="L160" s="9" t="str">
        <f t="shared" si="23"/>
        <v>Yes</v>
      </c>
    </row>
    <row r="161" spans="1:12" x14ac:dyDescent="0.25">
      <c r="A161" s="45" t="s">
        <v>1538</v>
      </c>
      <c r="B161" s="33" t="s">
        <v>217</v>
      </c>
      <c r="C161" s="43">
        <v>1672.8390913999999</v>
      </c>
      <c r="D161" s="11" t="str">
        <f t="shared" si="20"/>
        <v>N/A</v>
      </c>
      <c r="E161" s="43">
        <v>1665.8802122</v>
      </c>
      <c r="F161" s="11" t="str">
        <f t="shared" si="21"/>
        <v>N/A</v>
      </c>
      <c r="G161" s="43">
        <v>1481.5413089000001</v>
      </c>
      <c r="H161" s="11" t="str">
        <f t="shared" si="22"/>
        <v>N/A</v>
      </c>
      <c r="I161" s="12">
        <v>-0.41599999999999998</v>
      </c>
      <c r="J161" s="12">
        <v>-11.1</v>
      </c>
      <c r="K161" s="41" t="s">
        <v>732</v>
      </c>
      <c r="L161" s="9" t="str">
        <f t="shared" si="23"/>
        <v>Yes</v>
      </c>
    </row>
    <row r="162" spans="1:12" x14ac:dyDescent="0.25">
      <c r="A162" s="45" t="s">
        <v>1539</v>
      </c>
      <c r="B162" s="33" t="s">
        <v>217</v>
      </c>
      <c r="C162" s="43">
        <v>4.7175085753000001</v>
      </c>
      <c r="D162" s="11" t="str">
        <f t="shared" si="20"/>
        <v>N/A</v>
      </c>
      <c r="E162" s="43">
        <v>3.9537793181000001</v>
      </c>
      <c r="F162" s="11" t="str">
        <f t="shared" si="21"/>
        <v>N/A</v>
      </c>
      <c r="G162" s="43">
        <v>2.8514239578999998</v>
      </c>
      <c r="H162" s="11" t="str">
        <f t="shared" si="22"/>
        <v>N/A</v>
      </c>
      <c r="I162" s="12">
        <v>-16.2</v>
      </c>
      <c r="J162" s="12">
        <v>-27.9</v>
      </c>
      <c r="K162" s="41" t="s">
        <v>732</v>
      </c>
      <c r="L162" s="9" t="str">
        <f t="shared" si="23"/>
        <v>Yes</v>
      </c>
    </row>
    <row r="163" spans="1:12" x14ac:dyDescent="0.25">
      <c r="A163" s="45" t="s">
        <v>1540</v>
      </c>
      <c r="B163" s="33" t="s">
        <v>217</v>
      </c>
      <c r="C163" s="43">
        <v>0</v>
      </c>
      <c r="D163" s="11" t="str">
        <f t="shared" si="20"/>
        <v>N/A</v>
      </c>
      <c r="E163" s="43">
        <v>0</v>
      </c>
      <c r="F163" s="11" t="str">
        <f t="shared" si="21"/>
        <v>N/A</v>
      </c>
      <c r="G163" s="43">
        <v>3.6954087300000001E-2</v>
      </c>
      <c r="H163" s="11" t="str">
        <f t="shared" si="22"/>
        <v>N/A</v>
      </c>
      <c r="I163" s="12" t="s">
        <v>1742</v>
      </c>
      <c r="J163" s="12" t="s">
        <v>1742</v>
      </c>
      <c r="K163" s="41" t="s">
        <v>732</v>
      </c>
      <c r="L163" s="9" t="str">
        <f t="shared" si="23"/>
        <v>N/A</v>
      </c>
    </row>
    <row r="164" spans="1:12" x14ac:dyDescent="0.25">
      <c r="A164" s="42" t="s">
        <v>1541</v>
      </c>
      <c r="B164" s="33" t="s">
        <v>217</v>
      </c>
      <c r="C164" s="43">
        <v>1138.8177539999999</v>
      </c>
      <c r="D164" s="11" t="str">
        <f t="shared" si="20"/>
        <v>N/A</v>
      </c>
      <c r="E164" s="43">
        <v>1132.8713189</v>
      </c>
      <c r="F164" s="11" t="str">
        <f t="shared" si="21"/>
        <v>N/A</v>
      </c>
      <c r="G164" s="43">
        <v>1255.0807926</v>
      </c>
      <c r="H164" s="11" t="str">
        <f t="shared" si="22"/>
        <v>N/A</v>
      </c>
      <c r="I164" s="12">
        <v>-0.52200000000000002</v>
      </c>
      <c r="J164" s="12">
        <v>10.79</v>
      </c>
      <c r="K164" s="41" t="s">
        <v>732</v>
      </c>
      <c r="L164" s="9" t="str">
        <f t="shared" si="23"/>
        <v>Yes</v>
      </c>
    </row>
    <row r="165" spans="1:12" x14ac:dyDescent="0.25">
      <c r="A165" s="45" t="s">
        <v>1542</v>
      </c>
      <c r="B165" s="33" t="s">
        <v>217</v>
      </c>
      <c r="C165" s="43">
        <v>299.98041869999997</v>
      </c>
      <c r="D165" s="11" t="str">
        <f t="shared" si="20"/>
        <v>N/A</v>
      </c>
      <c r="E165" s="43">
        <v>311.43330066999999</v>
      </c>
      <c r="F165" s="11" t="str">
        <f t="shared" si="21"/>
        <v>N/A</v>
      </c>
      <c r="G165" s="43">
        <v>383.7453936</v>
      </c>
      <c r="H165" s="11" t="str">
        <f t="shared" si="22"/>
        <v>N/A</v>
      </c>
      <c r="I165" s="12">
        <v>3.8180000000000001</v>
      </c>
      <c r="J165" s="12">
        <v>23.22</v>
      </c>
      <c r="K165" s="41" t="s">
        <v>732</v>
      </c>
      <c r="L165" s="9" t="str">
        <f t="shared" si="23"/>
        <v>Yes</v>
      </c>
    </row>
    <row r="166" spans="1:12" x14ac:dyDescent="0.25">
      <c r="A166" s="45" t="s">
        <v>1543</v>
      </c>
      <c r="B166" s="33" t="s">
        <v>217</v>
      </c>
      <c r="C166" s="43">
        <v>2539.1718228999998</v>
      </c>
      <c r="D166" s="11" t="str">
        <f t="shared" si="20"/>
        <v>N/A</v>
      </c>
      <c r="E166" s="43">
        <v>2457.5967492999998</v>
      </c>
      <c r="F166" s="11" t="str">
        <f t="shared" si="21"/>
        <v>N/A</v>
      </c>
      <c r="G166" s="43">
        <v>2664.7254920999999</v>
      </c>
      <c r="H166" s="11" t="str">
        <f t="shared" si="22"/>
        <v>N/A</v>
      </c>
      <c r="I166" s="12">
        <v>-3.21</v>
      </c>
      <c r="J166" s="12">
        <v>8.4280000000000008</v>
      </c>
      <c r="K166" s="41" t="s">
        <v>732</v>
      </c>
      <c r="L166" s="9" t="str">
        <f t="shared" si="23"/>
        <v>Yes</v>
      </c>
    </row>
    <row r="167" spans="1:12" x14ac:dyDescent="0.25">
      <c r="A167" s="45" t="s">
        <v>1544</v>
      </c>
      <c r="B167" s="33" t="s">
        <v>217</v>
      </c>
      <c r="C167" s="43">
        <v>413.47411455000002</v>
      </c>
      <c r="D167" s="11" t="str">
        <f t="shared" si="20"/>
        <v>N/A</v>
      </c>
      <c r="E167" s="43">
        <v>410.22022794999998</v>
      </c>
      <c r="F167" s="11" t="str">
        <f t="shared" si="21"/>
        <v>N/A</v>
      </c>
      <c r="G167" s="43">
        <v>431.92961429000002</v>
      </c>
      <c r="H167" s="11" t="str">
        <f t="shared" si="22"/>
        <v>N/A</v>
      </c>
      <c r="I167" s="12">
        <v>-0.78700000000000003</v>
      </c>
      <c r="J167" s="12">
        <v>5.2919999999999998</v>
      </c>
      <c r="K167" s="41" t="s">
        <v>732</v>
      </c>
      <c r="L167" s="9" t="str">
        <f t="shared" si="23"/>
        <v>Yes</v>
      </c>
    </row>
    <row r="168" spans="1:12" x14ac:dyDescent="0.25">
      <c r="A168" s="45" t="s">
        <v>1545</v>
      </c>
      <c r="B168" s="33" t="s">
        <v>217</v>
      </c>
      <c r="C168" s="43">
        <v>476.65979934000001</v>
      </c>
      <c r="D168" s="11" t="str">
        <f t="shared" si="20"/>
        <v>N/A</v>
      </c>
      <c r="E168" s="43">
        <v>488.27066972</v>
      </c>
      <c r="F168" s="11" t="str">
        <f t="shared" si="21"/>
        <v>N/A</v>
      </c>
      <c r="G168" s="43">
        <v>541.22614245</v>
      </c>
      <c r="H168" s="11" t="str">
        <f t="shared" si="22"/>
        <v>N/A</v>
      </c>
      <c r="I168" s="12">
        <v>2.4359999999999999</v>
      </c>
      <c r="J168" s="12">
        <v>10.85</v>
      </c>
      <c r="K168" s="41" t="s">
        <v>732</v>
      </c>
      <c r="L168" s="9" t="str">
        <f t="shared" si="23"/>
        <v>Yes</v>
      </c>
    </row>
    <row r="169" spans="1:12" x14ac:dyDescent="0.25">
      <c r="A169" s="42" t="s">
        <v>1546</v>
      </c>
      <c r="B169" s="33" t="s">
        <v>217</v>
      </c>
      <c r="C169" s="43">
        <v>3500.1113172999999</v>
      </c>
      <c r="D169" s="11" t="str">
        <f t="shared" si="20"/>
        <v>N/A</v>
      </c>
      <c r="E169" s="43">
        <v>3998.9019079999998</v>
      </c>
      <c r="F169" s="11" t="str">
        <f t="shared" si="21"/>
        <v>N/A</v>
      </c>
      <c r="G169" s="43">
        <v>4131.9974654999996</v>
      </c>
      <c r="H169" s="11" t="str">
        <f t="shared" si="22"/>
        <v>N/A</v>
      </c>
      <c r="I169" s="12">
        <v>14.25</v>
      </c>
      <c r="J169" s="12">
        <v>3.3279999999999998</v>
      </c>
      <c r="K169" s="41" t="s">
        <v>732</v>
      </c>
      <c r="L169" s="9" t="str">
        <f t="shared" si="23"/>
        <v>Yes</v>
      </c>
    </row>
    <row r="170" spans="1:12" x14ac:dyDescent="0.25">
      <c r="A170" s="45" t="s">
        <v>1547</v>
      </c>
      <c r="B170" s="33" t="s">
        <v>217</v>
      </c>
      <c r="C170" s="43">
        <v>4241.8035102000003</v>
      </c>
      <c r="D170" s="11" t="str">
        <f t="shared" si="20"/>
        <v>N/A</v>
      </c>
      <c r="E170" s="43">
        <v>4668.7162654000003</v>
      </c>
      <c r="F170" s="11" t="str">
        <f t="shared" si="21"/>
        <v>N/A</v>
      </c>
      <c r="G170" s="43">
        <v>4863.3490463999997</v>
      </c>
      <c r="H170" s="11" t="str">
        <f t="shared" si="22"/>
        <v>N/A</v>
      </c>
      <c r="I170" s="12">
        <v>10.06</v>
      </c>
      <c r="J170" s="12">
        <v>4.1689999999999996</v>
      </c>
      <c r="K170" s="41" t="s">
        <v>732</v>
      </c>
      <c r="L170" s="9" t="str">
        <f t="shared" si="23"/>
        <v>Yes</v>
      </c>
    </row>
    <row r="171" spans="1:12" x14ac:dyDescent="0.25">
      <c r="A171" s="45" t="s">
        <v>1548</v>
      </c>
      <c r="B171" s="33" t="s">
        <v>217</v>
      </c>
      <c r="C171" s="43">
        <v>6563.1183424999999</v>
      </c>
      <c r="D171" s="11" t="str">
        <f t="shared" si="20"/>
        <v>N/A</v>
      </c>
      <c r="E171" s="43">
        <v>7160.9029274000004</v>
      </c>
      <c r="F171" s="11" t="str">
        <f t="shared" si="21"/>
        <v>N/A</v>
      </c>
      <c r="G171" s="43">
        <v>7602.4771916</v>
      </c>
      <c r="H171" s="11" t="str">
        <f t="shared" si="22"/>
        <v>N/A</v>
      </c>
      <c r="I171" s="12">
        <v>9.1080000000000005</v>
      </c>
      <c r="J171" s="12">
        <v>6.1660000000000004</v>
      </c>
      <c r="K171" s="41" t="s">
        <v>732</v>
      </c>
      <c r="L171" s="9" t="str">
        <f t="shared" si="23"/>
        <v>Yes</v>
      </c>
    </row>
    <row r="172" spans="1:12" x14ac:dyDescent="0.25">
      <c r="A172" s="45" t="s">
        <v>1549</v>
      </c>
      <c r="B172" s="33" t="s">
        <v>217</v>
      </c>
      <c r="C172" s="43">
        <v>993.35140794999995</v>
      </c>
      <c r="D172" s="11" t="str">
        <f t="shared" si="20"/>
        <v>N/A</v>
      </c>
      <c r="E172" s="43">
        <v>1429.3270202000001</v>
      </c>
      <c r="F172" s="11" t="str">
        <f t="shared" si="21"/>
        <v>N/A</v>
      </c>
      <c r="G172" s="43">
        <v>1136.6772426</v>
      </c>
      <c r="H172" s="11" t="str">
        <f t="shared" si="22"/>
        <v>N/A</v>
      </c>
      <c r="I172" s="12">
        <v>43.89</v>
      </c>
      <c r="J172" s="12">
        <v>-20.5</v>
      </c>
      <c r="K172" s="41" t="s">
        <v>732</v>
      </c>
      <c r="L172" s="9" t="str">
        <f t="shared" si="23"/>
        <v>Yes</v>
      </c>
    </row>
    <row r="173" spans="1:12" x14ac:dyDescent="0.25">
      <c r="A173" s="45" t="s">
        <v>1550</v>
      </c>
      <c r="B173" s="33" t="s">
        <v>217</v>
      </c>
      <c r="C173" s="43">
        <v>1420.2443053</v>
      </c>
      <c r="D173" s="11" t="str">
        <f t="shared" si="20"/>
        <v>N/A</v>
      </c>
      <c r="E173" s="43">
        <v>1649.2002195</v>
      </c>
      <c r="F173" s="11" t="str">
        <f t="shared" si="21"/>
        <v>N/A</v>
      </c>
      <c r="G173" s="43">
        <v>1649.4319594000001</v>
      </c>
      <c r="H173" s="11" t="str">
        <f t="shared" si="22"/>
        <v>N/A</v>
      </c>
      <c r="I173" s="12">
        <v>16.12</v>
      </c>
      <c r="J173" s="12">
        <v>1.41E-2</v>
      </c>
      <c r="K173" s="41" t="s">
        <v>732</v>
      </c>
      <c r="L173" s="9" t="str">
        <f t="shared" si="23"/>
        <v>Yes</v>
      </c>
    </row>
    <row r="174" spans="1:12" x14ac:dyDescent="0.25">
      <c r="A174" s="42" t="s">
        <v>372</v>
      </c>
      <c r="B174" s="33" t="s">
        <v>217</v>
      </c>
      <c r="C174" s="8">
        <v>11.79941552</v>
      </c>
      <c r="D174" s="11" t="str">
        <f t="shared" ref="D174:D203" si="24">IF($B174="N/A","N/A",IF(C174&gt;10,"No",IF(C174&lt;-10,"No","Yes")))</f>
        <v>N/A</v>
      </c>
      <c r="E174" s="8">
        <v>12.083579557</v>
      </c>
      <c r="F174" s="11" t="str">
        <f t="shared" ref="F174:F203" si="25">IF($B174="N/A","N/A",IF(E174&gt;10,"No",IF(E174&lt;-10,"No","Yes")))</f>
        <v>N/A</v>
      </c>
      <c r="G174" s="8">
        <v>12.092994583999999</v>
      </c>
      <c r="H174" s="11" t="str">
        <f t="shared" ref="H174:H203" si="26">IF($B174="N/A","N/A",IF(G174&gt;10,"No",IF(G174&lt;-10,"No","Yes")))</f>
        <v>N/A</v>
      </c>
      <c r="I174" s="12">
        <v>2.4079999999999999</v>
      </c>
      <c r="J174" s="12">
        <v>7.7899999999999997E-2</v>
      </c>
      <c r="K174" s="41" t="s">
        <v>732</v>
      </c>
      <c r="L174" s="9" t="str">
        <f t="shared" ref="L174:L203" si="27">IF(J174="Div by 0", "N/A", IF(K174="N/A","N/A", IF(J174&gt;VALUE(MID(K174,1,2)), "No", IF(J174&lt;-1*VALUE(MID(K174,1,2)), "No", "Yes"))))</f>
        <v>Yes</v>
      </c>
    </row>
    <row r="175" spans="1:12" x14ac:dyDescent="0.25">
      <c r="A175" s="45" t="s">
        <v>483</v>
      </c>
      <c r="B175" s="33" t="s">
        <v>217</v>
      </c>
      <c r="C175" s="8">
        <v>2.2104961285</v>
      </c>
      <c r="D175" s="11" t="str">
        <f t="shared" si="24"/>
        <v>N/A</v>
      </c>
      <c r="E175" s="8">
        <v>2.4017823814999999</v>
      </c>
      <c r="F175" s="11" t="str">
        <f t="shared" si="25"/>
        <v>N/A</v>
      </c>
      <c r="G175" s="8">
        <v>2.6401572073000001</v>
      </c>
      <c r="H175" s="11" t="str">
        <f t="shared" si="26"/>
        <v>N/A</v>
      </c>
      <c r="I175" s="12">
        <v>8.6539999999999999</v>
      </c>
      <c r="J175" s="12">
        <v>9.9250000000000007</v>
      </c>
      <c r="K175" s="41" t="s">
        <v>732</v>
      </c>
      <c r="L175" s="9" t="str">
        <f t="shared" si="27"/>
        <v>Yes</v>
      </c>
    </row>
    <row r="176" spans="1:12" x14ac:dyDescent="0.25">
      <c r="A176" s="45" t="s">
        <v>484</v>
      </c>
      <c r="B176" s="33" t="s">
        <v>217</v>
      </c>
      <c r="C176" s="8">
        <v>14.628104059</v>
      </c>
      <c r="D176" s="11" t="str">
        <f t="shared" si="24"/>
        <v>N/A</v>
      </c>
      <c r="E176" s="8">
        <v>15.105224833999999</v>
      </c>
      <c r="F176" s="11" t="str">
        <f t="shared" si="25"/>
        <v>N/A</v>
      </c>
      <c r="G176" s="8">
        <v>15.668240430000001</v>
      </c>
      <c r="H176" s="11" t="str">
        <f t="shared" si="26"/>
        <v>N/A</v>
      </c>
      <c r="I176" s="12">
        <v>3.262</v>
      </c>
      <c r="J176" s="12">
        <v>3.7269999999999999</v>
      </c>
      <c r="K176" s="41" t="s">
        <v>732</v>
      </c>
      <c r="L176" s="9" t="str">
        <f t="shared" si="27"/>
        <v>Yes</v>
      </c>
    </row>
    <row r="177" spans="1:12" x14ac:dyDescent="0.25">
      <c r="A177" s="45" t="s">
        <v>485</v>
      </c>
      <c r="B177" s="33" t="s">
        <v>217</v>
      </c>
      <c r="C177" s="8">
        <v>9.7319719208999995</v>
      </c>
      <c r="D177" s="11" t="str">
        <f t="shared" si="24"/>
        <v>N/A</v>
      </c>
      <c r="E177" s="8">
        <v>9.7405608571000002</v>
      </c>
      <c r="F177" s="11" t="str">
        <f t="shared" si="25"/>
        <v>N/A</v>
      </c>
      <c r="G177" s="8">
        <v>9.1934910276000004</v>
      </c>
      <c r="H177" s="11" t="str">
        <f t="shared" si="26"/>
        <v>N/A</v>
      </c>
      <c r="I177" s="12">
        <v>8.8300000000000003E-2</v>
      </c>
      <c r="J177" s="12">
        <v>-5.62</v>
      </c>
      <c r="K177" s="41" t="s">
        <v>732</v>
      </c>
      <c r="L177" s="9" t="str">
        <f t="shared" si="27"/>
        <v>Yes</v>
      </c>
    </row>
    <row r="178" spans="1:12" x14ac:dyDescent="0.25">
      <c r="A178" s="45" t="s">
        <v>486</v>
      </c>
      <c r="B178" s="33" t="s">
        <v>217</v>
      </c>
      <c r="C178" s="8">
        <v>23.223750631000001</v>
      </c>
      <c r="D178" s="11" t="str">
        <f t="shared" si="24"/>
        <v>N/A</v>
      </c>
      <c r="E178" s="8">
        <v>23.161832911000001</v>
      </c>
      <c r="F178" s="11" t="str">
        <f t="shared" si="25"/>
        <v>N/A</v>
      </c>
      <c r="G178" s="8">
        <v>22.485388639</v>
      </c>
      <c r="H178" s="11" t="str">
        <f t="shared" si="26"/>
        <v>N/A</v>
      </c>
      <c r="I178" s="12">
        <v>-0.26700000000000002</v>
      </c>
      <c r="J178" s="12">
        <v>-2.92</v>
      </c>
      <c r="K178" s="41" t="s">
        <v>732</v>
      </c>
      <c r="L178" s="9" t="str">
        <f t="shared" si="27"/>
        <v>Yes</v>
      </c>
    </row>
    <row r="179" spans="1:12" x14ac:dyDescent="0.25">
      <c r="A179" s="42" t="s">
        <v>1551</v>
      </c>
      <c r="B179" s="33" t="s">
        <v>217</v>
      </c>
      <c r="C179" s="8">
        <v>7.2144146827000002</v>
      </c>
      <c r="D179" s="11" t="str">
        <f t="shared" si="24"/>
        <v>N/A</v>
      </c>
      <c r="E179" s="8">
        <v>6.8820626974000003</v>
      </c>
      <c r="F179" s="11" t="str">
        <f t="shared" si="25"/>
        <v>N/A</v>
      </c>
      <c r="G179" s="8">
        <v>6.4028884680999996</v>
      </c>
      <c r="H179" s="11" t="str">
        <f t="shared" si="26"/>
        <v>N/A</v>
      </c>
      <c r="I179" s="12">
        <v>-4.6100000000000003</v>
      </c>
      <c r="J179" s="12">
        <v>-6.96</v>
      </c>
      <c r="K179" s="41" t="s">
        <v>732</v>
      </c>
      <c r="L179" s="9" t="str">
        <f t="shared" si="27"/>
        <v>Yes</v>
      </c>
    </row>
    <row r="180" spans="1:12" x14ac:dyDescent="0.25">
      <c r="A180" s="45" t="s">
        <v>1552</v>
      </c>
      <c r="B180" s="33" t="s">
        <v>217</v>
      </c>
      <c r="C180" s="8">
        <v>33.485517637000001</v>
      </c>
      <c r="D180" s="11" t="str">
        <f t="shared" si="24"/>
        <v>N/A</v>
      </c>
      <c r="E180" s="8">
        <v>33.046379246000001</v>
      </c>
      <c r="F180" s="11" t="str">
        <f t="shared" si="25"/>
        <v>N/A</v>
      </c>
      <c r="G180" s="8">
        <v>31.197549416000001</v>
      </c>
      <c r="H180" s="11" t="str">
        <f t="shared" si="26"/>
        <v>N/A</v>
      </c>
      <c r="I180" s="12">
        <v>-1.31</v>
      </c>
      <c r="J180" s="12">
        <v>-5.59</v>
      </c>
      <c r="K180" s="41" t="s">
        <v>732</v>
      </c>
      <c r="L180" s="9" t="str">
        <f t="shared" si="27"/>
        <v>Yes</v>
      </c>
    </row>
    <row r="181" spans="1:12" x14ac:dyDescent="0.25">
      <c r="A181" s="45" t="s">
        <v>1553</v>
      </c>
      <c r="B181" s="33" t="s">
        <v>217</v>
      </c>
      <c r="C181" s="8">
        <v>5.1169614213000001</v>
      </c>
      <c r="D181" s="11" t="str">
        <f t="shared" si="24"/>
        <v>N/A</v>
      </c>
      <c r="E181" s="8">
        <v>4.8892758759000001</v>
      </c>
      <c r="F181" s="11" t="str">
        <f t="shared" si="25"/>
        <v>N/A</v>
      </c>
      <c r="G181" s="8">
        <v>4.4900333662999996</v>
      </c>
      <c r="H181" s="11" t="str">
        <f t="shared" si="26"/>
        <v>N/A</v>
      </c>
      <c r="I181" s="12">
        <v>-4.45</v>
      </c>
      <c r="J181" s="12">
        <v>-8.17</v>
      </c>
      <c r="K181" s="41" t="s">
        <v>732</v>
      </c>
      <c r="L181" s="9" t="str">
        <f t="shared" si="27"/>
        <v>Yes</v>
      </c>
    </row>
    <row r="182" spans="1:12" x14ac:dyDescent="0.25">
      <c r="A182" s="45" t="s">
        <v>1554</v>
      </c>
      <c r="B182" s="33" t="s">
        <v>217</v>
      </c>
      <c r="C182" s="8">
        <v>2.2435386099999999E-2</v>
      </c>
      <c r="D182" s="11" t="str">
        <f t="shared" si="24"/>
        <v>N/A</v>
      </c>
      <c r="E182" s="8">
        <v>1.6596295099999998E-2</v>
      </c>
      <c r="F182" s="11" t="str">
        <f t="shared" si="25"/>
        <v>N/A</v>
      </c>
      <c r="G182" s="8">
        <v>1.1533914500000001E-2</v>
      </c>
      <c r="H182" s="11" t="str">
        <f t="shared" si="26"/>
        <v>N/A</v>
      </c>
      <c r="I182" s="12">
        <v>-26</v>
      </c>
      <c r="J182" s="12">
        <v>-30.5</v>
      </c>
      <c r="K182" s="41" t="s">
        <v>732</v>
      </c>
      <c r="L182" s="9" t="str">
        <f t="shared" si="27"/>
        <v>No</v>
      </c>
    </row>
    <row r="183" spans="1:12" x14ac:dyDescent="0.25">
      <c r="A183" s="45" t="s">
        <v>1555</v>
      </c>
      <c r="B183" s="33" t="s">
        <v>217</v>
      </c>
      <c r="C183" s="8">
        <v>0</v>
      </c>
      <c r="D183" s="11" t="str">
        <f t="shared" si="24"/>
        <v>N/A</v>
      </c>
      <c r="E183" s="8">
        <v>0</v>
      </c>
      <c r="F183" s="11" t="str">
        <f t="shared" si="25"/>
        <v>N/A</v>
      </c>
      <c r="G183" s="8">
        <v>3.0680022999999999E-3</v>
      </c>
      <c r="H183" s="11" t="str">
        <f t="shared" si="26"/>
        <v>N/A</v>
      </c>
      <c r="I183" s="12" t="s">
        <v>1742</v>
      </c>
      <c r="J183" s="12" t="s">
        <v>1742</v>
      </c>
      <c r="K183" s="41" t="s">
        <v>732</v>
      </c>
      <c r="L183" s="9" t="str">
        <f t="shared" si="27"/>
        <v>N/A</v>
      </c>
    </row>
    <row r="184" spans="1:12" x14ac:dyDescent="0.25">
      <c r="A184" s="42" t="s">
        <v>97</v>
      </c>
      <c r="B184" s="33" t="s">
        <v>217</v>
      </c>
      <c r="C184" s="8">
        <v>68.319714089000001</v>
      </c>
      <c r="D184" s="11" t="str">
        <f t="shared" si="24"/>
        <v>N/A</v>
      </c>
      <c r="E184" s="8">
        <v>68.477665834000007</v>
      </c>
      <c r="F184" s="11" t="str">
        <f t="shared" si="25"/>
        <v>N/A</v>
      </c>
      <c r="G184" s="8">
        <v>68.640394521999994</v>
      </c>
      <c r="H184" s="11" t="str">
        <f t="shared" si="26"/>
        <v>N/A</v>
      </c>
      <c r="I184" s="12">
        <v>0.23119999999999999</v>
      </c>
      <c r="J184" s="12">
        <v>0.23760000000000001</v>
      </c>
      <c r="K184" s="41" t="s">
        <v>732</v>
      </c>
      <c r="L184" s="9" t="str">
        <f t="shared" si="27"/>
        <v>Yes</v>
      </c>
    </row>
    <row r="185" spans="1:12" x14ac:dyDescent="0.25">
      <c r="A185" s="45" t="s">
        <v>487</v>
      </c>
      <c r="B185" s="33" t="s">
        <v>217</v>
      </c>
      <c r="C185" s="8">
        <v>56.663034127000003</v>
      </c>
      <c r="D185" s="11" t="str">
        <f t="shared" si="24"/>
        <v>N/A</v>
      </c>
      <c r="E185" s="8">
        <v>57.01987682</v>
      </c>
      <c r="F185" s="11" t="str">
        <f t="shared" si="25"/>
        <v>N/A</v>
      </c>
      <c r="G185" s="8">
        <v>57.747081262000002</v>
      </c>
      <c r="H185" s="11" t="str">
        <f t="shared" si="26"/>
        <v>N/A</v>
      </c>
      <c r="I185" s="12">
        <v>0.62980000000000003</v>
      </c>
      <c r="J185" s="12">
        <v>1.2749999999999999</v>
      </c>
      <c r="K185" s="41" t="s">
        <v>732</v>
      </c>
      <c r="L185" s="9" t="str">
        <f t="shared" si="27"/>
        <v>Yes</v>
      </c>
    </row>
    <row r="186" spans="1:12" x14ac:dyDescent="0.25">
      <c r="A186" s="45" t="s">
        <v>488</v>
      </c>
      <c r="B186" s="33" t="s">
        <v>217</v>
      </c>
      <c r="C186" s="8">
        <v>72.451057839000001</v>
      </c>
      <c r="D186" s="11" t="str">
        <f t="shared" si="24"/>
        <v>N/A</v>
      </c>
      <c r="E186" s="8">
        <v>73.058063333000007</v>
      </c>
      <c r="F186" s="11" t="str">
        <f t="shared" si="25"/>
        <v>N/A</v>
      </c>
      <c r="G186" s="8">
        <v>73.523274709999995</v>
      </c>
      <c r="H186" s="11" t="str">
        <f t="shared" si="26"/>
        <v>N/A</v>
      </c>
      <c r="I186" s="12">
        <v>0.83779999999999999</v>
      </c>
      <c r="J186" s="12">
        <v>0.63680000000000003</v>
      </c>
      <c r="K186" s="41" t="s">
        <v>732</v>
      </c>
      <c r="L186" s="9" t="str">
        <f t="shared" si="27"/>
        <v>Yes</v>
      </c>
    </row>
    <row r="187" spans="1:12" x14ac:dyDescent="0.25">
      <c r="A187" s="45" t="s">
        <v>489</v>
      </c>
      <c r="B187" s="33" t="s">
        <v>217</v>
      </c>
      <c r="C187" s="8">
        <v>70.053246650000006</v>
      </c>
      <c r="D187" s="11" t="str">
        <f t="shared" si="24"/>
        <v>N/A</v>
      </c>
      <c r="E187" s="8">
        <v>69.034242062000004</v>
      </c>
      <c r="F187" s="11" t="str">
        <f t="shared" si="25"/>
        <v>N/A</v>
      </c>
      <c r="G187" s="8">
        <v>68.143328111000002</v>
      </c>
      <c r="H187" s="11" t="str">
        <f t="shared" si="26"/>
        <v>N/A</v>
      </c>
      <c r="I187" s="12">
        <v>-1.45</v>
      </c>
      <c r="J187" s="12">
        <v>-1.29</v>
      </c>
      <c r="K187" s="41" t="s">
        <v>732</v>
      </c>
      <c r="L187" s="9" t="str">
        <f t="shared" si="27"/>
        <v>Yes</v>
      </c>
    </row>
    <row r="188" spans="1:12" x14ac:dyDescent="0.25">
      <c r="A188" s="45" t="s">
        <v>490</v>
      </c>
      <c r="B188" s="33" t="s">
        <v>217</v>
      </c>
      <c r="C188" s="8">
        <v>66.737127713000007</v>
      </c>
      <c r="D188" s="11" t="str">
        <f t="shared" si="24"/>
        <v>N/A</v>
      </c>
      <c r="E188" s="8">
        <v>67.993630573000004</v>
      </c>
      <c r="F188" s="11" t="str">
        <f t="shared" si="25"/>
        <v>N/A</v>
      </c>
      <c r="G188" s="8">
        <v>69.103683137000004</v>
      </c>
      <c r="H188" s="11" t="str">
        <f t="shared" si="26"/>
        <v>N/A</v>
      </c>
      <c r="I188" s="12">
        <v>1.883</v>
      </c>
      <c r="J188" s="12">
        <v>1.633</v>
      </c>
      <c r="K188" s="41" t="s">
        <v>732</v>
      </c>
      <c r="L188" s="9" t="str">
        <f t="shared" si="27"/>
        <v>Yes</v>
      </c>
    </row>
    <row r="189" spans="1:12" x14ac:dyDescent="0.25">
      <c r="A189" s="42" t="s">
        <v>118</v>
      </c>
      <c r="B189" s="33" t="s">
        <v>217</v>
      </c>
      <c r="C189" s="8">
        <v>84.682910484999994</v>
      </c>
      <c r="D189" s="11" t="str">
        <f t="shared" si="24"/>
        <v>N/A</v>
      </c>
      <c r="E189" s="8">
        <v>86.715512646999997</v>
      </c>
      <c r="F189" s="11" t="str">
        <f t="shared" si="25"/>
        <v>N/A</v>
      </c>
      <c r="G189" s="8">
        <v>86.726608252000005</v>
      </c>
      <c r="H189" s="11" t="str">
        <f t="shared" si="26"/>
        <v>N/A</v>
      </c>
      <c r="I189" s="12">
        <v>2.4</v>
      </c>
      <c r="J189" s="12">
        <v>1.2800000000000001E-2</v>
      </c>
      <c r="K189" s="41" t="s">
        <v>732</v>
      </c>
      <c r="L189" s="9" t="str">
        <f t="shared" si="27"/>
        <v>Yes</v>
      </c>
    </row>
    <row r="190" spans="1:12" x14ac:dyDescent="0.25">
      <c r="A190" s="45" t="s">
        <v>491</v>
      </c>
      <c r="B190" s="33" t="s">
        <v>217</v>
      </c>
      <c r="C190" s="8">
        <v>86.644106682</v>
      </c>
      <c r="D190" s="11" t="str">
        <f t="shared" si="24"/>
        <v>N/A</v>
      </c>
      <c r="E190" s="8">
        <v>87.286534154999998</v>
      </c>
      <c r="F190" s="11" t="str">
        <f t="shared" si="25"/>
        <v>N/A</v>
      </c>
      <c r="G190" s="8">
        <v>86.625823604000004</v>
      </c>
      <c r="H190" s="11" t="str">
        <f t="shared" si="26"/>
        <v>N/A</v>
      </c>
      <c r="I190" s="12">
        <v>0.74150000000000005</v>
      </c>
      <c r="J190" s="12">
        <v>-0.75700000000000001</v>
      </c>
      <c r="K190" s="41" t="s">
        <v>732</v>
      </c>
      <c r="L190" s="9" t="str">
        <f t="shared" si="27"/>
        <v>Yes</v>
      </c>
    </row>
    <row r="191" spans="1:12" x14ac:dyDescent="0.25">
      <c r="A191" s="45" t="s">
        <v>492</v>
      </c>
      <c r="B191" s="33" t="s">
        <v>217</v>
      </c>
      <c r="C191" s="8">
        <v>90.610843314999997</v>
      </c>
      <c r="D191" s="11" t="str">
        <f t="shared" si="24"/>
        <v>N/A</v>
      </c>
      <c r="E191" s="8">
        <v>91.488321647000006</v>
      </c>
      <c r="F191" s="11" t="str">
        <f t="shared" si="25"/>
        <v>N/A</v>
      </c>
      <c r="G191" s="8">
        <v>91.174264641999997</v>
      </c>
      <c r="H191" s="11" t="str">
        <f t="shared" si="26"/>
        <v>N/A</v>
      </c>
      <c r="I191" s="12">
        <v>0.96840000000000004</v>
      </c>
      <c r="J191" s="12">
        <v>-0.34300000000000003</v>
      </c>
      <c r="K191" s="41" t="s">
        <v>732</v>
      </c>
      <c r="L191" s="9" t="str">
        <f t="shared" si="27"/>
        <v>Yes</v>
      </c>
    </row>
    <row r="192" spans="1:12" x14ac:dyDescent="0.25">
      <c r="A192" s="45" t="s">
        <v>493</v>
      </c>
      <c r="B192" s="33" t="s">
        <v>217</v>
      </c>
      <c r="C192" s="8">
        <v>80.975789726000002</v>
      </c>
      <c r="D192" s="11" t="str">
        <f t="shared" si="24"/>
        <v>N/A</v>
      </c>
      <c r="E192" s="8">
        <v>84.743123519999997</v>
      </c>
      <c r="F192" s="11" t="str">
        <f t="shared" si="25"/>
        <v>N/A</v>
      </c>
      <c r="G192" s="8">
        <v>85.007352870999995</v>
      </c>
      <c r="H192" s="11" t="str">
        <f t="shared" si="26"/>
        <v>N/A</v>
      </c>
      <c r="I192" s="12">
        <v>4.6520000000000001</v>
      </c>
      <c r="J192" s="12">
        <v>0.31180000000000002</v>
      </c>
      <c r="K192" s="41" t="s">
        <v>732</v>
      </c>
      <c r="L192" s="9" t="str">
        <f t="shared" si="27"/>
        <v>Yes</v>
      </c>
    </row>
    <row r="193" spans="1:12" x14ac:dyDescent="0.25">
      <c r="A193" s="45" t="s">
        <v>494</v>
      </c>
      <c r="B193" s="33" t="s">
        <v>217</v>
      </c>
      <c r="C193" s="8">
        <v>76.314045935999999</v>
      </c>
      <c r="D193" s="11" t="str">
        <f t="shared" si="24"/>
        <v>N/A</v>
      </c>
      <c r="E193" s="8">
        <v>77.714736255999995</v>
      </c>
      <c r="F193" s="11" t="str">
        <f t="shared" si="25"/>
        <v>N/A</v>
      </c>
      <c r="G193" s="8">
        <v>78.157357836000003</v>
      </c>
      <c r="H193" s="11" t="str">
        <f t="shared" si="26"/>
        <v>N/A</v>
      </c>
      <c r="I193" s="12">
        <v>1.835</v>
      </c>
      <c r="J193" s="12">
        <v>0.56950000000000001</v>
      </c>
      <c r="K193" s="41" t="s">
        <v>732</v>
      </c>
      <c r="L193" s="9" t="str">
        <f t="shared" si="27"/>
        <v>Yes</v>
      </c>
    </row>
    <row r="194" spans="1:12" x14ac:dyDescent="0.25">
      <c r="A194" s="42" t="s">
        <v>1556</v>
      </c>
      <c r="B194" s="33" t="s">
        <v>217</v>
      </c>
      <c r="C194" s="34">
        <v>8.0096860704000008</v>
      </c>
      <c r="D194" s="11" t="str">
        <f t="shared" si="24"/>
        <v>N/A</v>
      </c>
      <c r="E194" s="34">
        <v>7.9429351495000002</v>
      </c>
      <c r="F194" s="11" t="str">
        <f t="shared" si="25"/>
        <v>N/A</v>
      </c>
      <c r="G194" s="34">
        <v>8.2594631595999992</v>
      </c>
      <c r="H194" s="11" t="str">
        <f t="shared" si="26"/>
        <v>N/A</v>
      </c>
      <c r="I194" s="12">
        <v>-0.83299999999999996</v>
      </c>
      <c r="J194" s="12">
        <v>3.9849999999999999</v>
      </c>
      <c r="K194" s="41" t="s">
        <v>732</v>
      </c>
      <c r="L194" s="9" t="str">
        <f t="shared" si="27"/>
        <v>Yes</v>
      </c>
    </row>
    <row r="195" spans="1:12" x14ac:dyDescent="0.25">
      <c r="A195" s="45" t="s">
        <v>1557</v>
      </c>
      <c r="B195" s="33" t="s">
        <v>217</v>
      </c>
      <c r="C195" s="34">
        <v>12.824597819999999</v>
      </c>
      <c r="D195" s="11" t="str">
        <f t="shared" si="24"/>
        <v>N/A</v>
      </c>
      <c r="E195" s="34">
        <v>13.027197669</v>
      </c>
      <c r="F195" s="11" t="str">
        <f t="shared" si="25"/>
        <v>N/A</v>
      </c>
      <c r="G195" s="34">
        <v>12.598073554999999</v>
      </c>
      <c r="H195" s="11" t="str">
        <f t="shared" si="26"/>
        <v>N/A</v>
      </c>
      <c r="I195" s="12">
        <v>1.58</v>
      </c>
      <c r="J195" s="12">
        <v>-3.29</v>
      </c>
      <c r="K195" s="41" t="s">
        <v>732</v>
      </c>
      <c r="L195" s="9" t="str">
        <f t="shared" si="27"/>
        <v>Yes</v>
      </c>
    </row>
    <row r="196" spans="1:12" x14ac:dyDescent="0.25">
      <c r="A196" s="45" t="s">
        <v>1558</v>
      </c>
      <c r="B196" s="33" t="s">
        <v>217</v>
      </c>
      <c r="C196" s="34">
        <v>12.278828845</v>
      </c>
      <c r="D196" s="11" t="str">
        <f t="shared" si="24"/>
        <v>N/A</v>
      </c>
      <c r="E196" s="34">
        <v>11.942895668</v>
      </c>
      <c r="F196" s="11" t="str">
        <f t="shared" si="25"/>
        <v>N/A</v>
      </c>
      <c r="G196" s="34">
        <v>11.997667925</v>
      </c>
      <c r="H196" s="11" t="str">
        <f t="shared" si="26"/>
        <v>N/A</v>
      </c>
      <c r="I196" s="12">
        <v>-2.74</v>
      </c>
      <c r="J196" s="12">
        <v>0.45860000000000001</v>
      </c>
      <c r="K196" s="41" t="s">
        <v>732</v>
      </c>
      <c r="L196" s="9" t="str">
        <f t="shared" si="27"/>
        <v>Yes</v>
      </c>
    </row>
    <row r="197" spans="1:12" x14ac:dyDescent="0.25">
      <c r="A197" s="45" t="s">
        <v>1559</v>
      </c>
      <c r="B197" s="33" t="s">
        <v>217</v>
      </c>
      <c r="C197" s="34">
        <v>5.4315061475000004</v>
      </c>
      <c r="D197" s="11" t="str">
        <f t="shared" si="24"/>
        <v>N/A</v>
      </c>
      <c r="E197" s="34">
        <v>5.2176396893000003</v>
      </c>
      <c r="F197" s="11" t="str">
        <f t="shared" si="25"/>
        <v>N/A</v>
      </c>
      <c r="G197" s="34">
        <v>5.4168322007</v>
      </c>
      <c r="H197" s="11" t="str">
        <f t="shared" si="26"/>
        <v>N/A</v>
      </c>
      <c r="I197" s="12">
        <v>-3.94</v>
      </c>
      <c r="J197" s="12">
        <v>3.8180000000000001</v>
      </c>
      <c r="K197" s="41" t="s">
        <v>732</v>
      </c>
      <c r="L197" s="9" t="str">
        <f t="shared" si="27"/>
        <v>Yes</v>
      </c>
    </row>
    <row r="198" spans="1:12" x14ac:dyDescent="0.25">
      <c r="A198" s="45" t="s">
        <v>1560</v>
      </c>
      <c r="B198" s="33" t="s">
        <v>217</v>
      </c>
      <c r="C198" s="34">
        <v>2.9042249694</v>
      </c>
      <c r="D198" s="11" t="str">
        <f t="shared" si="24"/>
        <v>N/A</v>
      </c>
      <c r="E198" s="34">
        <v>2.9540114804000002</v>
      </c>
      <c r="F198" s="11" t="str">
        <f t="shared" si="25"/>
        <v>N/A</v>
      </c>
      <c r="G198" s="34">
        <v>2.9821940237</v>
      </c>
      <c r="H198" s="11" t="str">
        <f t="shared" si="26"/>
        <v>N/A</v>
      </c>
      <c r="I198" s="12">
        <v>1.714</v>
      </c>
      <c r="J198" s="12">
        <v>0.95399999999999996</v>
      </c>
      <c r="K198" s="41" t="s">
        <v>732</v>
      </c>
      <c r="L198" s="9" t="str">
        <f t="shared" si="27"/>
        <v>Yes</v>
      </c>
    </row>
    <row r="199" spans="1:12" x14ac:dyDescent="0.25">
      <c r="A199" s="42" t="s">
        <v>1561</v>
      </c>
      <c r="B199" s="33" t="s">
        <v>217</v>
      </c>
      <c r="C199" s="34">
        <v>218.21691006</v>
      </c>
      <c r="D199" s="11" t="str">
        <f t="shared" si="24"/>
        <v>N/A</v>
      </c>
      <c r="E199" s="34">
        <v>221.13438339999999</v>
      </c>
      <c r="F199" s="11" t="str">
        <f t="shared" si="25"/>
        <v>N/A</v>
      </c>
      <c r="G199" s="34">
        <v>230.45389778000001</v>
      </c>
      <c r="H199" s="11" t="str">
        <f t="shared" si="26"/>
        <v>N/A</v>
      </c>
      <c r="I199" s="12">
        <v>1.337</v>
      </c>
      <c r="J199" s="12">
        <v>4.2140000000000004</v>
      </c>
      <c r="K199" s="41" t="s">
        <v>732</v>
      </c>
      <c r="L199" s="9" t="str">
        <f t="shared" si="27"/>
        <v>Yes</v>
      </c>
    </row>
    <row r="200" spans="1:12" x14ac:dyDescent="0.25">
      <c r="A200" s="45" t="s">
        <v>1562</v>
      </c>
      <c r="B200" s="33" t="s">
        <v>217</v>
      </c>
      <c r="C200" s="34">
        <v>218.50464184000001</v>
      </c>
      <c r="D200" s="11" t="str">
        <f t="shared" si="24"/>
        <v>N/A</v>
      </c>
      <c r="E200" s="34">
        <v>221.87123191000001</v>
      </c>
      <c r="F200" s="11" t="str">
        <f t="shared" si="25"/>
        <v>N/A</v>
      </c>
      <c r="G200" s="34">
        <v>231.79098891999999</v>
      </c>
      <c r="H200" s="11" t="str">
        <f t="shared" si="26"/>
        <v>N/A</v>
      </c>
      <c r="I200" s="12">
        <v>1.5409999999999999</v>
      </c>
      <c r="J200" s="12">
        <v>4.4710000000000001</v>
      </c>
      <c r="K200" s="41" t="s">
        <v>732</v>
      </c>
      <c r="L200" s="9" t="str">
        <f t="shared" si="27"/>
        <v>Yes</v>
      </c>
    </row>
    <row r="201" spans="1:12" x14ac:dyDescent="0.25">
      <c r="A201" s="45" t="s">
        <v>1563</v>
      </c>
      <c r="B201" s="33" t="s">
        <v>217</v>
      </c>
      <c r="C201" s="34">
        <v>218.12119303</v>
      </c>
      <c r="D201" s="11" t="str">
        <f t="shared" si="24"/>
        <v>N/A</v>
      </c>
      <c r="E201" s="34">
        <v>219.54759425</v>
      </c>
      <c r="F201" s="11" t="str">
        <f t="shared" si="25"/>
        <v>N/A</v>
      </c>
      <c r="G201" s="34">
        <v>227.08598351000001</v>
      </c>
      <c r="H201" s="11" t="str">
        <f t="shared" si="26"/>
        <v>N/A</v>
      </c>
      <c r="I201" s="12">
        <v>0.65390000000000004</v>
      </c>
      <c r="J201" s="12">
        <v>3.4340000000000002</v>
      </c>
      <c r="K201" s="41" t="s">
        <v>732</v>
      </c>
      <c r="L201" s="9" t="str">
        <f t="shared" si="27"/>
        <v>Yes</v>
      </c>
    </row>
    <row r="202" spans="1:12" x14ac:dyDescent="0.25">
      <c r="A202" s="45" t="s">
        <v>1564</v>
      </c>
      <c r="B202" s="33" t="s">
        <v>217</v>
      </c>
      <c r="C202" s="34">
        <v>51.822222222000001</v>
      </c>
      <c r="D202" s="11" t="str">
        <f t="shared" si="24"/>
        <v>N/A</v>
      </c>
      <c r="E202" s="34">
        <v>55.294117647</v>
      </c>
      <c r="F202" s="11" t="str">
        <f t="shared" si="25"/>
        <v>N/A</v>
      </c>
      <c r="G202" s="34">
        <v>55.833333332999999</v>
      </c>
      <c r="H202" s="11" t="str">
        <f t="shared" si="26"/>
        <v>N/A</v>
      </c>
      <c r="I202" s="12">
        <v>6.7</v>
      </c>
      <c r="J202" s="12">
        <v>0.97519999999999996</v>
      </c>
      <c r="K202" s="41" t="s">
        <v>732</v>
      </c>
      <c r="L202" s="9" t="str">
        <f t="shared" si="27"/>
        <v>Yes</v>
      </c>
    </row>
    <row r="203" spans="1:12" x14ac:dyDescent="0.25">
      <c r="A203" s="45" t="s">
        <v>1565</v>
      </c>
      <c r="B203" s="33" t="s">
        <v>217</v>
      </c>
      <c r="C203" s="34" t="s">
        <v>1742</v>
      </c>
      <c r="D203" s="11" t="str">
        <f t="shared" si="24"/>
        <v>N/A</v>
      </c>
      <c r="E203" s="34" t="s">
        <v>1742</v>
      </c>
      <c r="F203" s="11" t="str">
        <f t="shared" si="25"/>
        <v>N/A</v>
      </c>
      <c r="G203" s="34">
        <v>9</v>
      </c>
      <c r="H203" s="11" t="str">
        <f t="shared" si="26"/>
        <v>N/A</v>
      </c>
      <c r="I203" s="12" t="s">
        <v>1742</v>
      </c>
      <c r="J203" s="12" t="s">
        <v>1742</v>
      </c>
      <c r="K203" s="41" t="s">
        <v>732</v>
      </c>
      <c r="L203" s="9" t="str">
        <f t="shared" si="27"/>
        <v>N/A</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0</v>
      </c>
      <c r="J204" s="12">
        <v>75</v>
      </c>
      <c r="K204" s="14" t="s">
        <v>217</v>
      </c>
      <c r="L204" s="9" t="str">
        <f t="shared" ref="L204:L214" si="31">IF(J204="Div by 0", "N/A", IF(K204="N/A","N/A", IF(J204&gt;VALUE(MID(K204,1,2)), "No", IF(J204&lt;-1*VALUE(MID(K204,1,2)), "No", "Yes"))))</f>
        <v>N/A</v>
      </c>
    </row>
    <row r="205" spans="1:12" x14ac:dyDescent="0.25">
      <c r="A205" s="42" t="s">
        <v>128</v>
      </c>
      <c r="B205" s="33" t="s">
        <v>217</v>
      </c>
      <c r="C205" s="34">
        <v>12</v>
      </c>
      <c r="D205" s="11" t="str">
        <f t="shared" si="28"/>
        <v>N/A</v>
      </c>
      <c r="E205" s="34">
        <v>11</v>
      </c>
      <c r="F205" s="11" t="str">
        <f t="shared" si="29"/>
        <v>N/A</v>
      </c>
      <c r="G205" s="34">
        <v>19</v>
      </c>
      <c r="H205" s="11" t="str">
        <f t="shared" si="30"/>
        <v>N/A</v>
      </c>
      <c r="I205" s="12">
        <v>-8.33</v>
      </c>
      <c r="J205" s="12">
        <v>72.73</v>
      </c>
      <c r="K205" s="14" t="s">
        <v>217</v>
      </c>
      <c r="L205" s="9" t="str">
        <f t="shared" si="31"/>
        <v>N/A</v>
      </c>
    </row>
    <row r="206" spans="1:12" ht="25" x14ac:dyDescent="0.25">
      <c r="A206" s="42" t="s">
        <v>1613</v>
      </c>
      <c r="B206" s="33" t="s">
        <v>217</v>
      </c>
      <c r="C206" s="34">
        <v>11</v>
      </c>
      <c r="D206" s="11" t="str">
        <f t="shared" si="28"/>
        <v>N/A</v>
      </c>
      <c r="E206" s="34">
        <v>0</v>
      </c>
      <c r="F206" s="11" t="str">
        <f t="shared" si="29"/>
        <v>N/A</v>
      </c>
      <c r="G206" s="34">
        <v>11</v>
      </c>
      <c r="H206" s="11" t="str">
        <f t="shared" si="30"/>
        <v>N/A</v>
      </c>
      <c r="I206" s="12">
        <v>-100</v>
      </c>
      <c r="J206" s="12" t="s">
        <v>1742</v>
      </c>
      <c r="K206" s="14" t="s">
        <v>217</v>
      </c>
      <c r="L206" s="9" t="str">
        <f t="shared" si="31"/>
        <v>N/A</v>
      </c>
    </row>
    <row r="207" spans="1:12" ht="25" x14ac:dyDescent="0.25">
      <c r="A207" s="42" t="s">
        <v>1566</v>
      </c>
      <c r="B207" s="33" t="s">
        <v>217</v>
      </c>
      <c r="C207" s="34">
        <v>0</v>
      </c>
      <c r="D207" s="11" t="str">
        <f t="shared" si="28"/>
        <v>N/A</v>
      </c>
      <c r="E207" s="34">
        <v>129</v>
      </c>
      <c r="F207" s="11" t="str">
        <f t="shared" si="29"/>
        <v>N/A</v>
      </c>
      <c r="G207" s="34">
        <v>128</v>
      </c>
      <c r="H207" s="11" t="str">
        <f t="shared" si="30"/>
        <v>N/A</v>
      </c>
      <c r="I207" s="12" t="s">
        <v>1742</v>
      </c>
      <c r="J207" s="12">
        <v>-0.77500000000000002</v>
      </c>
      <c r="K207" s="14" t="s">
        <v>217</v>
      </c>
      <c r="L207" s="9" t="str">
        <f t="shared" si="31"/>
        <v>N/A</v>
      </c>
    </row>
    <row r="208" spans="1:12" x14ac:dyDescent="0.25">
      <c r="A208" s="42" t="s">
        <v>1614</v>
      </c>
      <c r="B208" s="33" t="s">
        <v>217</v>
      </c>
      <c r="C208" s="34">
        <v>32</v>
      </c>
      <c r="D208" s="11" t="str">
        <f t="shared" si="28"/>
        <v>N/A</v>
      </c>
      <c r="E208" s="34">
        <v>38</v>
      </c>
      <c r="F208" s="11" t="str">
        <f t="shared" si="29"/>
        <v>N/A</v>
      </c>
      <c r="G208" s="34">
        <v>47</v>
      </c>
      <c r="H208" s="11" t="str">
        <f t="shared" si="30"/>
        <v>N/A</v>
      </c>
      <c r="I208" s="12">
        <v>18.75</v>
      </c>
      <c r="J208" s="12">
        <v>23.68</v>
      </c>
      <c r="K208" s="14" t="s">
        <v>217</v>
      </c>
      <c r="L208" s="9" t="str">
        <f t="shared" si="31"/>
        <v>N/A</v>
      </c>
    </row>
    <row r="209" spans="1:12" x14ac:dyDescent="0.25">
      <c r="A209" s="42" t="s">
        <v>1615</v>
      </c>
      <c r="B209" s="33" t="s">
        <v>217</v>
      </c>
      <c r="C209" s="34">
        <v>52</v>
      </c>
      <c r="D209" s="11" t="str">
        <f t="shared" si="28"/>
        <v>N/A</v>
      </c>
      <c r="E209" s="34">
        <v>63</v>
      </c>
      <c r="F209" s="11" t="str">
        <f t="shared" si="29"/>
        <v>N/A</v>
      </c>
      <c r="G209" s="34">
        <v>72</v>
      </c>
      <c r="H209" s="11" t="str">
        <f t="shared" si="30"/>
        <v>N/A</v>
      </c>
      <c r="I209" s="12">
        <v>21.15</v>
      </c>
      <c r="J209" s="12">
        <v>14.29</v>
      </c>
      <c r="K209" s="14" t="s">
        <v>217</v>
      </c>
      <c r="L209" s="9" t="str">
        <f t="shared" si="31"/>
        <v>N/A</v>
      </c>
    </row>
    <row r="210" spans="1:12" x14ac:dyDescent="0.25">
      <c r="A210" s="42" t="s">
        <v>125</v>
      </c>
      <c r="B210" s="33" t="s">
        <v>217</v>
      </c>
      <c r="C210" s="43">
        <v>7018192</v>
      </c>
      <c r="D210" s="11" t="str">
        <f t="shared" si="28"/>
        <v>N/A</v>
      </c>
      <c r="E210" s="43">
        <v>63089779</v>
      </c>
      <c r="F210" s="11" t="str">
        <f t="shared" si="29"/>
        <v>N/A</v>
      </c>
      <c r="G210" s="43">
        <v>34406567</v>
      </c>
      <c r="H210" s="11" t="str">
        <f t="shared" si="30"/>
        <v>N/A</v>
      </c>
      <c r="I210" s="12">
        <v>798.9</v>
      </c>
      <c r="J210" s="12">
        <v>-45.5</v>
      </c>
      <c r="K210" s="14" t="s">
        <v>217</v>
      </c>
      <c r="L210" s="9" t="str">
        <f t="shared" si="31"/>
        <v>N/A</v>
      </c>
    </row>
    <row r="211" spans="1:12" x14ac:dyDescent="0.25">
      <c r="A211" s="42" t="s">
        <v>1616</v>
      </c>
      <c r="B211" s="33" t="s">
        <v>217</v>
      </c>
      <c r="C211" s="43">
        <v>648736</v>
      </c>
      <c r="D211" s="11" t="str">
        <f t="shared" si="28"/>
        <v>N/A</v>
      </c>
      <c r="E211" s="43">
        <v>443937</v>
      </c>
      <c r="F211" s="11" t="str">
        <f t="shared" si="29"/>
        <v>N/A</v>
      </c>
      <c r="G211" s="43">
        <v>596960</v>
      </c>
      <c r="H211" s="11" t="str">
        <f t="shared" si="30"/>
        <v>N/A</v>
      </c>
      <c r="I211" s="12">
        <v>-31.6</v>
      </c>
      <c r="J211" s="12">
        <v>34.47</v>
      </c>
      <c r="K211" s="14" t="s">
        <v>217</v>
      </c>
      <c r="L211" s="9" t="str">
        <f t="shared" si="31"/>
        <v>N/A</v>
      </c>
    </row>
    <row r="212" spans="1:12" x14ac:dyDescent="0.25">
      <c r="A212" s="42" t="s">
        <v>1567</v>
      </c>
      <c r="B212" s="33" t="s">
        <v>217</v>
      </c>
      <c r="C212" s="43">
        <v>194680</v>
      </c>
      <c r="D212" s="11" t="str">
        <f t="shared" si="28"/>
        <v>N/A</v>
      </c>
      <c r="E212" s="43">
        <v>220442</v>
      </c>
      <c r="F212" s="11" t="str">
        <f t="shared" si="29"/>
        <v>N/A</v>
      </c>
      <c r="G212" s="43">
        <v>224673</v>
      </c>
      <c r="H212" s="11" t="str">
        <f t="shared" si="30"/>
        <v>N/A</v>
      </c>
      <c r="I212" s="12">
        <v>13.23</v>
      </c>
      <c r="J212" s="12">
        <v>1.919</v>
      </c>
      <c r="K212" s="14" t="s">
        <v>217</v>
      </c>
      <c r="L212" s="9" t="str">
        <f t="shared" si="31"/>
        <v>N/A</v>
      </c>
    </row>
    <row r="213" spans="1:12" x14ac:dyDescent="0.25">
      <c r="A213" s="42" t="s">
        <v>1617</v>
      </c>
      <c r="B213" s="33" t="s">
        <v>217</v>
      </c>
      <c r="C213" s="43">
        <v>6990190</v>
      </c>
      <c r="D213" s="11" t="str">
        <f t="shared" si="28"/>
        <v>N/A</v>
      </c>
      <c r="E213" s="43">
        <v>2226970</v>
      </c>
      <c r="F213" s="11" t="str">
        <f t="shared" si="29"/>
        <v>N/A</v>
      </c>
      <c r="G213" s="43">
        <v>7736073</v>
      </c>
      <c r="H213" s="11" t="str">
        <f t="shared" si="30"/>
        <v>N/A</v>
      </c>
      <c r="I213" s="12">
        <v>-68.099999999999994</v>
      </c>
      <c r="J213" s="12">
        <v>247.4</v>
      </c>
      <c r="K213" s="14" t="s">
        <v>217</v>
      </c>
      <c r="L213" s="9" t="str">
        <f t="shared" si="31"/>
        <v>N/A</v>
      </c>
    </row>
    <row r="214" spans="1:12" x14ac:dyDescent="0.25">
      <c r="A214" s="45" t="s">
        <v>1618</v>
      </c>
      <c r="B214" s="33" t="s">
        <v>217</v>
      </c>
      <c r="C214" s="43">
        <v>315504</v>
      </c>
      <c r="D214" s="11" t="str">
        <f t="shared" si="28"/>
        <v>N/A</v>
      </c>
      <c r="E214" s="43">
        <v>63089613</v>
      </c>
      <c r="F214" s="11" t="str">
        <f t="shared" si="29"/>
        <v>N/A</v>
      </c>
      <c r="G214" s="43">
        <v>34385542</v>
      </c>
      <c r="H214" s="11" t="str">
        <f t="shared" si="30"/>
        <v>N/A</v>
      </c>
      <c r="I214" s="12">
        <v>19896</v>
      </c>
      <c r="J214" s="12">
        <v>-45.5</v>
      </c>
      <c r="K214" s="14" t="s">
        <v>217</v>
      </c>
      <c r="L214" s="9" t="str">
        <f t="shared" si="31"/>
        <v>N/A</v>
      </c>
    </row>
    <row r="215" spans="1:12" ht="25" x14ac:dyDescent="0.25">
      <c r="A215" s="42" t="s">
        <v>1381</v>
      </c>
      <c r="B215" s="33" t="s">
        <v>217</v>
      </c>
      <c r="C215" s="43">
        <v>9041487</v>
      </c>
      <c r="D215" s="11" t="str">
        <f t="shared" ref="D215:D229" si="32">IF($B215="N/A","N/A",IF(C215&gt;10,"No",IF(C215&lt;-10,"No","Yes")))</f>
        <v>N/A</v>
      </c>
      <c r="E215" s="43">
        <v>9877485</v>
      </c>
      <c r="F215" s="11" t="str">
        <f t="shared" ref="F215:F229" si="33">IF($B215="N/A","N/A",IF(E215&gt;10,"No",IF(E215&lt;-10,"No","Yes")))</f>
        <v>N/A</v>
      </c>
      <c r="G215" s="43">
        <v>10121690</v>
      </c>
      <c r="H215" s="11" t="str">
        <f t="shared" ref="H215:H229" si="34">IF($B215="N/A","N/A",IF(G215&gt;10,"No",IF(G215&lt;-10,"No","Yes")))</f>
        <v>N/A</v>
      </c>
      <c r="I215" s="12">
        <v>9.2460000000000004</v>
      </c>
      <c r="J215" s="12">
        <v>2.472</v>
      </c>
      <c r="K215" s="41" t="s">
        <v>732</v>
      </c>
      <c r="L215" s="9" t="str">
        <f t="shared" ref="L215:L229" si="35">IF(J215="Div by 0", "N/A", IF(K215="N/A","N/A", IF(J215&gt;VALUE(MID(K215,1,2)), "No", IF(J215&lt;-1*VALUE(MID(K215,1,2)), "No", "Yes"))))</f>
        <v>Yes</v>
      </c>
    </row>
    <row r="216" spans="1:12" x14ac:dyDescent="0.25">
      <c r="A216" s="42" t="s">
        <v>649</v>
      </c>
      <c r="B216" s="33" t="s">
        <v>217</v>
      </c>
      <c r="C216" s="34">
        <v>27044</v>
      </c>
      <c r="D216" s="11" t="str">
        <f t="shared" si="32"/>
        <v>N/A</v>
      </c>
      <c r="E216" s="34">
        <v>28448</v>
      </c>
      <c r="F216" s="11" t="str">
        <f t="shared" si="33"/>
        <v>N/A</v>
      </c>
      <c r="G216" s="34">
        <v>28972</v>
      </c>
      <c r="H216" s="11" t="str">
        <f t="shared" si="34"/>
        <v>N/A</v>
      </c>
      <c r="I216" s="12">
        <v>5.1920000000000002</v>
      </c>
      <c r="J216" s="12">
        <v>1.8420000000000001</v>
      </c>
      <c r="K216" s="41" t="s">
        <v>732</v>
      </c>
      <c r="L216" s="9" t="str">
        <f t="shared" si="35"/>
        <v>Yes</v>
      </c>
    </row>
    <row r="217" spans="1:12" x14ac:dyDescent="0.25">
      <c r="A217" s="42" t="s">
        <v>1382</v>
      </c>
      <c r="B217" s="33" t="s">
        <v>217</v>
      </c>
      <c r="C217" s="43">
        <v>334.32506286</v>
      </c>
      <c r="D217" s="11" t="str">
        <f t="shared" si="32"/>
        <v>N/A</v>
      </c>
      <c r="E217" s="43">
        <v>347.21193054000003</v>
      </c>
      <c r="F217" s="11" t="str">
        <f t="shared" si="33"/>
        <v>N/A</v>
      </c>
      <c r="G217" s="43">
        <v>349.36110728</v>
      </c>
      <c r="H217" s="11" t="str">
        <f t="shared" si="34"/>
        <v>N/A</v>
      </c>
      <c r="I217" s="12">
        <v>3.855</v>
      </c>
      <c r="J217" s="12">
        <v>0.61899999999999999</v>
      </c>
      <c r="K217" s="41" t="s">
        <v>732</v>
      </c>
      <c r="L217" s="9" t="str">
        <f t="shared" si="35"/>
        <v>Yes</v>
      </c>
    </row>
    <row r="218" spans="1:12" ht="25" x14ac:dyDescent="0.25">
      <c r="A218" s="42" t="s">
        <v>1383</v>
      </c>
      <c r="B218" s="33" t="s">
        <v>217</v>
      </c>
      <c r="C218" s="43">
        <v>52329749</v>
      </c>
      <c r="D218" s="11" t="str">
        <f t="shared" si="32"/>
        <v>N/A</v>
      </c>
      <c r="E218" s="43">
        <v>121596083</v>
      </c>
      <c r="F218" s="11" t="str">
        <f t="shared" si="33"/>
        <v>N/A</v>
      </c>
      <c r="G218" s="43">
        <v>95325458</v>
      </c>
      <c r="H218" s="11" t="str">
        <f t="shared" si="34"/>
        <v>N/A</v>
      </c>
      <c r="I218" s="12">
        <v>132.4</v>
      </c>
      <c r="J218" s="12">
        <v>-21.6</v>
      </c>
      <c r="K218" s="41" t="s">
        <v>732</v>
      </c>
      <c r="L218" s="9" t="str">
        <f t="shared" si="35"/>
        <v>Yes</v>
      </c>
    </row>
    <row r="219" spans="1:12" x14ac:dyDescent="0.25">
      <c r="A219" s="42" t="s">
        <v>516</v>
      </c>
      <c r="B219" s="33" t="s">
        <v>217</v>
      </c>
      <c r="C219" s="34">
        <v>147652</v>
      </c>
      <c r="D219" s="11" t="str">
        <f t="shared" si="32"/>
        <v>N/A</v>
      </c>
      <c r="E219" s="34">
        <v>158762</v>
      </c>
      <c r="F219" s="11" t="str">
        <f t="shared" si="33"/>
        <v>N/A</v>
      </c>
      <c r="G219" s="34">
        <v>162699</v>
      </c>
      <c r="H219" s="11" t="str">
        <f t="shared" si="34"/>
        <v>N/A</v>
      </c>
      <c r="I219" s="12">
        <v>7.524</v>
      </c>
      <c r="J219" s="12">
        <v>2.48</v>
      </c>
      <c r="K219" s="41" t="s">
        <v>732</v>
      </c>
      <c r="L219" s="9" t="str">
        <f t="shared" si="35"/>
        <v>Yes</v>
      </c>
    </row>
    <row r="220" spans="1:12" x14ac:dyDescent="0.25">
      <c r="A220" s="42" t="s">
        <v>1384</v>
      </c>
      <c r="B220" s="33" t="s">
        <v>217</v>
      </c>
      <c r="C220" s="43">
        <v>354.412734</v>
      </c>
      <c r="D220" s="11" t="str">
        <f t="shared" si="32"/>
        <v>N/A</v>
      </c>
      <c r="E220" s="43">
        <v>765.90168301999995</v>
      </c>
      <c r="F220" s="11" t="str">
        <f t="shared" si="33"/>
        <v>N/A</v>
      </c>
      <c r="G220" s="43">
        <v>585.90070006999997</v>
      </c>
      <c r="H220" s="11" t="str">
        <f t="shared" si="34"/>
        <v>N/A</v>
      </c>
      <c r="I220" s="12">
        <v>116.1</v>
      </c>
      <c r="J220" s="12">
        <v>-23.5</v>
      </c>
      <c r="K220" s="41" t="s">
        <v>732</v>
      </c>
      <c r="L220" s="9" t="str">
        <f t="shared" si="35"/>
        <v>Yes</v>
      </c>
    </row>
    <row r="221" spans="1:12" ht="25" x14ac:dyDescent="0.25">
      <c r="A221" s="42" t="s">
        <v>1385</v>
      </c>
      <c r="B221" s="33" t="s">
        <v>217</v>
      </c>
      <c r="C221" s="43">
        <v>28899193</v>
      </c>
      <c r="D221" s="11" t="str">
        <f t="shared" si="32"/>
        <v>N/A</v>
      </c>
      <c r="E221" s="43">
        <v>38029342</v>
      </c>
      <c r="F221" s="11" t="str">
        <f t="shared" si="33"/>
        <v>N/A</v>
      </c>
      <c r="G221" s="43">
        <v>43297089</v>
      </c>
      <c r="H221" s="11" t="str">
        <f t="shared" si="34"/>
        <v>N/A</v>
      </c>
      <c r="I221" s="12">
        <v>31.59</v>
      </c>
      <c r="J221" s="12">
        <v>13.85</v>
      </c>
      <c r="K221" s="41" t="s">
        <v>732</v>
      </c>
      <c r="L221" s="9" t="str">
        <f t="shared" si="35"/>
        <v>Yes</v>
      </c>
    </row>
    <row r="222" spans="1:12" x14ac:dyDescent="0.25">
      <c r="A222" s="42" t="s">
        <v>517</v>
      </c>
      <c r="B222" s="33" t="s">
        <v>217</v>
      </c>
      <c r="C222" s="34">
        <v>62169</v>
      </c>
      <c r="D222" s="11" t="str">
        <f t="shared" si="32"/>
        <v>N/A</v>
      </c>
      <c r="E222" s="34">
        <v>75449</v>
      </c>
      <c r="F222" s="11" t="str">
        <f t="shared" si="33"/>
        <v>N/A</v>
      </c>
      <c r="G222" s="34">
        <v>83519</v>
      </c>
      <c r="H222" s="11" t="str">
        <f t="shared" si="34"/>
        <v>N/A</v>
      </c>
      <c r="I222" s="12">
        <v>21.36</v>
      </c>
      <c r="J222" s="12">
        <v>10.7</v>
      </c>
      <c r="K222" s="41" t="s">
        <v>732</v>
      </c>
      <c r="L222" s="9" t="str">
        <f t="shared" si="35"/>
        <v>Yes</v>
      </c>
    </row>
    <row r="223" spans="1:12" ht="25" x14ac:dyDescent="0.25">
      <c r="A223" s="42" t="s">
        <v>1386</v>
      </c>
      <c r="B223" s="33" t="s">
        <v>217</v>
      </c>
      <c r="C223" s="43">
        <v>464.84892791999999</v>
      </c>
      <c r="D223" s="11" t="str">
        <f t="shared" si="32"/>
        <v>N/A</v>
      </c>
      <c r="E223" s="43">
        <v>504.04037163999999</v>
      </c>
      <c r="F223" s="11" t="str">
        <f t="shared" si="33"/>
        <v>N/A</v>
      </c>
      <c r="G223" s="43">
        <v>518.41005041000005</v>
      </c>
      <c r="H223" s="11" t="str">
        <f t="shared" si="34"/>
        <v>N/A</v>
      </c>
      <c r="I223" s="12">
        <v>8.4309999999999992</v>
      </c>
      <c r="J223" s="12">
        <v>2.851</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389428111</v>
      </c>
      <c r="D227" s="11" t="str">
        <f t="shared" si="32"/>
        <v>N/A</v>
      </c>
      <c r="E227" s="43">
        <v>427941509</v>
      </c>
      <c r="F227" s="11" t="str">
        <f t="shared" si="33"/>
        <v>N/A</v>
      </c>
      <c r="G227" s="43">
        <v>462108151</v>
      </c>
      <c r="H227" s="11" t="str">
        <f t="shared" si="34"/>
        <v>N/A</v>
      </c>
      <c r="I227" s="12">
        <v>9.89</v>
      </c>
      <c r="J227" s="12">
        <v>7.984</v>
      </c>
      <c r="K227" s="41" t="s">
        <v>732</v>
      </c>
      <c r="L227" s="9" t="str">
        <f t="shared" si="35"/>
        <v>Yes</v>
      </c>
    </row>
    <row r="228" spans="1:12" ht="25" x14ac:dyDescent="0.25">
      <c r="A228" s="42" t="s">
        <v>519</v>
      </c>
      <c r="B228" s="33" t="s">
        <v>217</v>
      </c>
      <c r="C228" s="34">
        <v>7780</v>
      </c>
      <c r="D228" s="11" t="str">
        <f t="shared" si="32"/>
        <v>N/A</v>
      </c>
      <c r="E228" s="34">
        <v>8211</v>
      </c>
      <c r="F228" s="11" t="str">
        <f t="shared" si="33"/>
        <v>N/A</v>
      </c>
      <c r="G228" s="34">
        <v>8370</v>
      </c>
      <c r="H228" s="11" t="str">
        <f t="shared" si="34"/>
        <v>N/A</v>
      </c>
      <c r="I228" s="12">
        <v>5.54</v>
      </c>
      <c r="J228" s="12">
        <v>1.9359999999999999</v>
      </c>
      <c r="K228" s="41" t="s">
        <v>732</v>
      </c>
      <c r="L228" s="9" t="str">
        <f t="shared" si="35"/>
        <v>Yes</v>
      </c>
    </row>
    <row r="229" spans="1:12" ht="25" x14ac:dyDescent="0.25">
      <c r="A229" s="42" t="s">
        <v>1390</v>
      </c>
      <c r="B229" s="33" t="s">
        <v>217</v>
      </c>
      <c r="C229" s="43">
        <v>50055.027120999999</v>
      </c>
      <c r="D229" s="11" t="str">
        <f t="shared" si="32"/>
        <v>N/A</v>
      </c>
      <c r="E229" s="43">
        <v>52118.074412000002</v>
      </c>
      <c r="F229" s="11" t="str">
        <f t="shared" si="33"/>
        <v>N/A</v>
      </c>
      <c r="G229" s="43">
        <v>55210.053883</v>
      </c>
      <c r="H229" s="11" t="str">
        <f t="shared" si="34"/>
        <v>N/A</v>
      </c>
      <c r="I229" s="12">
        <v>4.1219999999999999</v>
      </c>
      <c r="J229" s="12">
        <v>5.9329999999999998</v>
      </c>
      <c r="K229" s="41" t="s">
        <v>732</v>
      </c>
      <c r="L229" s="9" t="str">
        <f t="shared" si="35"/>
        <v>Yes</v>
      </c>
    </row>
    <row r="230" spans="1:12" x14ac:dyDescent="0.25">
      <c r="A230" s="4" t="s">
        <v>1391</v>
      </c>
      <c r="B230" s="33" t="s">
        <v>217</v>
      </c>
      <c r="C230" s="14">
        <v>743318152</v>
      </c>
      <c r="D230" s="11" t="str">
        <f t="shared" ref="D230:D253" si="36">IF($B230="N/A","N/A",IF(C230&gt;10,"No",IF(C230&lt;-10,"No","Yes")))</f>
        <v>N/A</v>
      </c>
      <c r="E230" s="14">
        <v>829683706</v>
      </c>
      <c r="F230" s="11" t="str">
        <f t="shared" ref="F230:F253" si="37">IF($B230="N/A","N/A",IF(E230&gt;10,"No",IF(E230&lt;-10,"No","Yes")))</f>
        <v>N/A</v>
      </c>
      <c r="G230" s="14">
        <v>918600295</v>
      </c>
      <c r="H230" s="11" t="str">
        <f t="shared" ref="H230:H253" si="38">IF($B230="N/A","N/A",IF(G230&gt;10,"No",IF(G230&lt;-10,"No","Yes")))</f>
        <v>N/A</v>
      </c>
      <c r="I230" s="12">
        <v>11.62</v>
      </c>
      <c r="J230" s="12">
        <v>10.72</v>
      </c>
      <c r="K230" s="41" t="s">
        <v>732</v>
      </c>
      <c r="L230" s="9" t="str">
        <f t="shared" ref="L230:L253" si="39">IF(J230="Div by 0", "N/A", IF(K230="N/A","N/A", IF(J230&gt;VALUE(MID(K230,1,2)), "No", IF(J230&lt;-1*VALUE(MID(K230,1,2)), "No", "Yes"))))</f>
        <v>Yes</v>
      </c>
    </row>
    <row r="231" spans="1:12" x14ac:dyDescent="0.25">
      <c r="A231" s="4" t="s">
        <v>1568</v>
      </c>
      <c r="B231" s="33" t="s">
        <v>217</v>
      </c>
      <c r="C231" s="1">
        <v>65441</v>
      </c>
      <c r="D231" s="1" t="str">
        <f t="shared" si="36"/>
        <v>N/A</v>
      </c>
      <c r="E231" s="1">
        <v>68687</v>
      </c>
      <c r="F231" s="1" t="str">
        <f t="shared" si="37"/>
        <v>N/A</v>
      </c>
      <c r="G231" s="1">
        <v>72203</v>
      </c>
      <c r="H231" s="11" t="str">
        <f t="shared" si="38"/>
        <v>N/A</v>
      </c>
      <c r="I231" s="12">
        <v>4.96</v>
      </c>
      <c r="J231" s="12">
        <v>5.1189999999999998</v>
      </c>
      <c r="K231" s="41" t="s">
        <v>732</v>
      </c>
      <c r="L231" s="9" t="str">
        <f t="shared" si="39"/>
        <v>Yes</v>
      </c>
    </row>
    <row r="232" spans="1:12" x14ac:dyDescent="0.25">
      <c r="A232" s="4" t="s">
        <v>1569</v>
      </c>
      <c r="B232" s="33" t="s">
        <v>217</v>
      </c>
      <c r="C232" s="14">
        <v>11358.600144</v>
      </c>
      <c r="D232" s="11" t="str">
        <f t="shared" si="36"/>
        <v>N/A</v>
      </c>
      <c r="E232" s="14">
        <v>12079.195567999999</v>
      </c>
      <c r="F232" s="11" t="str">
        <f t="shared" si="37"/>
        <v>N/A</v>
      </c>
      <c r="G232" s="14">
        <v>12722.467140999999</v>
      </c>
      <c r="H232" s="11" t="str">
        <f t="shared" si="38"/>
        <v>N/A</v>
      </c>
      <c r="I232" s="12">
        <v>6.3440000000000003</v>
      </c>
      <c r="J232" s="12">
        <v>5.3250000000000002</v>
      </c>
      <c r="K232" s="41" t="s">
        <v>732</v>
      </c>
      <c r="L232" s="9" t="str">
        <f t="shared" si="39"/>
        <v>Yes</v>
      </c>
    </row>
    <row r="233" spans="1:12" x14ac:dyDescent="0.25">
      <c r="A233" s="46" t="s">
        <v>1570</v>
      </c>
      <c r="B233" s="33" t="s">
        <v>217</v>
      </c>
      <c r="C233" s="14">
        <v>6229.2286977000003</v>
      </c>
      <c r="D233" s="11" t="str">
        <f t="shared" si="36"/>
        <v>N/A</v>
      </c>
      <c r="E233" s="14">
        <v>6736.0279928999998</v>
      </c>
      <c r="F233" s="11" t="str">
        <f t="shared" si="37"/>
        <v>N/A</v>
      </c>
      <c r="G233" s="14">
        <v>7187.5060463999998</v>
      </c>
      <c r="H233" s="11" t="str">
        <f t="shared" si="38"/>
        <v>N/A</v>
      </c>
      <c r="I233" s="12">
        <v>8.1359999999999992</v>
      </c>
      <c r="J233" s="12">
        <v>6.702</v>
      </c>
      <c r="K233" s="41" t="s">
        <v>732</v>
      </c>
      <c r="L233" s="9" t="str">
        <f t="shared" si="39"/>
        <v>Yes</v>
      </c>
    </row>
    <row r="234" spans="1:12" x14ac:dyDescent="0.25">
      <c r="A234" s="46" t="s">
        <v>1571</v>
      </c>
      <c r="B234" s="33" t="s">
        <v>217</v>
      </c>
      <c r="C234" s="14">
        <v>16111.105651</v>
      </c>
      <c r="D234" s="11" t="str">
        <f t="shared" si="36"/>
        <v>N/A</v>
      </c>
      <c r="E234" s="14">
        <v>16572.115561999999</v>
      </c>
      <c r="F234" s="11" t="str">
        <f t="shared" si="37"/>
        <v>N/A</v>
      </c>
      <c r="G234" s="14">
        <v>17001.899808999999</v>
      </c>
      <c r="H234" s="11" t="str">
        <f t="shared" si="38"/>
        <v>N/A</v>
      </c>
      <c r="I234" s="12">
        <v>2.8610000000000002</v>
      </c>
      <c r="J234" s="12">
        <v>2.593</v>
      </c>
      <c r="K234" s="41" t="s">
        <v>732</v>
      </c>
      <c r="L234" s="9" t="str">
        <f t="shared" si="39"/>
        <v>Yes</v>
      </c>
    </row>
    <row r="235" spans="1:12" x14ac:dyDescent="0.25">
      <c r="A235" s="46" t="s">
        <v>1572</v>
      </c>
      <c r="B235" s="33" t="s">
        <v>217</v>
      </c>
      <c r="C235" s="14">
        <v>3710.3981481000001</v>
      </c>
      <c r="D235" s="11" t="str">
        <f t="shared" si="36"/>
        <v>N/A</v>
      </c>
      <c r="E235" s="14">
        <v>4592.8256087999998</v>
      </c>
      <c r="F235" s="11" t="str">
        <f t="shared" si="37"/>
        <v>N/A</v>
      </c>
      <c r="G235" s="14">
        <v>6501.4123947999997</v>
      </c>
      <c r="H235" s="11" t="str">
        <f t="shared" si="38"/>
        <v>N/A</v>
      </c>
      <c r="I235" s="12">
        <v>23.78</v>
      </c>
      <c r="J235" s="12">
        <v>41.56</v>
      </c>
      <c r="K235" s="41" t="s">
        <v>732</v>
      </c>
      <c r="L235" s="9" t="str">
        <f t="shared" si="39"/>
        <v>No</v>
      </c>
    </row>
    <row r="236" spans="1:12" x14ac:dyDescent="0.25">
      <c r="A236" s="46" t="s">
        <v>1573</v>
      </c>
      <c r="B236" s="33" t="s">
        <v>217</v>
      </c>
      <c r="C236" s="14">
        <v>1693.8997214000001</v>
      </c>
      <c r="D236" s="11" t="str">
        <f t="shared" si="36"/>
        <v>N/A</v>
      </c>
      <c r="E236" s="14">
        <v>3119.7007042</v>
      </c>
      <c r="F236" s="11" t="str">
        <f t="shared" si="37"/>
        <v>N/A</v>
      </c>
      <c r="G236" s="14">
        <v>3399.6968640999999</v>
      </c>
      <c r="H236" s="11" t="str">
        <f t="shared" si="38"/>
        <v>N/A</v>
      </c>
      <c r="I236" s="12">
        <v>84.17</v>
      </c>
      <c r="J236" s="12">
        <v>8.9749999999999996</v>
      </c>
      <c r="K236" s="41" t="s">
        <v>732</v>
      </c>
      <c r="L236" s="9" t="str">
        <f t="shared" si="39"/>
        <v>Yes</v>
      </c>
    </row>
    <row r="237" spans="1:12" x14ac:dyDescent="0.25">
      <c r="A237" s="42" t="s">
        <v>1574</v>
      </c>
      <c r="B237" s="33" t="s">
        <v>217</v>
      </c>
      <c r="C237" s="11">
        <v>12.181188690000001</v>
      </c>
      <c r="D237" s="11" t="str">
        <f t="shared" si="36"/>
        <v>N/A</v>
      </c>
      <c r="E237" s="11">
        <v>12.450830756</v>
      </c>
      <c r="F237" s="11" t="str">
        <f t="shared" si="37"/>
        <v>N/A</v>
      </c>
      <c r="G237" s="11">
        <v>12.716833253000001</v>
      </c>
      <c r="H237" s="11" t="str">
        <f t="shared" si="38"/>
        <v>N/A</v>
      </c>
      <c r="I237" s="12">
        <v>2.214</v>
      </c>
      <c r="J237" s="12">
        <v>2.1360000000000001</v>
      </c>
      <c r="K237" s="41" t="s">
        <v>732</v>
      </c>
      <c r="L237" s="9" t="str">
        <f t="shared" si="39"/>
        <v>Yes</v>
      </c>
    </row>
    <row r="238" spans="1:12" x14ac:dyDescent="0.25">
      <c r="A238" s="45" t="s">
        <v>1575</v>
      </c>
      <c r="B238" s="33" t="s">
        <v>217</v>
      </c>
      <c r="C238" s="11">
        <v>33.480929164999999</v>
      </c>
      <c r="D238" s="11" t="str">
        <f t="shared" si="36"/>
        <v>N/A</v>
      </c>
      <c r="E238" s="11">
        <v>34.336506159000002</v>
      </c>
      <c r="F238" s="11" t="str">
        <f t="shared" si="37"/>
        <v>N/A</v>
      </c>
      <c r="G238" s="11">
        <v>34.316264015999998</v>
      </c>
      <c r="H238" s="11" t="str">
        <f t="shared" si="38"/>
        <v>N/A</v>
      </c>
      <c r="I238" s="12">
        <v>2.5550000000000002</v>
      </c>
      <c r="J238" s="12">
        <v>-5.8999999999999997E-2</v>
      </c>
      <c r="K238" s="41" t="s">
        <v>732</v>
      </c>
      <c r="L238" s="9" t="str">
        <f t="shared" si="39"/>
        <v>Yes</v>
      </c>
    </row>
    <row r="239" spans="1:12" x14ac:dyDescent="0.25">
      <c r="A239" s="45" t="s">
        <v>1576</v>
      </c>
      <c r="B239" s="33" t="s">
        <v>217</v>
      </c>
      <c r="C239" s="11">
        <v>18.534878847000002</v>
      </c>
      <c r="D239" s="11" t="str">
        <f t="shared" si="36"/>
        <v>N/A</v>
      </c>
      <c r="E239" s="11">
        <v>19.193539352999998</v>
      </c>
      <c r="F239" s="11" t="str">
        <f t="shared" si="37"/>
        <v>N/A</v>
      </c>
      <c r="G239" s="11">
        <v>19.674605998000001</v>
      </c>
      <c r="H239" s="11" t="str">
        <f t="shared" si="38"/>
        <v>N/A</v>
      </c>
      <c r="I239" s="12">
        <v>3.5539999999999998</v>
      </c>
      <c r="J239" s="12">
        <v>2.5059999999999998</v>
      </c>
      <c r="K239" s="41" t="s">
        <v>732</v>
      </c>
      <c r="L239" s="9" t="str">
        <f t="shared" si="39"/>
        <v>Yes</v>
      </c>
    </row>
    <row r="240" spans="1:12" x14ac:dyDescent="0.25">
      <c r="A240" s="45" t="s">
        <v>1577</v>
      </c>
      <c r="B240" s="33" t="s">
        <v>217</v>
      </c>
      <c r="C240" s="11">
        <v>0.69998404589999996</v>
      </c>
      <c r="D240" s="11" t="str">
        <f t="shared" si="36"/>
        <v>N/A</v>
      </c>
      <c r="E240" s="11">
        <v>0.62138481440000004</v>
      </c>
      <c r="F240" s="11" t="str">
        <f t="shared" si="37"/>
        <v>N/A</v>
      </c>
      <c r="G240" s="11">
        <v>0.62811776129999997</v>
      </c>
      <c r="H240" s="11" t="str">
        <f t="shared" si="38"/>
        <v>N/A</v>
      </c>
      <c r="I240" s="12">
        <v>-11.2</v>
      </c>
      <c r="J240" s="12">
        <v>1.0840000000000001</v>
      </c>
      <c r="K240" s="41" t="s">
        <v>732</v>
      </c>
      <c r="L240" s="9" t="str">
        <f t="shared" si="39"/>
        <v>Yes</v>
      </c>
    </row>
    <row r="241" spans="1:12" x14ac:dyDescent="0.25">
      <c r="A241" s="45" t="s">
        <v>1578</v>
      </c>
      <c r="B241" s="33" t="s">
        <v>217</v>
      </c>
      <c r="C241" s="11">
        <v>0.56631751640000005</v>
      </c>
      <c r="D241" s="11" t="str">
        <f t="shared" si="36"/>
        <v>N/A</v>
      </c>
      <c r="E241" s="11">
        <v>0.43905757220000002</v>
      </c>
      <c r="F241" s="11" t="str">
        <f t="shared" si="37"/>
        <v>N/A</v>
      </c>
      <c r="G241" s="11">
        <v>0.44025832580000002</v>
      </c>
      <c r="H241" s="11" t="str">
        <f t="shared" si="38"/>
        <v>N/A</v>
      </c>
      <c r="I241" s="12">
        <v>-22.5</v>
      </c>
      <c r="J241" s="12">
        <v>0.27350000000000002</v>
      </c>
      <c r="K241" s="41" t="s">
        <v>732</v>
      </c>
      <c r="L241" s="9" t="str">
        <f t="shared" si="39"/>
        <v>Yes</v>
      </c>
    </row>
    <row r="242" spans="1:12" x14ac:dyDescent="0.25">
      <c r="A242" s="4" t="s">
        <v>1403</v>
      </c>
      <c r="B242" s="33" t="s">
        <v>217</v>
      </c>
      <c r="C242" s="14">
        <v>389428111</v>
      </c>
      <c r="D242" s="11" t="str">
        <f t="shared" si="36"/>
        <v>N/A</v>
      </c>
      <c r="E242" s="14">
        <v>427941509</v>
      </c>
      <c r="F242" s="11" t="str">
        <f t="shared" si="37"/>
        <v>N/A</v>
      </c>
      <c r="G242" s="14">
        <v>462108151</v>
      </c>
      <c r="H242" s="11" t="str">
        <f t="shared" si="38"/>
        <v>N/A</v>
      </c>
      <c r="I242" s="12">
        <v>9.89</v>
      </c>
      <c r="J242" s="12">
        <v>7.984</v>
      </c>
      <c r="K242" s="41" t="s">
        <v>732</v>
      </c>
      <c r="L242" s="9" t="str">
        <f t="shared" si="39"/>
        <v>Yes</v>
      </c>
    </row>
    <row r="243" spans="1:12" x14ac:dyDescent="0.25">
      <c r="A243" s="4" t="s">
        <v>1579</v>
      </c>
      <c r="B243" s="33" t="s">
        <v>217</v>
      </c>
      <c r="C243" s="1">
        <v>7780</v>
      </c>
      <c r="D243" s="1" t="str">
        <f t="shared" si="36"/>
        <v>N/A</v>
      </c>
      <c r="E243" s="1">
        <v>8211</v>
      </c>
      <c r="F243" s="1" t="str">
        <f t="shared" si="37"/>
        <v>N/A</v>
      </c>
      <c r="G243" s="1">
        <v>8371</v>
      </c>
      <c r="H243" s="11" t="str">
        <f t="shared" si="38"/>
        <v>N/A</v>
      </c>
      <c r="I243" s="12">
        <v>5.54</v>
      </c>
      <c r="J243" s="12">
        <v>1.9490000000000001</v>
      </c>
      <c r="K243" s="41" t="s">
        <v>732</v>
      </c>
      <c r="L243" s="9" t="str">
        <f t="shared" si="39"/>
        <v>Yes</v>
      </c>
    </row>
    <row r="244" spans="1:12" ht="25" x14ac:dyDescent="0.25">
      <c r="A244" s="4" t="s">
        <v>1580</v>
      </c>
      <c r="B244" s="33" t="s">
        <v>217</v>
      </c>
      <c r="C244" s="14">
        <v>50055.027120999999</v>
      </c>
      <c r="D244" s="11" t="str">
        <f t="shared" si="36"/>
        <v>N/A</v>
      </c>
      <c r="E244" s="14">
        <v>52118.074412000002</v>
      </c>
      <c r="F244" s="11" t="str">
        <f t="shared" si="37"/>
        <v>N/A</v>
      </c>
      <c r="G244" s="14">
        <v>55203.458487999997</v>
      </c>
      <c r="H244" s="11" t="str">
        <f t="shared" si="38"/>
        <v>N/A</v>
      </c>
      <c r="I244" s="12">
        <v>4.1219999999999999</v>
      </c>
      <c r="J244" s="12">
        <v>5.92</v>
      </c>
      <c r="K244" s="41" t="s">
        <v>732</v>
      </c>
      <c r="L244" s="9" t="str">
        <f t="shared" si="39"/>
        <v>Yes</v>
      </c>
    </row>
    <row r="245" spans="1:12" ht="25" x14ac:dyDescent="0.25">
      <c r="A245" s="46" t="s">
        <v>1581</v>
      </c>
      <c r="B245" s="33" t="s">
        <v>217</v>
      </c>
      <c r="C245" s="14">
        <v>47782.521400999998</v>
      </c>
      <c r="D245" s="11" t="str">
        <f t="shared" si="36"/>
        <v>N/A</v>
      </c>
      <c r="E245" s="14">
        <v>49536.080500999997</v>
      </c>
      <c r="F245" s="11" t="str">
        <f t="shared" si="37"/>
        <v>N/A</v>
      </c>
      <c r="G245" s="14">
        <v>53407.163265000003</v>
      </c>
      <c r="H245" s="11" t="str">
        <f t="shared" si="38"/>
        <v>N/A</v>
      </c>
      <c r="I245" s="12">
        <v>3.67</v>
      </c>
      <c r="J245" s="12">
        <v>7.8150000000000004</v>
      </c>
      <c r="K245" s="41" t="s">
        <v>732</v>
      </c>
      <c r="L245" s="9" t="str">
        <f t="shared" si="39"/>
        <v>Yes</v>
      </c>
    </row>
    <row r="246" spans="1:12" ht="25" x14ac:dyDescent="0.25">
      <c r="A246" s="46" t="s">
        <v>1582</v>
      </c>
      <c r="B246" s="33" t="s">
        <v>217</v>
      </c>
      <c r="C246" s="14">
        <v>50150.952817999998</v>
      </c>
      <c r="D246" s="11" t="str">
        <f t="shared" si="36"/>
        <v>N/A</v>
      </c>
      <c r="E246" s="14">
        <v>52271.297380000004</v>
      </c>
      <c r="F246" s="11" t="str">
        <f t="shared" si="37"/>
        <v>N/A</v>
      </c>
      <c r="G246" s="14">
        <v>55385.657757000001</v>
      </c>
      <c r="H246" s="11" t="str">
        <f t="shared" si="38"/>
        <v>N/A</v>
      </c>
      <c r="I246" s="12">
        <v>4.2279999999999998</v>
      </c>
      <c r="J246" s="12">
        <v>5.9580000000000002</v>
      </c>
      <c r="K246" s="41" t="s">
        <v>732</v>
      </c>
      <c r="L246" s="9" t="str">
        <f t="shared" si="39"/>
        <v>Yes</v>
      </c>
    </row>
    <row r="247" spans="1:12" ht="25" x14ac:dyDescent="0.25">
      <c r="A247" s="46" t="s">
        <v>1583</v>
      </c>
      <c r="B247" s="33" t="s">
        <v>217</v>
      </c>
      <c r="C247" s="14">
        <v>55966.654321000002</v>
      </c>
      <c r="D247" s="11" t="str">
        <f t="shared" si="36"/>
        <v>N/A</v>
      </c>
      <c r="E247" s="14">
        <v>55552.094736999999</v>
      </c>
      <c r="F247" s="11" t="str">
        <f t="shared" si="37"/>
        <v>N/A</v>
      </c>
      <c r="G247" s="14">
        <v>52621.375</v>
      </c>
      <c r="H247" s="11" t="str">
        <f t="shared" si="38"/>
        <v>N/A</v>
      </c>
      <c r="I247" s="12">
        <v>-0.74099999999999999</v>
      </c>
      <c r="J247" s="12">
        <v>-5.28</v>
      </c>
      <c r="K247" s="41" t="s">
        <v>732</v>
      </c>
      <c r="L247" s="9" t="str">
        <f t="shared" si="39"/>
        <v>Yes</v>
      </c>
    </row>
    <row r="248" spans="1:12" ht="25" x14ac:dyDescent="0.25">
      <c r="A248" s="46" t="s">
        <v>1584</v>
      </c>
      <c r="B248" s="33" t="s">
        <v>217</v>
      </c>
      <c r="C248" s="14" t="s">
        <v>1742</v>
      </c>
      <c r="D248" s="11" t="str">
        <f t="shared" si="36"/>
        <v>N/A</v>
      </c>
      <c r="E248" s="14">
        <v>11468</v>
      </c>
      <c r="F248" s="11" t="str">
        <f t="shared" si="37"/>
        <v>N/A</v>
      </c>
      <c r="G248" s="14">
        <v>3150</v>
      </c>
      <c r="H248" s="11" t="str">
        <f t="shared" si="38"/>
        <v>N/A</v>
      </c>
      <c r="I248" s="12" t="s">
        <v>1742</v>
      </c>
      <c r="J248" s="12">
        <v>-72.5</v>
      </c>
      <c r="K248" s="41" t="s">
        <v>732</v>
      </c>
      <c r="L248" s="9" t="str">
        <f t="shared" si="39"/>
        <v>No</v>
      </c>
    </row>
    <row r="249" spans="1:12" ht="25" x14ac:dyDescent="0.25">
      <c r="A249" s="42" t="s">
        <v>1585</v>
      </c>
      <c r="B249" s="33" t="s">
        <v>217</v>
      </c>
      <c r="C249" s="11">
        <v>1.448169313</v>
      </c>
      <c r="D249" s="11" t="str">
        <f t="shared" si="36"/>
        <v>N/A</v>
      </c>
      <c r="E249" s="11">
        <v>1.4884005901999999</v>
      </c>
      <c r="F249" s="11" t="str">
        <f t="shared" si="37"/>
        <v>N/A</v>
      </c>
      <c r="G249" s="11">
        <v>1.4743516357999999</v>
      </c>
      <c r="H249" s="11" t="str">
        <f t="shared" si="38"/>
        <v>N/A</v>
      </c>
      <c r="I249" s="12">
        <v>2.778</v>
      </c>
      <c r="J249" s="12">
        <v>-0.94399999999999995</v>
      </c>
      <c r="K249" s="41" t="s">
        <v>732</v>
      </c>
      <c r="L249" s="9" t="str">
        <f t="shared" si="39"/>
        <v>Yes</v>
      </c>
    </row>
    <row r="250" spans="1:12" ht="25" x14ac:dyDescent="0.25">
      <c r="A250" s="45" t="s">
        <v>1586</v>
      </c>
      <c r="B250" s="33" t="s">
        <v>217</v>
      </c>
      <c r="C250" s="11">
        <v>0.58961858330000005</v>
      </c>
      <c r="D250" s="11" t="str">
        <f t="shared" si="36"/>
        <v>N/A</v>
      </c>
      <c r="E250" s="11">
        <v>0.65206233670000002</v>
      </c>
      <c r="F250" s="11" t="str">
        <f t="shared" si="37"/>
        <v>N/A</v>
      </c>
      <c r="G250" s="11">
        <v>0.67969020920000001</v>
      </c>
      <c r="H250" s="11" t="str">
        <f t="shared" si="38"/>
        <v>N/A</v>
      </c>
      <c r="I250" s="12">
        <v>10.59</v>
      </c>
      <c r="J250" s="12">
        <v>4.2370000000000001</v>
      </c>
      <c r="K250" s="41" t="s">
        <v>732</v>
      </c>
      <c r="L250" s="9" t="str">
        <f t="shared" si="39"/>
        <v>Yes</v>
      </c>
    </row>
    <row r="251" spans="1:12" ht="25" x14ac:dyDescent="0.25">
      <c r="A251" s="45" t="s">
        <v>1587</v>
      </c>
      <c r="B251" s="33" t="s">
        <v>217</v>
      </c>
      <c r="C251" s="11">
        <v>3.8610972286999998</v>
      </c>
      <c r="D251" s="11" t="str">
        <f t="shared" si="36"/>
        <v>N/A</v>
      </c>
      <c r="E251" s="11">
        <v>3.8474659986000002</v>
      </c>
      <c r="F251" s="11" t="str">
        <f t="shared" si="37"/>
        <v>N/A</v>
      </c>
      <c r="G251" s="11">
        <v>3.6876063733</v>
      </c>
      <c r="H251" s="11" t="str">
        <f t="shared" si="38"/>
        <v>N/A</v>
      </c>
      <c r="I251" s="12">
        <v>-0.35299999999999998</v>
      </c>
      <c r="J251" s="12">
        <v>-4.1500000000000004</v>
      </c>
      <c r="K251" s="41" t="s">
        <v>732</v>
      </c>
      <c r="L251" s="9" t="str">
        <f t="shared" si="39"/>
        <v>Yes</v>
      </c>
    </row>
    <row r="252" spans="1:12" ht="25" x14ac:dyDescent="0.25">
      <c r="A252" s="45" t="s">
        <v>1588</v>
      </c>
      <c r="B252" s="33" t="s">
        <v>217</v>
      </c>
      <c r="C252" s="11">
        <v>4.0383694999999997E-2</v>
      </c>
      <c r="D252" s="11" t="str">
        <f t="shared" si="36"/>
        <v>N/A</v>
      </c>
      <c r="E252" s="11">
        <v>4.6372001099999997E-2</v>
      </c>
      <c r="F252" s="11" t="str">
        <f t="shared" si="37"/>
        <v>N/A</v>
      </c>
      <c r="G252" s="11">
        <v>5.3824934400000003E-2</v>
      </c>
      <c r="H252" s="11" t="str">
        <f t="shared" si="38"/>
        <v>N/A</v>
      </c>
      <c r="I252" s="12">
        <v>14.83</v>
      </c>
      <c r="J252" s="12">
        <v>16.07</v>
      </c>
      <c r="K252" s="41" t="s">
        <v>732</v>
      </c>
      <c r="L252" s="9" t="str">
        <f t="shared" si="39"/>
        <v>Yes</v>
      </c>
    </row>
    <row r="253" spans="1:12" ht="25" x14ac:dyDescent="0.25">
      <c r="A253" s="45" t="s">
        <v>1589</v>
      </c>
      <c r="B253" s="33" t="s">
        <v>217</v>
      </c>
      <c r="C253" s="11">
        <v>0</v>
      </c>
      <c r="D253" s="11" t="str">
        <f t="shared" si="36"/>
        <v>N/A</v>
      </c>
      <c r="E253" s="11">
        <v>1.5459773999999999E-3</v>
      </c>
      <c r="F253" s="11" t="str">
        <f t="shared" si="37"/>
        <v>N/A</v>
      </c>
      <c r="G253" s="11">
        <v>1.5340010999999999E-3</v>
      </c>
      <c r="H253" s="11" t="str">
        <f t="shared" si="38"/>
        <v>N/A</v>
      </c>
      <c r="I253" s="12" t="s">
        <v>1742</v>
      </c>
      <c r="J253" s="12">
        <v>-0.77500000000000002</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170705</v>
      </c>
      <c r="D7" s="125" t="str">
        <f>IF($B7="N/A","N/A",IF(C7&gt;15,"No",IF(C7&lt;-15,"No","Yes")))</f>
        <v>N/A</v>
      </c>
      <c r="E7" s="124">
        <v>178823</v>
      </c>
      <c r="F7" s="125" t="str">
        <f>IF($B7="N/A","N/A",IF(E7&gt;15,"No",IF(E7&lt;-15,"No","Yes")))</f>
        <v>N/A</v>
      </c>
      <c r="G7" s="124">
        <v>188584</v>
      </c>
      <c r="H7" s="125" t="str">
        <f>IF($B7="N/A","N/A",IF(G7&gt;15,"No",IF(G7&lt;-15,"No","Yes")))</f>
        <v>N/A</v>
      </c>
      <c r="I7" s="126">
        <v>4.7560000000000002</v>
      </c>
      <c r="J7" s="126">
        <v>5.4580000000000002</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64.826284307999998</v>
      </c>
      <c r="H8" s="125" t="str">
        <f>IF($B8="N/A","N/A",IF(G8&gt;15,"No",IF(G8&lt;-15,"No","Yes")))</f>
        <v>N/A</v>
      </c>
      <c r="I8" s="126" t="s">
        <v>217</v>
      </c>
      <c r="J8" s="126" t="s">
        <v>217</v>
      </c>
      <c r="K8" s="125" t="str">
        <f t="shared" si="0"/>
        <v>N/A</v>
      </c>
    </row>
    <row r="9" spans="1:11" x14ac:dyDescent="0.25">
      <c r="A9" s="24" t="s">
        <v>306</v>
      </c>
      <c r="B9" s="117" t="s">
        <v>217</v>
      </c>
      <c r="C9" s="116">
        <v>34.629917108000001</v>
      </c>
      <c r="D9" s="116" t="str">
        <f>IF($B9="N/A","N/A",IF(C9&gt;15,"No",IF(C9&lt;-15,"No","Yes")))</f>
        <v>N/A</v>
      </c>
      <c r="E9" s="116">
        <v>34.473753375999998</v>
      </c>
      <c r="F9" s="116" t="str">
        <f>IF($B9="N/A","N/A",IF(E9&gt;15,"No",IF(E9&lt;-15,"No","Yes")))</f>
        <v>N/A</v>
      </c>
      <c r="G9" s="116">
        <v>35.173715692000002</v>
      </c>
      <c r="H9" s="116" t="str">
        <f>IF($B9="N/A","N/A",IF(G9&gt;15,"No",IF(G9&lt;-15,"No","Yes")))</f>
        <v>N/A</v>
      </c>
      <c r="I9" s="122">
        <v>-0.45100000000000001</v>
      </c>
      <c r="J9" s="122">
        <v>2.0299999999999998</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81.095832192000003</v>
      </c>
      <c r="F11" s="116" t="str">
        <f>IF(OR($B11="N/A",$E11="N/A"),"N/A",IF(E11&gt;100,"No",IF(E11&lt;95,"No","Yes")))</f>
        <v>No</v>
      </c>
      <c r="G11" s="116">
        <v>99.401327789999996</v>
      </c>
      <c r="H11" s="116" t="str">
        <f>IF($B11="N/A","N/A",IF(G11&gt;100,"No",IF(G11&lt;95,"No","Yes")))</f>
        <v>Yes</v>
      </c>
      <c r="I11" s="122" t="s">
        <v>217</v>
      </c>
      <c r="J11" s="122">
        <v>22.57</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56.589476744999999</v>
      </c>
      <c r="F13" s="116" t="str">
        <f t="shared" si="2"/>
        <v>No</v>
      </c>
      <c r="G13" s="116">
        <v>59.357633733999997</v>
      </c>
      <c r="H13" s="116" t="str">
        <f t="shared" si="3"/>
        <v>No</v>
      </c>
      <c r="I13" s="122" t="s">
        <v>217</v>
      </c>
      <c r="J13" s="122">
        <v>4.8920000000000003</v>
      </c>
      <c r="K13" s="116" t="str">
        <f t="shared" si="0"/>
        <v>Yes</v>
      </c>
    </row>
    <row r="14" spans="1:11" x14ac:dyDescent="0.25">
      <c r="A14" s="27" t="s">
        <v>309</v>
      </c>
      <c r="B14" s="117" t="s">
        <v>217</v>
      </c>
      <c r="C14" s="128">
        <v>111590</v>
      </c>
      <c r="D14" s="116" t="str">
        <f>IF($B14="N/A","N/A",IF(C14&gt;15,"No",IF(C14&lt;-15,"No","Yes")))</f>
        <v>N/A</v>
      </c>
      <c r="E14" s="128">
        <v>117176</v>
      </c>
      <c r="F14" s="116" t="str">
        <f>IF($B14="N/A","N/A",IF(E14&gt;15,"No",IF(E14&lt;-15,"No","Yes")))</f>
        <v>N/A</v>
      </c>
      <c r="G14" s="128">
        <v>122252</v>
      </c>
      <c r="H14" s="116" t="str">
        <f>IF($B14="N/A","N/A",IF(G14&gt;15,"No",IF(G14&lt;-15,"No","Yes")))</f>
        <v>N/A</v>
      </c>
      <c r="I14" s="122">
        <v>5.0060000000000002</v>
      </c>
      <c r="J14" s="122">
        <v>4.3319999999999999</v>
      </c>
      <c r="K14" s="116" t="str">
        <f t="shared" si="0"/>
        <v>Yes</v>
      </c>
    </row>
    <row r="15" spans="1:11" x14ac:dyDescent="0.25">
      <c r="A15" s="24" t="s">
        <v>435</v>
      </c>
      <c r="B15" s="117" t="s">
        <v>219</v>
      </c>
      <c r="C15" s="116">
        <v>9.9471278799999993E-2</v>
      </c>
      <c r="D15" s="116" t="str">
        <f>IF($B15="N/A","N/A",IF(C15&gt;20,"No",IF(C15&lt;5,"No","Yes")))</f>
        <v>No</v>
      </c>
      <c r="E15" s="116">
        <v>4.6937939499999998E-2</v>
      </c>
      <c r="F15" s="116" t="str">
        <f>IF($B15="N/A","N/A",IF(E15&gt;20,"No",IF(E15&lt;5,"No","Yes")))</f>
        <v>No</v>
      </c>
      <c r="G15" s="116">
        <v>0.34600660929999999</v>
      </c>
      <c r="H15" s="116" t="str">
        <f>IF($B15="N/A","N/A",IF(G15&gt;20,"No",IF(G15&lt;5,"No","Yes")))</f>
        <v>No</v>
      </c>
      <c r="I15" s="122">
        <v>-52.8</v>
      </c>
      <c r="J15" s="122">
        <v>637.20000000000005</v>
      </c>
      <c r="K15" s="116" t="str">
        <f t="shared" si="0"/>
        <v>No</v>
      </c>
    </row>
    <row r="16" spans="1:11" x14ac:dyDescent="0.25">
      <c r="A16" s="24" t="s">
        <v>436</v>
      </c>
      <c r="B16" s="117" t="s">
        <v>217</v>
      </c>
      <c r="C16" s="116" t="s">
        <v>217</v>
      </c>
      <c r="D16" s="116" t="str">
        <f>IF($B16="N/A","N/A",IF(C16&gt;15,"No",IF(C16&lt;-15,"No","Yes")))</f>
        <v>N/A</v>
      </c>
      <c r="E16" s="116" t="s">
        <v>217</v>
      </c>
      <c r="F16" s="116" t="str">
        <f>IF($B16="N/A","N/A",IF(E16&gt;15,"No",IF(E16&lt;-15,"No","Yes")))</f>
        <v>N/A</v>
      </c>
      <c r="G16" s="116">
        <v>99.653993391</v>
      </c>
      <c r="H16" s="116" t="str">
        <f>IF($B16="N/A","N/A",IF(G16&gt;15,"No",IF(G16&lt;-15,"No","Yes")))</f>
        <v>N/A</v>
      </c>
      <c r="I16" s="122" t="s">
        <v>217</v>
      </c>
      <c r="J16" s="122" t="s">
        <v>217</v>
      </c>
      <c r="K16" s="116" t="str">
        <f t="shared" si="0"/>
        <v>N/A</v>
      </c>
    </row>
    <row r="17" spans="1:11" x14ac:dyDescent="0.25">
      <c r="A17" s="24" t="s">
        <v>437</v>
      </c>
      <c r="B17" s="117" t="s">
        <v>217</v>
      </c>
      <c r="C17" s="116">
        <v>8.5706604534000004</v>
      </c>
      <c r="D17" s="116" t="str">
        <f>IF($B17="N/A","N/A",IF(C17&gt;15,"No",IF(C17&lt;-15,"No","Yes")))</f>
        <v>N/A</v>
      </c>
      <c r="E17" s="116">
        <v>6.7368744452999998</v>
      </c>
      <c r="F17" s="116" t="str">
        <f>IF($B17="N/A","N/A",IF(E17&gt;15,"No",IF(E17&lt;-15,"No","Yes")))</f>
        <v>N/A</v>
      </c>
      <c r="G17" s="116">
        <v>6.6240225108999997</v>
      </c>
      <c r="H17" s="116" t="str">
        <f>IF($B17="N/A","N/A",IF(G17&gt;15,"No",IF(G17&lt;-15,"No","Yes")))</f>
        <v>N/A</v>
      </c>
      <c r="I17" s="122">
        <v>-21.4</v>
      </c>
      <c r="J17" s="122">
        <v>-1.68</v>
      </c>
      <c r="K17" s="116" t="str">
        <f t="shared" si="0"/>
        <v>Yes</v>
      </c>
    </row>
    <row r="18" spans="1:11" x14ac:dyDescent="0.25">
      <c r="A18" s="24" t="s">
        <v>813</v>
      </c>
      <c r="B18" s="117" t="s">
        <v>217</v>
      </c>
      <c r="C18" s="135">
        <v>4839.4652864999998</v>
      </c>
      <c r="D18" s="116" t="str">
        <f>IF($B18="N/A","N/A",IF(C18&gt;15,"No",IF(C18&lt;-15,"No","Yes")))</f>
        <v>N/A</v>
      </c>
      <c r="E18" s="135">
        <v>4508.2733722000003</v>
      </c>
      <c r="F18" s="116" t="str">
        <f>IF($B18="N/A","N/A",IF(E18&gt;15,"No",IF(E18&lt;-15,"No","Yes")))</f>
        <v>N/A</v>
      </c>
      <c r="G18" s="135">
        <v>5397.4440603000003</v>
      </c>
      <c r="H18" s="116" t="str">
        <f>IF($B18="N/A","N/A",IF(G18&gt;15,"No",IF(G18&lt;-15,"No","Yes")))</f>
        <v>N/A</v>
      </c>
      <c r="I18" s="122">
        <v>-6.84</v>
      </c>
      <c r="J18" s="122">
        <v>19.72</v>
      </c>
      <c r="K18" s="116" t="str">
        <f t="shared" si="0"/>
        <v>Yes</v>
      </c>
    </row>
    <row r="19" spans="1:11" x14ac:dyDescent="0.25">
      <c r="A19" s="3" t="s">
        <v>310</v>
      </c>
      <c r="B19" s="117" t="s">
        <v>217</v>
      </c>
      <c r="C19" s="128">
        <v>213</v>
      </c>
      <c r="D19" s="117" t="s">
        <v>217</v>
      </c>
      <c r="E19" s="128">
        <v>444</v>
      </c>
      <c r="F19" s="117" t="s">
        <v>217</v>
      </c>
      <c r="G19" s="128">
        <v>216</v>
      </c>
      <c r="H19" s="116" t="str">
        <f>IF($B19="N/A","N/A",IF(G19&gt;15,"No",IF(G19&lt;-15,"No","Yes")))</f>
        <v>N/A</v>
      </c>
      <c r="I19" s="122">
        <v>108.5</v>
      </c>
      <c r="J19" s="122">
        <v>-51.4</v>
      </c>
      <c r="K19" s="116" t="str">
        <f t="shared" si="0"/>
        <v>No</v>
      </c>
    </row>
    <row r="20" spans="1:11" x14ac:dyDescent="0.25">
      <c r="A20" s="3" t="s">
        <v>350</v>
      </c>
      <c r="B20" s="117" t="s">
        <v>217</v>
      </c>
      <c r="C20" s="128" t="s">
        <v>217</v>
      </c>
      <c r="D20" s="117" t="s">
        <v>217</v>
      </c>
      <c r="E20" s="128" t="s">
        <v>217</v>
      </c>
      <c r="F20" s="117" t="s">
        <v>217</v>
      </c>
      <c r="G20" s="129">
        <v>0.1145378187</v>
      </c>
      <c r="H20" s="116" t="str">
        <f>IF($B20="N/A","N/A",IF(G20&gt;15,"No",IF(G20&lt;-15,"No","Yes")))</f>
        <v>N/A</v>
      </c>
      <c r="I20" s="122" t="s">
        <v>217</v>
      </c>
      <c r="J20" s="122" t="s">
        <v>217</v>
      </c>
      <c r="K20" s="116" t="str">
        <f t="shared" si="0"/>
        <v>N/A</v>
      </c>
    </row>
    <row r="21" spans="1:11" ht="25" x14ac:dyDescent="0.25">
      <c r="A21" s="3" t="s">
        <v>814</v>
      </c>
      <c r="B21" s="117" t="s">
        <v>217</v>
      </c>
      <c r="C21" s="130">
        <v>4378.3239437000002</v>
      </c>
      <c r="D21" s="116" t="str">
        <f>IF($B21="N/A","N/A",IF(C21&gt;60,"No",IF(C21&lt;15,"No","Yes")))</f>
        <v>N/A</v>
      </c>
      <c r="E21" s="130">
        <v>6195.4031531999999</v>
      </c>
      <c r="F21" s="116" t="str">
        <f>IF($B21="N/A","N/A",IF(E21&gt;60,"No",IF(E21&lt;15,"No","Yes")))</f>
        <v>N/A</v>
      </c>
      <c r="G21" s="130">
        <v>6137.6574074</v>
      </c>
      <c r="H21" s="116" t="str">
        <f>IF($B21="N/A","N/A",IF(G21&gt;60,"No",IF(G21&lt;15,"No","Yes")))</f>
        <v>N/A</v>
      </c>
      <c r="I21" s="122">
        <v>41.5</v>
      </c>
      <c r="J21" s="122">
        <v>-0.93200000000000005</v>
      </c>
      <c r="K21" s="116" t="str">
        <f t="shared" si="0"/>
        <v>Yes</v>
      </c>
    </row>
    <row r="22" spans="1:11" x14ac:dyDescent="0.25">
      <c r="A22" s="3" t="s">
        <v>815</v>
      </c>
      <c r="B22" s="117" t="s">
        <v>221</v>
      </c>
      <c r="C22" s="128">
        <v>0</v>
      </c>
      <c r="D22" s="116" t="str">
        <f>IF($B22="N/A","N/A",IF(C22="N/A","N/A",IF(C22=0,"Yes","No")))</f>
        <v>Yes</v>
      </c>
      <c r="E22" s="128">
        <v>0</v>
      </c>
      <c r="F22" s="116" t="str">
        <f>IF($B22="N/A","N/A",IF(E22="N/A","N/A",IF(E22=0,"Yes","No")))</f>
        <v>Yes</v>
      </c>
      <c r="G22" s="128">
        <v>0</v>
      </c>
      <c r="H22" s="116" t="str">
        <f>IF($B22="N/A","N/A",IF(G22=0,"Yes","No"))</f>
        <v>Yes</v>
      </c>
      <c r="I22" s="122" t="s">
        <v>1742</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111479</v>
      </c>
      <c r="D6" s="9" t="str">
        <f>IF($B6="N/A","N/A",IF(C6&gt;15,"No",IF(C6&lt;-15,"No","Yes")))</f>
        <v>N/A</v>
      </c>
      <c r="E6" s="34">
        <v>117121</v>
      </c>
      <c r="F6" s="9" t="str">
        <f>IF($B6="N/A","N/A",IF(E6&gt;15,"No",IF(E6&lt;-15,"No","Yes")))</f>
        <v>N/A</v>
      </c>
      <c r="G6" s="34">
        <v>121829</v>
      </c>
      <c r="H6" s="9" t="str">
        <f>IF($B6="N/A","N/A",IF(G6&gt;15,"No",IF(G6&lt;-15,"No","Yes")))</f>
        <v>N/A</v>
      </c>
      <c r="I6" s="10">
        <v>5.0609999999999999</v>
      </c>
      <c r="J6" s="10">
        <v>4.0199999999999996</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4947.3787171000004</v>
      </c>
      <c r="D9" s="9" t="str">
        <f>IF($B9="N/A","N/A",IF(C9&gt;7000,"No",IF(C9&lt;2000,"No","Yes")))</f>
        <v>Yes</v>
      </c>
      <c r="E9" s="76">
        <v>4941.3343978000003</v>
      </c>
      <c r="F9" s="9" t="str">
        <f>IF($B9="N/A","N/A",IF(E9&gt;7000,"No",IF(E9&lt;2000,"No","Yes")))</f>
        <v>Yes</v>
      </c>
      <c r="G9" s="76">
        <v>5128.2496778000004</v>
      </c>
      <c r="H9" s="9" t="str">
        <f>IF($B9="N/A","N/A",IF(G9&gt;7000,"No",IF(G9&lt;2000,"No","Yes")))</f>
        <v>Yes</v>
      </c>
      <c r="I9" s="10">
        <v>-0.122</v>
      </c>
      <c r="J9" s="10">
        <v>3.7829999999999999</v>
      </c>
      <c r="K9" s="9" t="str">
        <f t="shared" si="0"/>
        <v>Yes</v>
      </c>
    </row>
    <row r="10" spans="1:11" x14ac:dyDescent="0.25">
      <c r="A10" s="90" t="s">
        <v>819</v>
      </c>
      <c r="B10" s="33" t="s">
        <v>217</v>
      </c>
      <c r="C10" s="76">
        <v>930.99069053999995</v>
      </c>
      <c r="D10" s="9" t="str">
        <f>IF($B10="N/A","N/A",IF(C10&gt;15,"No",IF(C10&lt;-15,"No","Yes")))</f>
        <v>N/A</v>
      </c>
      <c r="E10" s="76">
        <v>937.29364418</v>
      </c>
      <c r="F10" s="9" t="str">
        <f>IF($B10="N/A","N/A",IF(E10&gt;15,"No",IF(E10&lt;-15,"No","Yes")))</f>
        <v>N/A</v>
      </c>
      <c r="G10" s="76">
        <v>957.73950793999995</v>
      </c>
      <c r="H10" s="9" t="str">
        <f>IF($B10="N/A","N/A",IF(G10&gt;15,"No",IF(G10&lt;-15,"No","Yes")))</f>
        <v>N/A</v>
      </c>
      <c r="I10" s="10">
        <v>0.67700000000000005</v>
      </c>
      <c r="J10" s="10">
        <v>2.181</v>
      </c>
      <c r="K10" s="9" t="str">
        <f t="shared" si="0"/>
        <v>Yes</v>
      </c>
    </row>
    <row r="11" spans="1:11" x14ac:dyDescent="0.25">
      <c r="A11" s="90" t="s">
        <v>313</v>
      </c>
      <c r="B11" s="33" t="s">
        <v>223</v>
      </c>
      <c r="C11" s="9">
        <v>1.0764359207</v>
      </c>
      <c r="D11" s="9" t="str">
        <f>IF($B11="N/A","N/A",IF(C11&gt;10,"No",IF(C11&lt;=0,"No","Yes")))</f>
        <v>Yes</v>
      </c>
      <c r="E11" s="9">
        <v>1.1321624644999999</v>
      </c>
      <c r="F11" s="9" t="str">
        <f>IF($B11="N/A","N/A",IF(E11&gt;10,"No",IF(E11&lt;=0,"No","Yes")))</f>
        <v>Yes</v>
      </c>
      <c r="G11" s="9">
        <v>1.2739167193000001</v>
      </c>
      <c r="H11" s="9" t="str">
        <f>IF($B11="N/A","N/A",IF(G11&gt;10,"No",IF(G11&lt;=0,"No","Yes")))</f>
        <v>Yes</v>
      </c>
      <c r="I11" s="10">
        <v>5.1769999999999996</v>
      </c>
      <c r="J11" s="10">
        <v>12.52</v>
      </c>
      <c r="K11" s="9" t="str">
        <f t="shared" si="0"/>
        <v>Yes</v>
      </c>
    </row>
    <row r="12" spans="1:11" x14ac:dyDescent="0.25">
      <c r="A12" s="90" t="s">
        <v>820</v>
      </c>
      <c r="B12" s="33" t="s">
        <v>217</v>
      </c>
      <c r="C12" s="76">
        <v>2571.6766667000002</v>
      </c>
      <c r="D12" s="9" t="str">
        <f>IF($B12="N/A","N/A",IF(C12&gt;15,"No",IF(C12&lt;-15,"No","Yes")))</f>
        <v>N/A</v>
      </c>
      <c r="E12" s="76">
        <v>3167.5852187</v>
      </c>
      <c r="F12" s="9" t="str">
        <f>IF($B12="N/A","N/A",IF(E12&gt;15,"No",IF(E12&lt;-15,"No","Yes")))</f>
        <v>N/A</v>
      </c>
      <c r="G12" s="76">
        <v>3083.996134</v>
      </c>
      <c r="H12" s="9" t="str">
        <f>IF($B12="N/A","N/A",IF(G12&gt;15,"No",IF(G12&lt;-15,"No","Yes")))</f>
        <v>N/A</v>
      </c>
      <c r="I12" s="10">
        <v>23.17</v>
      </c>
      <c r="J12" s="10">
        <v>-2.64</v>
      </c>
      <c r="K12" s="9" t="str">
        <f t="shared" si="0"/>
        <v>Yes</v>
      </c>
    </row>
    <row r="13" spans="1:11" x14ac:dyDescent="0.25">
      <c r="A13" s="90" t="s">
        <v>314</v>
      </c>
      <c r="B13" s="33" t="s">
        <v>218</v>
      </c>
      <c r="C13" s="8">
        <v>99.135263144000007</v>
      </c>
      <c r="D13" s="9" t="str">
        <f>IF($B13="N/A","N/A",IF(C13&gt;100,"No",IF(C13&lt;95,"No","Yes")))</f>
        <v>Yes</v>
      </c>
      <c r="E13" s="8">
        <v>99.163258510000006</v>
      </c>
      <c r="F13" s="9" t="str">
        <f>IF($B13="N/A","N/A",IF(E13&gt;100,"No",IF(E13&lt;95,"No","Yes")))</f>
        <v>Yes</v>
      </c>
      <c r="G13" s="8">
        <v>99.226785083999999</v>
      </c>
      <c r="H13" s="9" t="str">
        <f>IF($B13="N/A","N/A",IF(G13&gt;100,"No",IF(G13&lt;95,"No","Yes")))</f>
        <v>Yes</v>
      </c>
      <c r="I13" s="10">
        <v>2.8199999999999999E-2</v>
      </c>
      <c r="J13" s="10">
        <v>6.4100000000000004E-2</v>
      </c>
      <c r="K13" s="9" t="str">
        <f t="shared" si="0"/>
        <v>Yes</v>
      </c>
    </row>
    <row r="14" spans="1:11" x14ac:dyDescent="0.25">
      <c r="A14" s="90" t="s">
        <v>821</v>
      </c>
      <c r="B14" s="33" t="s">
        <v>224</v>
      </c>
      <c r="C14" s="8">
        <v>1.1748450437</v>
      </c>
      <c r="D14" s="9" t="str">
        <f>IF($B14="N/A","N/A",IF(C14&gt;1,"Yes","No"))</f>
        <v>Yes</v>
      </c>
      <c r="E14" s="8">
        <v>1.1770175907</v>
      </c>
      <c r="F14" s="9" t="str">
        <f>IF($B14="N/A","N/A",IF(E14&gt;1,"Yes","No"))</f>
        <v>Yes</v>
      </c>
      <c r="G14" s="8">
        <v>1.1762058782</v>
      </c>
      <c r="H14" s="9" t="str">
        <f>IF($B14="N/A","N/A",IF(G14&gt;1,"Yes","No"))</f>
        <v>Yes</v>
      </c>
      <c r="I14" s="10">
        <v>0.18490000000000001</v>
      </c>
      <c r="J14" s="10">
        <v>-6.9000000000000006E-2</v>
      </c>
      <c r="K14" s="9" t="str">
        <f t="shared" si="0"/>
        <v>Yes</v>
      </c>
    </row>
    <row r="15" spans="1:11" x14ac:dyDescent="0.25">
      <c r="A15" s="90" t="s">
        <v>315</v>
      </c>
      <c r="B15" s="33" t="s">
        <v>218</v>
      </c>
      <c r="C15" s="8">
        <v>98.406874837000004</v>
      </c>
      <c r="D15" s="9" t="str">
        <f>IF($B15="N/A","N/A",IF(C15&gt;100,"No",IF(C15&lt;95,"No","Yes")))</f>
        <v>Yes</v>
      </c>
      <c r="E15" s="8">
        <v>98.014019688999994</v>
      </c>
      <c r="F15" s="9" t="str">
        <f>IF($B15="N/A","N/A",IF(E15&gt;100,"No",IF(E15&lt;95,"No","Yes")))</f>
        <v>Yes</v>
      </c>
      <c r="G15" s="8">
        <v>97.966822348999997</v>
      </c>
      <c r="H15" s="9" t="str">
        <f>IF($B15="N/A","N/A",IF(G15&gt;100,"No",IF(G15&lt;95,"No","Yes")))</f>
        <v>Yes</v>
      </c>
      <c r="I15" s="10">
        <v>-0.39900000000000002</v>
      </c>
      <c r="J15" s="10">
        <v>-4.8000000000000001E-2</v>
      </c>
      <c r="K15" s="9" t="str">
        <f t="shared" si="0"/>
        <v>Yes</v>
      </c>
    </row>
    <row r="16" spans="1:11" x14ac:dyDescent="0.25">
      <c r="A16" s="90" t="s">
        <v>822</v>
      </c>
      <c r="B16" s="33" t="s">
        <v>225</v>
      </c>
      <c r="C16" s="8">
        <v>8.3587595598999993</v>
      </c>
      <c r="D16" s="9" t="str">
        <f>IF($B16="N/A","N/A",IF(C16&gt;3,"Yes","No"))</f>
        <v>Yes</v>
      </c>
      <c r="E16" s="8">
        <v>8.6439653295000003</v>
      </c>
      <c r="F16" s="9" t="str">
        <f>IF($B16="N/A","N/A",IF(E16&gt;3,"Yes","No"))</f>
        <v>Yes</v>
      </c>
      <c r="G16" s="8">
        <v>8.7554125612</v>
      </c>
      <c r="H16" s="9" t="str">
        <f>IF($B16="N/A","N/A",IF(G16&gt;3,"Yes","No"))</f>
        <v>Yes</v>
      </c>
      <c r="I16" s="10">
        <v>3.4119999999999999</v>
      </c>
      <c r="J16" s="10">
        <v>1.2889999999999999</v>
      </c>
      <c r="K16" s="9" t="str">
        <f t="shared" si="0"/>
        <v>Yes</v>
      </c>
    </row>
    <row r="17" spans="1:11" x14ac:dyDescent="0.25">
      <c r="A17" s="90" t="s">
        <v>823</v>
      </c>
      <c r="B17" s="33" t="s">
        <v>226</v>
      </c>
      <c r="C17" s="8">
        <v>5.3074065766</v>
      </c>
      <c r="D17" s="9" t="str">
        <f>IF($B17="N/A","N/A",IF(C17&gt;=8,"No",IF(C17&lt;2,"No","Yes")))</f>
        <v>Yes</v>
      </c>
      <c r="E17" s="8">
        <v>5.2605941067000002</v>
      </c>
      <c r="F17" s="9" t="str">
        <f>IF($B17="N/A","N/A",IF(E17&gt;=8,"No",IF(E17&lt;2,"No","Yes")))</f>
        <v>Yes</v>
      </c>
      <c r="G17" s="8">
        <v>5.3492546869000002</v>
      </c>
      <c r="H17" s="9" t="str">
        <f>IF($B17="N/A","N/A",IF(G17&gt;=8,"No",IF(G17&lt;2,"No","Yes")))</f>
        <v>Yes</v>
      </c>
      <c r="I17" s="10">
        <v>-0.88200000000000001</v>
      </c>
      <c r="J17" s="10">
        <v>1.6850000000000001</v>
      </c>
      <c r="K17" s="9" t="str">
        <f t="shared" si="0"/>
        <v>Yes</v>
      </c>
    </row>
    <row r="18" spans="1:11" x14ac:dyDescent="0.25">
      <c r="A18" s="90" t="s">
        <v>824</v>
      </c>
      <c r="B18" s="33" t="s">
        <v>226</v>
      </c>
      <c r="C18" s="8">
        <v>5.3554747233000004</v>
      </c>
      <c r="D18" s="9" t="str">
        <f>IF($B18="N/A","N/A",IF(C18&gt;=8,"No",IF(C18&lt;2,"No","Yes")))</f>
        <v>Yes</v>
      </c>
      <c r="E18" s="8">
        <v>5.3112337590000003</v>
      </c>
      <c r="F18" s="9" t="str">
        <f>IF($B18="N/A","N/A",IF(E18&gt;=8,"No",IF(E18&lt;2,"No","Yes")))</f>
        <v>Yes</v>
      </c>
      <c r="G18" s="8">
        <v>5.3924243301999999</v>
      </c>
      <c r="H18" s="9" t="str">
        <f>IF($B18="N/A","N/A",IF(G18&gt;=8,"No",IF(G18&lt;2,"No","Yes")))</f>
        <v>Yes</v>
      </c>
      <c r="I18" s="10">
        <v>-0.82599999999999996</v>
      </c>
      <c r="J18" s="10">
        <v>1.5289999999999999</v>
      </c>
      <c r="K18" s="9" t="str">
        <f t="shared" si="0"/>
        <v>Yes</v>
      </c>
    </row>
    <row r="19" spans="1:11" x14ac:dyDescent="0.25">
      <c r="A19" s="90" t="s">
        <v>316</v>
      </c>
      <c r="B19" s="33" t="s">
        <v>227</v>
      </c>
      <c r="C19" s="8">
        <v>99.137057204000001</v>
      </c>
      <c r="D19" s="9" t="str">
        <f>IF(OR($B19="N/A",$C19="N/A"),"N/A",IF(C19&gt;100,"No",IF(C19&lt;98,"No","Yes")))</f>
        <v>Yes</v>
      </c>
      <c r="E19" s="8">
        <v>99.164112328000002</v>
      </c>
      <c r="F19" s="9" t="str">
        <f>IF(OR($B19="N/A",$E19="N/A"),"N/A",IF(E19&gt;100,"No",IF(E19&lt;98,"No","Yes")))</f>
        <v>Yes</v>
      </c>
      <c r="G19" s="8">
        <v>99.226785083999999</v>
      </c>
      <c r="H19" s="9" t="str">
        <f>IF($B19="N/A","N/A",IF(G19&gt;100,"No",IF(G19&lt;98,"No","Yes")))</f>
        <v>Yes</v>
      </c>
      <c r="I19" s="10">
        <v>2.7300000000000001E-2</v>
      </c>
      <c r="J19" s="10">
        <v>6.3200000000000006E-2</v>
      </c>
      <c r="K19" s="9" t="str">
        <f t="shared" si="0"/>
        <v>Yes</v>
      </c>
    </row>
    <row r="20" spans="1:11" x14ac:dyDescent="0.25">
      <c r="A20" s="90" t="s">
        <v>31</v>
      </c>
      <c r="B20" s="49" t="s">
        <v>218</v>
      </c>
      <c r="C20" s="8">
        <v>97.972712349000005</v>
      </c>
      <c r="D20" s="9" t="str">
        <f>IF($B20="N/A","N/A",IF(C20&gt;100,"No",IF(C20&lt;95,"No","Yes")))</f>
        <v>Yes</v>
      </c>
      <c r="E20" s="8">
        <v>98.119893102000006</v>
      </c>
      <c r="F20" s="9" t="str">
        <f>IF($B20="N/A","N/A",IF(E20&gt;100,"No",IF(E20&lt;95,"No","Yes")))</f>
        <v>Yes</v>
      </c>
      <c r="G20" s="8">
        <v>98.273810011999998</v>
      </c>
      <c r="H20" s="9" t="str">
        <f>IF($B20="N/A","N/A",IF(G20&gt;100,"No",IF(G20&lt;95,"No","Yes")))</f>
        <v>Yes</v>
      </c>
      <c r="I20" s="10">
        <v>0.1502</v>
      </c>
      <c r="J20" s="10">
        <v>0.15690000000000001</v>
      </c>
      <c r="K20" s="9" t="str">
        <f t="shared" si="0"/>
        <v>Yes</v>
      </c>
    </row>
    <row r="21" spans="1:11" x14ac:dyDescent="0.25">
      <c r="A21" s="90" t="s">
        <v>317</v>
      </c>
      <c r="B21" s="33" t="s">
        <v>218</v>
      </c>
      <c r="C21" s="8">
        <v>99.137057204000001</v>
      </c>
      <c r="D21" s="9" t="str">
        <f>IF($B21="N/A","N/A",IF(C21&gt;100,"No",IF(C21&lt;95,"No","Yes")))</f>
        <v>Yes</v>
      </c>
      <c r="E21" s="8">
        <v>99.162404692999999</v>
      </c>
      <c r="F21" s="9" t="str">
        <f>IF($B21="N/A","N/A",IF(E21&gt;100,"No",IF(E21&lt;95,"No","Yes")))</f>
        <v>Yes</v>
      </c>
      <c r="G21" s="8">
        <v>99.226785083999999</v>
      </c>
      <c r="H21" s="9" t="str">
        <f>IF($B21="N/A","N/A",IF(G21&gt;100,"No",IF(G21&lt;95,"No","Yes")))</f>
        <v>Yes</v>
      </c>
      <c r="I21" s="10">
        <v>2.5600000000000001E-2</v>
      </c>
      <c r="J21" s="10">
        <v>6.4899999999999999E-2</v>
      </c>
      <c r="K21" s="9" t="str">
        <f t="shared" si="0"/>
        <v>Yes</v>
      </c>
    </row>
    <row r="22" spans="1:11" x14ac:dyDescent="0.25">
      <c r="A22" s="90" t="s">
        <v>1718</v>
      </c>
      <c r="B22" s="33" t="s">
        <v>228</v>
      </c>
      <c r="C22" s="8">
        <v>0.85397249710000001</v>
      </c>
      <c r="D22" s="9" t="str">
        <f>IF($B22="N/A","N/A",IF(C22&gt;5,"No",IF(C22&lt;=0,"No","Yes")))</f>
        <v>Yes</v>
      </c>
      <c r="E22" s="8">
        <v>0.81795749689999997</v>
      </c>
      <c r="F22" s="9" t="str">
        <f>IF($B22="N/A","N/A",IF(E22&gt;5,"No",IF(E22&lt;=0,"No","Yes")))</f>
        <v>Yes</v>
      </c>
      <c r="G22" s="8">
        <v>0.75679846340000001</v>
      </c>
      <c r="H22" s="9" t="str">
        <f>IF($B22="N/A","N/A",IF(G22&gt;5,"No",IF(G22&lt;=0,"No","Yes")))</f>
        <v>Yes</v>
      </c>
      <c r="I22" s="10">
        <v>-4.22</v>
      </c>
      <c r="J22" s="10">
        <v>-7.48</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3.8981960727999998</v>
      </c>
      <c r="D24" s="9" t="str">
        <f>IF($B24="N/A","N/A",IF(C24&gt;=2,"Yes","No"))</f>
        <v>Yes</v>
      </c>
      <c r="E24" s="8">
        <v>4.0096652180000003</v>
      </c>
      <c r="F24" s="9" t="str">
        <f>IF($B24="N/A","N/A",IF(E24&gt;=2,"Yes","No"))</f>
        <v>Yes</v>
      </c>
      <c r="G24" s="8">
        <v>4.1101297720999996</v>
      </c>
      <c r="H24" s="9" t="str">
        <f>IF($B24="N/A","N/A",IF(G24&gt;=2,"Yes","No"))</f>
        <v>Yes</v>
      </c>
      <c r="I24" s="10">
        <v>2.86</v>
      </c>
      <c r="J24" s="10">
        <v>2.5059999999999998</v>
      </c>
      <c r="K24" s="9" t="str">
        <f t="shared" si="0"/>
        <v>Yes</v>
      </c>
    </row>
    <row r="25" spans="1:11" x14ac:dyDescent="0.25">
      <c r="A25" s="90" t="s">
        <v>826</v>
      </c>
      <c r="B25" s="33" t="s">
        <v>230</v>
      </c>
      <c r="C25" s="8">
        <v>5.3274607773999998</v>
      </c>
      <c r="D25" s="9" t="str">
        <f>IF($B25="N/A","N/A",IF(C25&gt;30,"No",IF(C25&lt;5,"No","Yes")))</f>
        <v>Yes</v>
      </c>
      <c r="E25" s="8">
        <v>5.3047702802999996</v>
      </c>
      <c r="F25" s="9" t="str">
        <f>IF($B25="N/A","N/A",IF(E25&gt;30,"No",IF(E25&lt;5,"No","Yes")))</f>
        <v>Yes</v>
      </c>
      <c r="G25" s="8">
        <v>5.1038751036000001</v>
      </c>
      <c r="H25" s="9" t="str">
        <f>IF($B25="N/A","N/A",IF(G25&gt;30,"No",IF(G25&lt;5,"No","Yes")))</f>
        <v>Yes</v>
      </c>
      <c r="I25" s="10">
        <v>-0.42599999999999999</v>
      </c>
      <c r="J25" s="10">
        <v>-3.79</v>
      </c>
      <c r="K25" s="9" t="str">
        <f t="shared" si="0"/>
        <v>Yes</v>
      </c>
    </row>
    <row r="26" spans="1:11" x14ac:dyDescent="0.25">
      <c r="A26" s="90" t="s">
        <v>827</v>
      </c>
      <c r="B26" s="33" t="s">
        <v>231</v>
      </c>
      <c r="C26" s="8">
        <v>22.997156414999999</v>
      </c>
      <c r="D26" s="9" t="str">
        <f>IF($B26="N/A","N/A",IF(C26&gt;75,"No",IF(C26&lt;15,"No","Yes")))</f>
        <v>Yes</v>
      </c>
      <c r="E26" s="8">
        <v>22.848165571999999</v>
      </c>
      <c r="F26" s="9" t="str">
        <f>IF($B26="N/A","N/A",IF(E26&gt;75,"No",IF(E26&lt;15,"No","Yes")))</f>
        <v>Yes</v>
      </c>
      <c r="G26" s="8">
        <v>22.875505832000002</v>
      </c>
      <c r="H26" s="9" t="str">
        <f>IF($B26="N/A","N/A",IF(G26&gt;75,"No",IF(G26&lt;15,"No","Yes")))</f>
        <v>Yes</v>
      </c>
      <c r="I26" s="10">
        <v>-0.64800000000000002</v>
      </c>
      <c r="J26" s="10">
        <v>0.1197</v>
      </c>
      <c r="K26" s="9" t="str">
        <f t="shared" si="0"/>
        <v>Yes</v>
      </c>
    </row>
    <row r="27" spans="1:11" x14ac:dyDescent="0.25">
      <c r="A27" s="90" t="s">
        <v>828</v>
      </c>
      <c r="B27" s="33" t="s">
        <v>232</v>
      </c>
      <c r="C27" s="8">
        <v>71.675382807999995</v>
      </c>
      <c r="D27" s="9" t="str">
        <f>IF($B27="N/A","N/A",IF(C27&gt;70,"No",IF(C27&lt;25,"No","Yes")))</f>
        <v>No</v>
      </c>
      <c r="E27" s="8">
        <v>71.847064146999998</v>
      </c>
      <c r="F27" s="9" t="str">
        <f>IF($B27="N/A","N/A",IF(E27&gt;70,"No",IF(E27&lt;25,"No","Yes")))</f>
        <v>No</v>
      </c>
      <c r="G27" s="8">
        <v>72.020619064000002</v>
      </c>
      <c r="H27" s="9" t="str">
        <f>IF($B27="N/A","N/A",IF(G27&gt;70,"No",IF(G27&lt;25,"No","Yes")))</f>
        <v>No</v>
      </c>
      <c r="I27" s="10">
        <v>0.23949999999999999</v>
      </c>
      <c r="J27" s="10">
        <v>0.24160000000000001</v>
      </c>
      <c r="K27" s="9" t="str">
        <f t="shared" si="0"/>
        <v>Yes</v>
      </c>
    </row>
    <row r="28" spans="1:11" x14ac:dyDescent="0.25">
      <c r="A28" s="90" t="s">
        <v>322</v>
      </c>
      <c r="B28" s="33" t="s">
        <v>233</v>
      </c>
      <c r="C28" s="8">
        <v>43.052054646999999</v>
      </c>
      <c r="D28" s="9" t="str">
        <f>IF($B28="N/A","N/A",IF(C28&gt;70,"No",IF(C28&lt;35,"No","Yes")))</f>
        <v>Yes</v>
      </c>
      <c r="E28" s="8">
        <v>43.158784505</v>
      </c>
      <c r="F28" s="9" t="str">
        <f>IF($B28="N/A","N/A",IF(E28&gt;70,"No",IF(E28&lt;35,"No","Yes")))</f>
        <v>Yes</v>
      </c>
      <c r="G28" s="8">
        <v>42.645839660999997</v>
      </c>
      <c r="H28" s="9" t="str">
        <f>IF($B28="N/A","N/A",IF(G28&gt;70,"No",IF(G28&lt;35,"No","Yes")))</f>
        <v>Yes</v>
      </c>
      <c r="I28" s="10">
        <v>0.24790000000000001</v>
      </c>
      <c r="J28" s="10">
        <v>-1.19</v>
      </c>
      <c r="K28" s="9" t="str">
        <f t="shared" si="0"/>
        <v>Yes</v>
      </c>
    </row>
    <row r="29" spans="1:11" x14ac:dyDescent="0.25">
      <c r="A29" s="90" t="s">
        <v>829</v>
      </c>
      <c r="B29" s="33" t="s">
        <v>224</v>
      </c>
      <c r="C29" s="8">
        <v>2.0862607826000001</v>
      </c>
      <c r="D29" s="9" t="str">
        <f>IF($B29="N/A","N/A",IF(C29&gt;1,"Yes","No"))</f>
        <v>Yes</v>
      </c>
      <c r="E29" s="8">
        <v>2.1256033868999999</v>
      </c>
      <c r="F29" s="9" t="str">
        <f>IF($B29="N/A","N/A",IF(E29&gt;1,"Yes","No"))</f>
        <v>Yes</v>
      </c>
      <c r="G29" s="8">
        <v>2.1631219324000002</v>
      </c>
      <c r="H29" s="9" t="str">
        <f>IF($B29="N/A","N/A",IF(G29&gt;1,"Yes","No"))</f>
        <v>Yes</v>
      </c>
      <c r="I29" s="10">
        <v>1.8859999999999999</v>
      </c>
      <c r="J29" s="10">
        <v>1.7649999999999999</v>
      </c>
      <c r="K29" s="9" t="str">
        <f t="shared" si="0"/>
        <v>Yes</v>
      </c>
    </row>
    <row r="30" spans="1:11" x14ac:dyDescent="0.25">
      <c r="A30" s="90" t="s">
        <v>323</v>
      </c>
      <c r="B30" s="33" t="s">
        <v>217</v>
      </c>
      <c r="C30" s="8">
        <v>2.7461766054000001</v>
      </c>
      <c r="D30" s="9" t="str">
        <f>IF($B30="N/A","N/A",IF(C30&gt;15,"No",IF(C30&lt;-15,"No","Yes")))</f>
        <v>N/A</v>
      </c>
      <c r="E30" s="8">
        <v>1.1335760070000001</v>
      </c>
      <c r="F30" s="9" t="str">
        <f>IF($B30="N/A","N/A",IF(E30&gt;15,"No",IF(E30&lt;-15,"No","Yes")))</f>
        <v>N/A</v>
      </c>
      <c r="G30" s="8">
        <v>0.908478491</v>
      </c>
      <c r="H30" s="9" t="str">
        <f>IF($B30="N/A","N/A",IF(G30&gt;15,"No",IF(G30&lt;-15,"No","Yes")))</f>
        <v>N/A</v>
      </c>
      <c r="I30" s="10">
        <v>-58.7</v>
      </c>
      <c r="J30" s="10">
        <v>-19.899999999999999</v>
      </c>
      <c r="K30" s="9" t="str">
        <f t="shared" si="0"/>
        <v>Yes</v>
      </c>
    </row>
    <row r="31" spans="1:11" x14ac:dyDescent="0.25">
      <c r="A31" s="90" t="s">
        <v>830</v>
      </c>
      <c r="B31" s="33" t="s">
        <v>217</v>
      </c>
      <c r="C31" s="8">
        <v>97.251739800999999</v>
      </c>
      <c r="D31" s="9" t="str">
        <f>IF($B31="N/A","N/A",IF(C31&gt;15,"No",IF(C31&lt;-15,"No","Yes")))</f>
        <v>N/A</v>
      </c>
      <c r="E31" s="8">
        <v>98.864445674999999</v>
      </c>
      <c r="F31" s="9" t="str">
        <f>IF($B31="N/A","N/A",IF(E31&gt;15,"No",IF(E31&lt;-15,"No","Yes")))</f>
        <v>N/A</v>
      </c>
      <c r="G31" s="8">
        <v>99.091521509000003</v>
      </c>
      <c r="H31" s="9" t="str">
        <f>IF($B31="N/A","N/A",IF(G31&gt;15,"No",IF(G31&lt;-15,"No","Yes")))</f>
        <v>N/A</v>
      </c>
      <c r="I31" s="10">
        <v>1.6579999999999999</v>
      </c>
      <c r="J31" s="10">
        <v>0.22969999999999999</v>
      </c>
      <c r="K31" s="9" t="str">
        <f t="shared" si="0"/>
        <v>Yes</v>
      </c>
    </row>
    <row r="32" spans="1:11" x14ac:dyDescent="0.25">
      <c r="A32" s="90" t="s">
        <v>324</v>
      </c>
      <c r="B32" s="33" t="s">
        <v>217</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13.1675024</v>
      </c>
      <c r="D35" s="9" t="str">
        <f>IF($B35="N/A","N/A",IF(C35&gt;15,"No",IF(C35&lt;-15,"No","Yes")))</f>
        <v>N/A</v>
      </c>
      <c r="E35" s="8">
        <v>12.619427771</v>
      </c>
      <c r="F35" s="9" t="str">
        <f>IF($B35="N/A","N/A",IF(E35&gt;15,"No",IF(E35&lt;-15,"No","Yes")))</f>
        <v>N/A</v>
      </c>
      <c r="G35" s="8">
        <v>11.637623226000001</v>
      </c>
      <c r="H35" s="9" t="str">
        <f>IF($B35="N/A","N/A",IF(G35&gt;15,"No",IF(G35&lt;-15,"No","Yes")))</f>
        <v>N/A</v>
      </c>
      <c r="I35" s="10">
        <v>-4.16</v>
      </c>
      <c r="J35" s="10">
        <v>-7.78</v>
      </c>
      <c r="K35" s="9" t="str">
        <f t="shared" si="0"/>
        <v>Yes</v>
      </c>
    </row>
    <row r="36" spans="1:11" ht="25" x14ac:dyDescent="0.25">
      <c r="A36" s="90" t="s">
        <v>368</v>
      </c>
      <c r="B36" s="33" t="s">
        <v>217</v>
      </c>
      <c r="C36" s="8">
        <v>15.060235560000001</v>
      </c>
      <c r="D36" s="9" t="str">
        <f>IF($B36="N/A","N/A",IF(C36&gt;15,"No",IF(C36&lt;-15,"No","Yes")))</f>
        <v>N/A</v>
      </c>
      <c r="E36" s="8">
        <v>14.293764568</v>
      </c>
      <c r="F36" s="9" t="str">
        <f>IF($B36="N/A","N/A",IF(E36&gt;15,"No",IF(E36&lt;-15,"No","Yes")))</f>
        <v>N/A</v>
      </c>
      <c r="G36" s="8">
        <v>13.256285449</v>
      </c>
      <c r="H36" s="9" t="str">
        <f>IF($B36="N/A","N/A",IF(G36&gt;15,"No",IF(G36&lt;-15,"No","Yes")))</f>
        <v>N/A</v>
      </c>
      <c r="I36" s="10">
        <v>-5.09</v>
      </c>
      <c r="J36" s="10">
        <v>-7.26</v>
      </c>
      <c r="K36" s="9" t="str">
        <f t="shared" si="0"/>
        <v>Yes</v>
      </c>
    </row>
    <row r="37" spans="1:11" x14ac:dyDescent="0.25">
      <c r="A37" s="90" t="s">
        <v>373</v>
      </c>
      <c r="B37" s="33" t="s">
        <v>235</v>
      </c>
      <c r="C37" s="8">
        <v>82.262130087000003</v>
      </c>
      <c r="D37" s="9" t="str">
        <f>IF($B37="N/A","N/A",IF(C37&gt;90,"No",IF(C37&lt;75,"No","Yes")))</f>
        <v>Yes</v>
      </c>
      <c r="E37" s="8">
        <v>82.534302131999993</v>
      </c>
      <c r="F37" s="9" t="str">
        <f>IF($B37="N/A","N/A",IF(E37&gt;90,"No",IF(E37&lt;75,"No","Yes")))</f>
        <v>Yes</v>
      </c>
      <c r="G37" s="8">
        <v>82.423725056999999</v>
      </c>
      <c r="H37" s="9" t="str">
        <f>IF($B37="N/A","N/A",IF(G37&gt;90,"No",IF(G37&lt;75,"No","Yes")))</f>
        <v>Yes</v>
      </c>
      <c r="I37" s="10">
        <v>0.33090000000000003</v>
      </c>
      <c r="J37" s="10">
        <v>-0.13400000000000001</v>
      </c>
      <c r="K37" s="9" t="str">
        <f>IF(J37="Div by 0", "N/A", IF(J37="N/A","N/A", IF(J37&gt;30, "No", IF(J37&lt;-30, "No", "Yes"))))</f>
        <v>Yes</v>
      </c>
    </row>
    <row r="38" spans="1:11" x14ac:dyDescent="0.25">
      <c r="A38" s="90" t="s">
        <v>374</v>
      </c>
      <c r="B38" s="33" t="s">
        <v>236</v>
      </c>
      <c r="C38" s="8">
        <v>11.609361403999999</v>
      </c>
      <c r="D38" s="9" t="str">
        <f>IF($B38="N/A","N/A",IF(C38&gt;10,"No",IF(C38&lt;1,"No","Yes")))</f>
        <v>No</v>
      </c>
      <c r="E38" s="8">
        <v>10.81189539</v>
      </c>
      <c r="F38" s="9" t="str">
        <f>IF($B38="N/A","N/A",IF(E38&gt;10,"No",IF(E38&lt;1,"No","Yes")))</f>
        <v>No</v>
      </c>
      <c r="G38" s="8">
        <v>10.825008823999999</v>
      </c>
      <c r="H38" s="9" t="str">
        <f>IF($B38="N/A","N/A",IF(G38&gt;10,"No",IF(G38&lt;1,"No","Yes")))</f>
        <v>No</v>
      </c>
      <c r="I38" s="10">
        <v>-6.87</v>
      </c>
      <c r="J38" s="10">
        <v>0.12130000000000001</v>
      </c>
      <c r="K38" s="9" t="str">
        <f>IF(J38="Div by 0", "N/A", IF(J38="N/A","N/A", IF(J38&gt;30, "No", IF(J38&lt;-30, "No", "Yes"))))</f>
        <v>Yes</v>
      </c>
    </row>
    <row r="39" spans="1:11" x14ac:dyDescent="0.25">
      <c r="A39" s="90" t="s">
        <v>375</v>
      </c>
      <c r="B39" s="33" t="s">
        <v>237</v>
      </c>
      <c r="C39" s="8">
        <v>2.3251015885999999</v>
      </c>
      <c r="D39" s="9" t="str">
        <f>IF($B39="N/A","N/A",IF(C39&gt;2,"No",IF(C39&lt;=0,"No","Yes")))</f>
        <v>No</v>
      </c>
      <c r="E39" s="8">
        <v>2.5452310003999998</v>
      </c>
      <c r="F39" s="9" t="str">
        <f>IF($B39="N/A","N/A",IF(E39&gt;2,"No",IF(E39&lt;=0,"No","Yes")))</f>
        <v>No</v>
      </c>
      <c r="G39" s="8">
        <v>2.2318167267</v>
      </c>
      <c r="H39" s="9" t="str">
        <f>IF($B39="N/A","N/A",IF(G39&gt;2,"No",IF(G39&lt;=0,"No","Yes")))</f>
        <v>No</v>
      </c>
      <c r="I39" s="10">
        <v>9.468</v>
      </c>
      <c r="J39" s="10">
        <v>-12.3</v>
      </c>
      <c r="K39" s="9" t="str">
        <f>IF(J39="Div by 0", "N/A", IF(J39="N/A","N/A", IF(J39&gt;30, "No", IF(J39&lt;-30, "No", "Yes"))))</f>
        <v>Yes</v>
      </c>
    </row>
    <row r="40" spans="1:11" x14ac:dyDescent="0.25">
      <c r="A40" s="90" t="s">
        <v>376</v>
      </c>
      <c r="B40" s="33" t="s">
        <v>238</v>
      </c>
      <c r="C40" s="8">
        <v>1.0262022444000001</v>
      </c>
      <c r="D40" s="9" t="str">
        <f>IF($B40="N/A","N/A",IF(C40&gt;3,"No",IF(C40&lt;=0,"No","Yes")))</f>
        <v>Yes</v>
      </c>
      <c r="E40" s="8">
        <v>0.95371453449999999</v>
      </c>
      <c r="F40" s="9" t="str">
        <f>IF($B40="N/A","N/A",IF(E40&gt;3,"No",IF(E40&lt;=0,"No","Yes")))</f>
        <v>Yes</v>
      </c>
      <c r="G40" s="8">
        <v>0.90044242340000002</v>
      </c>
      <c r="H40" s="9" t="str">
        <f>IF($B40="N/A","N/A",IF(G40&gt;3,"No",IF(G40&lt;=0,"No","Yes")))</f>
        <v>Yes</v>
      </c>
      <c r="I40" s="10">
        <v>-7.06</v>
      </c>
      <c r="J40" s="10">
        <v>-5.59</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111</v>
      </c>
      <c r="D6" s="9" t="str">
        <f>IF($B6="N/A","N/A",IF(C6&gt;15,"No",IF(C6&lt;-15,"No","Yes")))</f>
        <v>N/A</v>
      </c>
      <c r="E6" s="34">
        <v>55</v>
      </c>
      <c r="F6" s="9" t="str">
        <f>IF($B6="N/A","N/A",IF(E6&gt;15,"No",IF(E6&lt;-15,"No","Yes")))</f>
        <v>N/A</v>
      </c>
      <c r="G6" s="34">
        <v>423</v>
      </c>
      <c r="H6" s="9" t="str">
        <f>IF($B6="N/A","N/A",IF(G6&gt;15,"No",IF(G6&lt;-15,"No","Yes")))</f>
        <v>N/A</v>
      </c>
      <c r="I6" s="10">
        <v>-50.5</v>
      </c>
      <c r="J6" s="10">
        <v>669.1</v>
      </c>
      <c r="K6" s="9" t="str">
        <f t="shared" ref="K6:K31" si="0">IF(J6="Div by 0", "N/A", IF(J6="N/A","N/A", IF(J6&gt;30, "No", IF(J6&lt;-30, "No", "Yes"))))</f>
        <v>No</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706.38738738999996</v>
      </c>
      <c r="D9" s="9" t="str">
        <f>IF($B9="N/A","N/A",IF(C9&gt;15,"No",IF(C9&lt;-15,"No","Yes")))</f>
        <v>N/A</v>
      </c>
      <c r="E9" s="76">
        <v>511.76363636000002</v>
      </c>
      <c r="F9" s="9" t="str">
        <f>IF($B9="N/A","N/A",IF(E9&gt;15,"No",IF(E9&lt;-15,"No","Yes")))</f>
        <v>N/A</v>
      </c>
      <c r="G9" s="76">
        <v>251.39716311999999</v>
      </c>
      <c r="H9" s="9" t="str">
        <f>IF($B9="N/A","N/A",IF(G9&gt;15,"No",IF(G9&lt;-15,"No","Yes")))</f>
        <v>N/A</v>
      </c>
      <c r="I9" s="10">
        <v>-27.6</v>
      </c>
      <c r="J9" s="10">
        <v>-50.9</v>
      </c>
      <c r="K9" s="9" t="str">
        <f t="shared" si="0"/>
        <v>No</v>
      </c>
    </row>
    <row r="10" spans="1:11" x14ac:dyDescent="0.25">
      <c r="A10" s="90" t="s">
        <v>313</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90" t="s">
        <v>820</v>
      </c>
      <c r="B11" s="33" t="s">
        <v>217</v>
      </c>
      <c r="C11" s="76" t="s">
        <v>1742</v>
      </c>
      <c r="D11" s="9" t="str">
        <f>IF($B11="N/A","N/A",IF(C11&gt;15,"No",IF(C11&lt;-15,"No","Yes")))</f>
        <v>N/A</v>
      </c>
      <c r="E11" s="76" t="s">
        <v>1742</v>
      </c>
      <c r="F11" s="9" t="str">
        <f>IF($B11="N/A","N/A",IF(E11&gt;15,"No",IF(E11&lt;-15,"No","Yes")))</f>
        <v>N/A</v>
      </c>
      <c r="G11" s="76" t="s">
        <v>1742</v>
      </c>
      <c r="H11" s="9" t="str">
        <f>IF($B11="N/A","N/A",IF(G11&gt;15,"No",IF(G11&lt;-15,"No","Yes")))</f>
        <v>N/A</v>
      </c>
      <c r="I11" s="10" t="s">
        <v>1742</v>
      </c>
      <c r="J11" s="10" t="s">
        <v>1742</v>
      </c>
      <c r="K11" s="9" t="str">
        <f t="shared" si="0"/>
        <v>N/A</v>
      </c>
    </row>
    <row r="12" spans="1:11" x14ac:dyDescent="0.25">
      <c r="A12" s="90" t="s">
        <v>314</v>
      </c>
      <c r="B12" s="33" t="s">
        <v>218</v>
      </c>
      <c r="C12" s="8">
        <v>0.90090090089999997</v>
      </c>
      <c r="D12" s="9" t="str">
        <f>IF($B12="N/A","N/A",IF(C12&gt;100,"No",IF(C12&lt;95,"No","Yes")))</f>
        <v>No</v>
      </c>
      <c r="E12" s="8">
        <v>0</v>
      </c>
      <c r="F12" s="9" t="str">
        <f>IF($B12="N/A","N/A",IF(E12&gt;100,"No",IF(E12&lt;95,"No","Yes")))</f>
        <v>No</v>
      </c>
      <c r="G12" s="8">
        <v>0</v>
      </c>
      <c r="H12" s="9" t="str">
        <f>IF($B12="N/A","N/A",IF(G12&gt;100,"No",IF(G12&lt;95,"No","Yes")))</f>
        <v>No</v>
      </c>
      <c r="I12" s="10">
        <v>-100</v>
      </c>
      <c r="J12" s="10" t="s">
        <v>1742</v>
      </c>
      <c r="K12" s="9" t="str">
        <f t="shared" si="0"/>
        <v>N/A</v>
      </c>
    </row>
    <row r="13" spans="1:11" x14ac:dyDescent="0.25">
      <c r="A13" s="90" t="s">
        <v>821</v>
      </c>
      <c r="B13" s="33" t="s">
        <v>224</v>
      </c>
      <c r="C13" s="8">
        <v>1</v>
      </c>
      <c r="D13" s="9" t="str">
        <f>IF($B13="N/A","N/A",IF(C13&gt;1,"Yes","No"))</f>
        <v>No</v>
      </c>
      <c r="E13" s="8" t="s">
        <v>1742</v>
      </c>
      <c r="F13" s="9" t="str">
        <f>IF($B13="N/A","N/A",IF(E13&gt;1,"Yes","No"))</f>
        <v>Yes</v>
      </c>
      <c r="G13" s="8" t="s">
        <v>1742</v>
      </c>
      <c r="H13" s="9" t="str">
        <f>IF($B13="N/A","N/A",IF(G13&gt;1,"Yes","No"))</f>
        <v>Yes</v>
      </c>
      <c r="I13" s="10" t="s">
        <v>1742</v>
      </c>
      <c r="J13" s="10" t="s">
        <v>1742</v>
      </c>
      <c r="K13" s="9" t="str">
        <f t="shared" si="0"/>
        <v>N/A</v>
      </c>
    </row>
    <row r="14" spans="1:11" x14ac:dyDescent="0.25">
      <c r="A14" s="90" t="s">
        <v>315</v>
      </c>
      <c r="B14" s="33" t="s">
        <v>218</v>
      </c>
      <c r="C14" s="8">
        <v>0.90090090089999997</v>
      </c>
      <c r="D14" s="9" t="str">
        <f>IF($B14="N/A","N/A",IF(C14&gt;100,"No",IF(C14&lt;95,"No","Yes")))</f>
        <v>No</v>
      </c>
      <c r="E14" s="8">
        <v>0</v>
      </c>
      <c r="F14" s="9" t="str">
        <f>IF($B14="N/A","N/A",IF(E14&gt;100,"No",IF(E14&lt;95,"No","Yes")))</f>
        <v>No</v>
      </c>
      <c r="G14" s="8">
        <v>0</v>
      </c>
      <c r="H14" s="9" t="str">
        <f>IF($B14="N/A","N/A",IF(G14&gt;100,"No",IF(G14&lt;95,"No","Yes")))</f>
        <v>No</v>
      </c>
      <c r="I14" s="10">
        <v>-100</v>
      </c>
      <c r="J14" s="10" t="s">
        <v>1742</v>
      </c>
      <c r="K14" s="9" t="str">
        <f t="shared" si="0"/>
        <v>N/A</v>
      </c>
    </row>
    <row r="15" spans="1:11" x14ac:dyDescent="0.25">
      <c r="A15" s="90" t="s">
        <v>822</v>
      </c>
      <c r="B15" s="33" t="s">
        <v>225</v>
      </c>
      <c r="C15" s="8">
        <v>20</v>
      </c>
      <c r="D15" s="9" t="str">
        <f>IF($B15="N/A","N/A",IF(C15&gt;3,"Yes","No"))</f>
        <v>Yes</v>
      </c>
      <c r="E15" s="8" t="s">
        <v>1742</v>
      </c>
      <c r="F15" s="9" t="str">
        <f>IF($B15="N/A","N/A",IF(E15&gt;3,"Yes","No"))</f>
        <v>Yes</v>
      </c>
      <c r="G15" s="8" t="s">
        <v>1742</v>
      </c>
      <c r="H15" s="9" t="str">
        <f>IF($B15="N/A","N/A",IF(G15&gt;3,"Yes","No"))</f>
        <v>Yes</v>
      </c>
      <c r="I15" s="10" t="s">
        <v>1742</v>
      </c>
      <c r="J15" s="10" t="s">
        <v>1742</v>
      </c>
      <c r="K15" s="9" t="str">
        <f t="shared" si="0"/>
        <v>N/A</v>
      </c>
    </row>
    <row r="16" spans="1:11" x14ac:dyDescent="0.25">
      <c r="A16" s="90" t="s">
        <v>823</v>
      </c>
      <c r="B16" s="33" t="s">
        <v>226</v>
      </c>
      <c r="C16" s="8">
        <v>2.9549549549999998</v>
      </c>
      <c r="D16" s="9" t="str">
        <f>IF($B16="N/A","N/A",IF(C16&gt;=8,"No",IF(C16&lt;2,"No","Yes")))</f>
        <v>Yes</v>
      </c>
      <c r="E16" s="8">
        <v>1.3454545455</v>
      </c>
      <c r="F16" s="9" t="str">
        <f>IF($B16="N/A","N/A",IF(E16&gt;=8,"No",IF(E16&lt;2,"No","Yes")))</f>
        <v>No</v>
      </c>
      <c r="G16" s="8">
        <v>4.7180094787</v>
      </c>
      <c r="H16" s="9" t="str">
        <f>IF($B16="N/A","N/A",IF(G16&gt;=8,"No",IF(G16&lt;2,"No","Yes")))</f>
        <v>Yes</v>
      </c>
      <c r="I16" s="10">
        <v>-54.5</v>
      </c>
      <c r="J16" s="10">
        <v>250.7</v>
      </c>
      <c r="K16" s="9" t="str">
        <f t="shared" si="0"/>
        <v>No</v>
      </c>
    </row>
    <row r="17" spans="1:11" x14ac:dyDescent="0.25">
      <c r="A17" s="90" t="s">
        <v>316</v>
      </c>
      <c r="B17" s="33" t="s">
        <v>227</v>
      </c>
      <c r="C17" s="8">
        <v>73.873873873999997</v>
      </c>
      <c r="D17" s="9" t="str">
        <f>IF(OR($B17="N/A",$C17="N/A"),"N/A",IF(C17&gt;100,"No",IF(C17&lt;98,"No","Yes")))</f>
        <v>No</v>
      </c>
      <c r="E17" s="8">
        <v>56.363636364000001</v>
      </c>
      <c r="F17" s="9" t="str">
        <f>IF(OR($B17="N/A",$E17="N/A"),"N/A",IF(E17&gt;100,"No",IF(E17&lt;98,"No","Yes")))</f>
        <v>No</v>
      </c>
      <c r="G17" s="8">
        <v>80.378250590999997</v>
      </c>
      <c r="H17" s="9" t="str">
        <f>IF($B17="N/A","N/A",IF(G17&gt;100,"No",IF(G17&lt;98,"No","Yes")))</f>
        <v>No</v>
      </c>
      <c r="I17" s="10">
        <v>-23.7</v>
      </c>
      <c r="J17" s="10">
        <v>42.61</v>
      </c>
      <c r="K17" s="9" t="str">
        <f t="shared" si="0"/>
        <v>No</v>
      </c>
    </row>
    <row r="18" spans="1:11" x14ac:dyDescent="0.25">
      <c r="A18" s="90" t="s">
        <v>31</v>
      </c>
      <c r="B18" s="33" t="s">
        <v>218</v>
      </c>
      <c r="C18" s="8">
        <v>70.270270269999997</v>
      </c>
      <c r="D18" s="9" t="str">
        <f>IF($B18="N/A","N/A",IF(C18&gt;100,"No",IF(C18&lt;95,"No","Yes")))</f>
        <v>No</v>
      </c>
      <c r="E18" s="8">
        <v>54.545454544999998</v>
      </c>
      <c r="F18" s="9" t="str">
        <f>IF($B18="N/A","N/A",IF(E18&gt;100,"No",IF(E18&lt;95,"No","Yes")))</f>
        <v>No</v>
      </c>
      <c r="G18" s="8">
        <v>80.141843972000004</v>
      </c>
      <c r="H18" s="9" t="str">
        <f>IF($B18="N/A","N/A",IF(G18&gt;100,"No",IF(G18&lt;95,"No","Yes")))</f>
        <v>No</v>
      </c>
      <c r="I18" s="10">
        <v>-22.4</v>
      </c>
      <c r="J18" s="10">
        <v>46.93</v>
      </c>
      <c r="K18" s="9" t="str">
        <f t="shared" si="0"/>
        <v>No</v>
      </c>
    </row>
    <row r="19" spans="1:11" x14ac:dyDescent="0.25">
      <c r="A19" s="90" t="s">
        <v>317</v>
      </c>
      <c r="B19" s="33" t="s">
        <v>218</v>
      </c>
      <c r="C19" s="8">
        <v>75.675675675999997</v>
      </c>
      <c r="D19" s="9" t="str">
        <f>IF($B19="N/A","N/A",IF(C19&gt;100,"No",IF(C19&lt;95,"No","Yes")))</f>
        <v>No</v>
      </c>
      <c r="E19" s="8">
        <v>27.272727273000001</v>
      </c>
      <c r="F19" s="9" t="str">
        <f>IF($B19="N/A","N/A",IF(E19&gt;100,"No",IF(E19&lt;95,"No","Yes")))</f>
        <v>No</v>
      </c>
      <c r="G19" s="8">
        <v>93.617021277000006</v>
      </c>
      <c r="H19" s="9" t="str">
        <f>IF($B19="N/A","N/A",IF(G19&gt;100,"No",IF(G19&lt;95,"No","Yes")))</f>
        <v>No</v>
      </c>
      <c r="I19" s="10">
        <v>-64</v>
      </c>
      <c r="J19" s="10">
        <v>243.3</v>
      </c>
      <c r="K19" s="9" t="str">
        <f t="shared" si="0"/>
        <v>No</v>
      </c>
    </row>
    <row r="20" spans="1:11" x14ac:dyDescent="0.25">
      <c r="A20" s="90" t="s">
        <v>318</v>
      </c>
      <c r="B20" s="33" t="s">
        <v>227</v>
      </c>
      <c r="C20" s="8">
        <v>99.099099099</v>
      </c>
      <c r="D20" s="9" t="str">
        <f>IF($B20="N/A","N/A",IF(C20&gt;100,"No",IF(C20&lt;98,"No","Yes")))</f>
        <v>Yes</v>
      </c>
      <c r="E20" s="8">
        <v>100</v>
      </c>
      <c r="F20" s="9" t="str">
        <f>IF($B20="N/A","N/A",IF(E20&gt;100,"No",IF(E20&lt;98,"No","Yes")))</f>
        <v>Yes</v>
      </c>
      <c r="G20" s="8">
        <v>100</v>
      </c>
      <c r="H20" s="9" t="str">
        <f>IF($B20="N/A","N/A",IF(G20&gt;100,"No",IF(G20&lt;98,"No","Yes")))</f>
        <v>Yes</v>
      </c>
      <c r="I20" s="10">
        <v>0.90910000000000002</v>
      </c>
      <c r="J20" s="10">
        <v>0</v>
      </c>
      <c r="K20" s="9" t="str">
        <f t="shared" si="0"/>
        <v>Yes</v>
      </c>
    </row>
    <row r="21" spans="1:11" x14ac:dyDescent="0.25">
      <c r="A21" s="90" t="s">
        <v>825</v>
      </c>
      <c r="B21" s="33" t="s">
        <v>229</v>
      </c>
      <c r="C21" s="8">
        <v>1.8545454545</v>
      </c>
      <c r="D21" s="9" t="str">
        <f>IF($B21="N/A","N/A",IF(C21&gt;=2,"Yes","No"))</f>
        <v>No</v>
      </c>
      <c r="E21" s="8">
        <v>1.7454545454999999</v>
      </c>
      <c r="F21" s="9" t="str">
        <f>IF($B21="N/A","N/A",IF(E21&gt;=2,"Yes","No"))</f>
        <v>No</v>
      </c>
      <c r="G21" s="8">
        <v>1.695035461</v>
      </c>
      <c r="H21" s="9" t="str">
        <f>IF($B21="N/A","N/A",IF(G21&gt;=2,"Yes","No"))</f>
        <v>No</v>
      </c>
      <c r="I21" s="10">
        <v>-5.88</v>
      </c>
      <c r="J21" s="10">
        <v>-2.89</v>
      </c>
      <c r="K21" s="9" t="str">
        <f t="shared" si="0"/>
        <v>Yes</v>
      </c>
    </row>
    <row r="22" spans="1:11" x14ac:dyDescent="0.25">
      <c r="A22" s="90" t="s">
        <v>826</v>
      </c>
      <c r="B22" s="33" t="s">
        <v>230</v>
      </c>
      <c r="C22" s="8">
        <v>2.7272727272999999</v>
      </c>
      <c r="D22" s="9" t="str">
        <f>IF($B22="N/A","N/A",IF(C22&gt;30,"No",IF(C22&lt;5,"No","Yes")))</f>
        <v>No</v>
      </c>
      <c r="E22" s="8">
        <v>0</v>
      </c>
      <c r="F22" s="9" t="str">
        <f>IF($B22="N/A","N/A",IF(E22&gt;30,"No",IF(E22&lt;5,"No","Yes")))</f>
        <v>No</v>
      </c>
      <c r="G22" s="8">
        <v>4.0189125295999997</v>
      </c>
      <c r="H22" s="9" t="str">
        <f>IF($B22="N/A","N/A",IF(G22&gt;30,"No",IF(G22&lt;5,"No","Yes")))</f>
        <v>No</v>
      </c>
      <c r="I22" s="10">
        <v>-100</v>
      </c>
      <c r="J22" s="10" t="s">
        <v>1742</v>
      </c>
      <c r="K22" s="9" t="str">
        <f t="shared" si="0"/>
        <v>N/A</v>
      </c>
    </row>
    <row r="23" spans="1:11" x14ac:dyDescent="0.25">
      <c r="A23" s="90" t="s">
        <v>827</v>
      </c>
      <c r="B23" s="33" t="s">
        <v>231</v>
      </c>
      <c r="C23" s="8">
        <v>49.090909091</v>
      </c>
      <c r="D23" s="9" t="str">
        <f>IF($B23="N/A","N/A",IF(C23&gt;75,"No",IF(C23&lt;15,"No","Yes")))</f>
        <v>Yes</v>
      </c>
      <c r="E23" s="8">
        <v>47.272727273000001</v>
      </c>
      <c r="F23" s="9" t="str">
        <f>IF($B23="N/A","N/A",IF(E23&gt;75,"No",IF(E23&lt;15,"No","Yes")))</f>
        <v>Yes</v>
      </c>
      <c r="G23" s="8">
        <v>40.425531915000001</v>
      </c>
      <c r="H23" s="9" t="str">
        <f>IF($B23="N/A","N/A",IF(G23&gt;75,"No",IF(G23&lt;15,"No","Yes")))</f>
        <v>Yes</v>
      </c>
      <c r="I23" s="10">
        <v>-3.7</v>
      </c>
      <c r="J23" s="10">
        <v>-14.5</v>
      </c>
      <c r="K23" s="9" t="str">
        <f t="shared" si="0"/>
        <v>Yes</v>
      </c>
    </row>
    <row r="24" spans="1:11" x14ac:dyDescent="0.25">
      <c r="A24" s="90" t="s">
        <v>828</v>
      </c>
      <c r="B24" s="33" t="s">
        <v>232</v>
      </c>
      <c r="C24" s="8">
        <v>48.181818182000001</v>
      </c>
      <c r="D24" s="9" t="str">
        <f>IF($B24="N/A","N/A",IF(C24&gt;70,"No",IF(C24&lt;25,"No","Yes")))</f>
        <v>Yes</v>
      </c>
      <c r="E24" s="8">
        <v>52.727272726999999</v>
      </c>
      <c r="F24" s="9" t="str">
        <f>IF($B24="N/A","N/A",IF(E24&gt;70,"No",IF(E24&lt;25,"No","Yes")))</f>
        <v>Yes</v>
      </c>
      <c r="G24" s="8">
        <v>55.555555556000002</v>
      </c>
      <c r="H24" s="9" t="str">
        <f>IF($B24="N/A","N/A",IF(G24&gt;70,"No",IF(G24&lt;25,"No","Yes")))</f>
        <v>Yes</v>
      </c>
      <c r="I24" s="10">
        <v>9.4339999999999993</v>
      </c>
      <c r="J24" s="10">
        <v>5.3639999999999999</v>
      </c>
      <c r="K24" s="9" t="str">
        <f t="shared" si="0"/>
        <v>Yes</v>
      </c>
    </row>
    <row r="25" spans="1:11" x14ac:dyDescent="0.25">
      <c r="A25" s="90" t="s">
        <v>322</v>
      </c>
      <c r="B25" s="33" t="s">
        <v>233</v>
      </c>
      <c r="C25" s="8">
        <v>0.90090090089999997</v>
      </c>
      <c r="D25" s="9" t="str">
        <f>IF($B25="N/A","N/A",IF(C25&gt;70,"No",IF(C25&lt;35,"No","Yes")))</f>
        <v>No</v>
      </c>
      <c r="E25" s="8">
        <v>0</v>
      </c>
      <c r="F25" s="9" t="str">
        <f>IF($B25="N/A","N/A",IF(E25&gt;70,"No",IF(E25&lt;35,"No","Yes")))</f>
        <v>No</v>
      </c>
      <c r="G25" s="8">
        <v>0</v>
      </c>
      <c r="H25" s="9" t="str">
        <f>IF($B25="N/A","N/A",IF(G25&gt;70,"No",IF(G25&lt;35,"No","Yes")))</f>
        <v>No</v>
      </c>
      <c r="I25" s="10">
        <v>-100</v>
      </c>
      <c r="J25" s="10" t="s">
        <v>1742</v>
      </c>
      <c r="K25" s="9" t="str">
        <f t="shared" si="0"/>
        <v>N/A</v>
      </c>
    </row>
    <row r="26" spans="1:11" x14ac:dyDescent="0.25">
      <c r="A26" s="90" t="s">
        <v>829</v>
      </c>
      <c r="B26" s="33" t="s">
        <v>224</v>
      </c>
      <c r="C26" s="8">
        <v>1</v>
      </c>
      <c r="D26" s="9" t="str">
        <f>IF($B26="N/A","N/A",IF(C26&gt;1,"Yes","No"))</f>
        <v>No</v>
      </c>
      <c r="E26" s="8" t="s">
        <v>1742</v>
      </c>
      <c r="F26" s="9" t="str">
        <f>IF($B26="N/A","N/A",IF(E26&gt;1,"Yes","No"))</f>
        <v>Yes</v>
      </c>
      <c r="G26" s="8" t="s">
        <v>1742</v>
      </c>
      <c r="H26" s="9" t="str">
        <f>IF($B26="N/A","N/A",IF(G26&gt;1,"Yes","No"))</f>
        <v>Yes</v>
      </c>
      <c r="I26" s="10" t="s">
        <v>1742</v>
      </c>
      <c r="J26" s="10" t="s">
        <v>1742</v>
      </c>
      <c r="K26" s="9" t="str">
        <f t="shared" si="0"/>
        <v>N/A</v>
      </c>
    </row>
    <row r="27" spans="1:11" x14ac:dyDescent="0.25">
      <c r="A27" s="90" t="s">
        <v>323</v>
      </c>
      <c r="B27" s="33" t="s">
        <v>217</v>
      </c>
      <c r="C27" s="8">
        <v>0</v>
      </c>
      <c r="D27" s="9" t="str">
        <f>IF($B27="N/A","N/A",IF(C27&gt;15,"No",IF(C27&lt;-15,"No","Yes")))</f>
        <v>N/A</v>
      </c>
      <c r="E27" s="8" t="s">
        <v>1742</v>
      </c>
      <c r="F27" s="9" t="str">
        <f>IF($B27="N/A","N/A",IF(E27&gt;15,"No",IF(E27&lt;-15,"No","Yes")))</f>
        <v>N/A</v>
      </c>
      <c r="G27" s="8" t="s">
        <v>1742</v>
      </c>
      <c r="H27" s="9" t="str">
        <f>IF($B27="N/A","N/A",IF(G27&gt;15,"No",IF(G27&lt;-15,"No","Yes")))</f>
        <v>N/A</v>
      </c>
      <c r="I27" s="10" t="s">
        <v>1742</v>
      </c>
      <c r="J27" s="10" t="s">
        <v>1742</v>
      </c>
      <c r="K27" s="9" t="str">
        <f t="shared" si="0"/>
        <v>N/A</v>
      </c>
    </row>
    <row r="28" spans="1:11" x14ac:dyDescent="0.25">
      <c r="A28" s="90" t="s">
        <v>830</v>
      </c>
      <c r="B28" s="33" t="s">
        <v>217</v>
      </c>
      <c r="C28" s="8">
        <v>100</v>
      </c>
      <c r="D28" s="9" t="str">
        <f>IF($B28="N/A","N/A",IF(C28&gt;15,"No",IF(C28&lt;-15,"No","Yes")))</f>
        <v>N/A</v>
      </c>
      <c r="E28" s="8" t="s">
        <v>1742</v>
      </c>
      <c r="F28" s="9" t="str">
        <f>IF($B28="N/A","N/A",IF(E28&gt;15,"No",IF(E28&lt;-15,"No","Yes")))</f>
        <v>N/A</v>
      </c>
      <c r="G28" s="8" t="s">
        <v>1742</v>
      </c>
      <c r="H28" s="9" t="str">
        <f>IF($B28="N/A","N/A",IF(G28&gt;15,"No",IF(G28&lt;-15,"No","Yes")))</f>
        <v>N/A</v>
      </c>
      <c r="I28" s="10" t="s">
        <v>1742</v>
      </c>
      <c r="J28" s="10" t="s">
        <v>1742</v>
      </c>
      <c r="K28" s="9" t="str">
        <f t="shared" si="0"/>
        <v>N/A</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t="s">
        <v>1742</v>
      </c>
      <c r="F30" s="9" t="str">
        <f>IF($B30="N/A","N/A",IF(E30&gt;15,"No",IF(E30&lt;-15,"No","Yes")))</f>
        <v>N/A</v>
      </c>
      <c r="G30" s="8" t="s">
        <v>1742</v>
      </c>
      <c r="H30" s="9" t="str">
        <f>IF($B30="N/A","N/A",IF(G30&gt;15,"No",IF(G30&lt;-15,"No","Yes")))</f>
        <v>N/A</v>
      </c>
      <c r="I30" s="10" t="s">
        <v>1742</v>
      </c>
      <c r="J30" s="10" t="s">
        <v>1742</v>
      </c>
      <c r="K30" s="9" t="str">
        <f t="shared" si="0"/>
        <v>N/A</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61647</v>
      </c>
      <c r="F6" s="9" t="str">
        <f>IF($B6="N/A","N/A",IF(E6&lt;0,"No","Yes"))</f>
        <v>N/A</v>
      </c>
      <c r="G6" s="34">
        <v>66332</v>
      </c>
      <c r="H6" s="9" t="str">
        <f>IF($B6="N/A","N/A",IF(G6&lt;0,"No","Yes"))</f>
        <v>N/A</v>
      </c>
      <c r="I6" s="10" t="s">
        <v>217</v>
      </c>
      <c r="J6" s="10">
        <v>7.6</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0</v>
      </c>
      <c r="F7" s="9" t="str">
        <f t="shared" ref="F7:F17" si="2">IF($B7="N/A","N/A",IF(E7&lt;0,"No","Yes"))</f>
        <v>N/A</v>
      </c>
      <c r="G7" s="9">
        <v>1.5075679999999999E-3</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v>1.6188946744999999</v>
      </c>
      <c r="F8" s="9" t="str">
        <f t="shared" si="2"/>
        <v>N/A</v>
      </c>
      <c r="G8" s="9">
        <v>1.5799312549</v>
      </c>
      <c r="H8" s="9" t="str">
        <f t="shared" si="3"/>
        <v>N/A</v>
      </c>
      <c r="I8" s="10" t="s">
        <v>217</v>
      </c>
      <c r="J8" s="10">
        <v>-2.41</v>
      </c>
      <c r="K8" s="9" t="str">
        <f t="shared" si="0"/>
        <v>Yes</v>
      </c>
    </row>
    <row r="9" spans="1:11" x14ac:dyDescent="0.25">
      <c r="A9" s="90" t="s">
        <v>440</v>
      </c>
      <c r="B9" s="85" t="s">
        <v>217</v>
      </c>
      <c r="C9" s="9" t="s">
        <v>217</v>
      </c>
      <c r="D9" s="9" t="str">
        <f t="shared" si="1"/>
        <v>N/A</v>
      </c>
      <c r="E9" s="9">
        <v>50.515029116999997</v>
      </c>
      <c r="F9" s="9" t="str">
        <f t="shared" si="2"/>
        <v>N/A</v>
      </c>
      <c r="G9" s="9">
        <v>51.337212807999997</v>
      </c>
      <c r="H9" s="9" t="str">
        <f t="shared" si="3"/>
        <v>N/A</v>
      </c>
      <c r="I9" s="10" t="s">
        <v>217</v>
      </c>
      <c r="J9" s="10">
        <v>1.6279999999999999</v>
      </c>
      <c r="K9" s="9" t="str">
        <f t="shared" si="0"/>
        <v>Yes</v>
      </c>
    </row>
    <row r="10" spans="1:11" x14ac:dyDescent="0.25">
      <c r="A10" s="90" t="s">
        <v>441</v>
      </c>
      <c r="B10" s="85" t="s">
        <v>217</v>
      </c>
      <c r="C10" s="9" t="s">
        <v>217</v>
      </c>
      <c r="D10" s="9" t="str">
        <f t="shared" si="1"/>
        <v>N/A</v>
      </c>
      <c r="E10" s="9">
        <v>47.421610135000002</v>
      </c>
      <c r="F10" s="9" t="str">
        <f t="shared" si="2"/>
        <v>N/A</v>
      </c>
      <c r="G10" s="9">
        <v>46.972803472999999</v>
      </c>
      <c r="H10" s="9" t="str">
        <f t="shared" si="3"/>
        <v>N/A</v>
      </c>
      <c r="I10" s="10" t="s">
        <v>217</v>
      </c>
      <c r="J10" s="10">
        <v>-0.94599999999999995</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97.918795724000006</v>
      </c>
      <c r="F12" s="9" t="str">
        <f t="shared" si="2"/>
        <v>N/A</v>
      </c>
      <c r="G12" s="9">
        <v>97.664777181000005</v>
      </c>
      <c r="H12" s="9" t="str">
        <f t="shared" si="3"/>
        <v>N/A</v>
      </c>
      <c r="I12" s="10" t="s">
        <v>217</v>
      </c>
      <c r="J12" s="10">
        <v>-0.25900000000000001</v>
      </c>
      <c r="K12" s="9" t="str">
        <f t="shared" si="0"/>
        <v>Yes</v>
      </c>
    </row>
    <row r="13" spans="1:11" x14ac:dyDescent="0.25">
      <c r="A13" s="24" t="s">
        <v>821</v>
      </c>
      <c r="B13" s="85" t="s">
        <v>217</v>
      </c>
      <c r="C13" s="9" t="s">
        <v>217</v>
      </c>
      <c r="D13" s="9" t="str">
        <f t="shared" si="1"/>
        <v>N/A</v>
      </c>
      <c r="E13" s="9">
        <v>1.1031409449</v>
      </c>
      <c r="F13" s="9" t="str">
        <f t="shared" si="2"/>
        <v>N/A</v>
      </c>
      <c r="G13" s="9">
        <v>1.112359724</v>
      </c>
      <c r="H13" s="9" t="str">
        <f t="shared" si="3"/>
        <v>N/A</v>
      </c>
      <c r="I13" s="10" t="s">
        <v>217</v>
      </c>
      <c r="J13" s="10">
        <v>0.8357</v>
      </c>
      <c r="K13" s="9" t="str">
        <f t="shared" si="0"/>
        <v>Yes</v>
      </c>
    </row>
    <row r="14" spans="1:11" x14ac:dyDescent="0.25">
      <c r="A14" s="24" t="s">
        <v>315</v>
      </c>
      <c r="B14" s="85" t="s">
        <v>217</v>
      </c>
      <c r="C14" s="9" t="s">
        <v>217</v>
      </c>
      <c r="D14" s="9" t="str">
        <f t="shared" si="1"/>
        <v>N/A</v>
      </c>
      <c r="E14" s="9">
        <v>35.375606273999999</v>
      </c>
      <c r="F14" s="9" t="str">
        <f t="shared" si="2"/>
        <v>N/A</v>
      </c>
      <c r="G14" s="9">
        <v>28.244286317</v>
      </c>
      <c r="H14" s="9" t="str">
        <f t="shared" si="3"/>
        <v>N/A</v>
      </c>
      <c r="I14" s="10" t="s">
        <v>217</v>
      </c>
      <c r="J14" s="10">
        <v>-20.2</v>
      </c>
      <c r="K14" s="9" t="str">
        <f t="shared" si="0"/>
        <v>Yes</v>
      </c>
    </row>
    <row r="15" spans="1:11" x14ac:dyDescent="0.25">
      <c r="A15" s="24" t="s">
        <v>822</v>
      </c>
      <c r="B15" s="85" t="s">
        <v>217</v>
      </c>
      <c r="C15" s="9" t="s">
        <v>217</v>
      </c>
      <c r="D15" s="9" t="str">
        <f t="shared" si="1"/>
        <v>N/A</v>
      </c>
      <c r="E15" s="9">
        <v>7.7705429199999996</v>
      </c>
      <c r="F15" s="9" t="str">
        <f t="shared" si="2"/>
        <v>N/A</v>
      </c>
      <c r="G15" s="9">
        <v>7.7298638910999999</v>
      </c>
      <c r="H15" s="9" t="str">
        <f t="shared" si="3"/>
        <v>N/A</v>
      </c>
      <c r="I15" s="10" t="s">
        <v>217</v>
      </c>
      <c r="J15" s="10">
        <v>-0.52400000000000002</v>
      </c>
      <c r="K15" s="9" t="str">
        <f t="shared" si="0"/>
        <v>Yes</v>
      </c>
    </row>
    <row r="16" spans="1:11" x14ac:dyDescent="0.25">
      <c r="A16" s="24" t="s">
        <v>831</v>
      </c>
      <c r="B16" s="85" t="s">
        <v>217</v>
      </c>
      <c r="C16" s="9" t="s">
        <v>217</v>
      </c>
      <c r="D16" s="9" t="str">
        <f t="shared" si="1"/>
        <v>N/A</v>
      </c>
      <c r="E16" s="9">
        <v>3.2081204275999999</v>
      </c>
      <c r="F16" s="9" t="str">
        <f t="shared" si="2"/>
        <v>N/A</v>
      </c>
      <c r="G16" s="9">
        <v>3.2554997662999998</v>
      </c>
      <c r="H16" s="9" t="str">
        <f t="shared" si="3"/>
        <v>N/A</v>
      </c>
      <c r="I16" s="10" t="s">
        <v>217</v>
      </c>
      <c r="J16" s="10">
        <v>1.4770000000000001</v>
      </c>
      <c r="K16" s="9" t="str">
        <f t="shared" si="0"/>
        <v>Yes</v>
      </c>
    </row>
    <row r="17" spans="1:11" x14ac:dyDescent="0.25">
      <c r="A17" s="24" t="s">
        <v>824</v>
      </c>
      <c r="B17" s="85" t="s">
        <v>217</v>
      </c>
      <c r="C17" s="9" t="s">
        <v>217</v>
      </c>
      <c r="D17" s="9" t="str">
        <f t="shared" si="1"/>
        <v>N/A</v>
      </c>
      <c r="E17" s="9">
        <v>3.6806286176</v>
      </c>
      <c r="F17" s="9" t="str">
        <f t="shared" si="2"/>
        <v>N/A</v>
      </c>
      <c r="G17" s="9">
        <v>3.4758781698000001</v>
      </c>
      <c r="H17" s="9" t="str">
        <f t="shared" si="3"/>
        <v>N/A</v>
      </c>
      <c r="I17" s="10" t="s">
        <v>217</v>
      </c>
      <c r="J17" s="10">
        <v>-5.56</v>
      </c>
      <c r="K17" s="9" t="str">
        <f t="shared" si="0"/>
        <v>Yes</v>
      </c>
    </row>
    <row r="18" spans="1:11" x14ac:dyDescent="0.25">
      <c r="A18" s="90" t="s">
        <v>316</v>
      </c>
      <c r="B18" s="33" t="s">
        <v>227</v>
      </c>
      <c r="C18" s="9" t="s">
        <v>217</v>
      </c>
      <c r="D18" s="9" t="str">
        <f>IF(OR($B18="N/A",$C18="N/A"),"N/A",IF(C18&gt;100,"No",IF(C18&lt;98,"No","Yes")))</f>
        <v>N/A</v>
      </c>
      <c r="E18" s="9">
        <v>98.020990478000002</v>
      </c>
      <c r="F18" s="9" t="str">
        <f>IF(OR($B18="N/A",$E18="N/A"),"N/A",IF(E18&gt;100,"No",IF(E18&lt;98,"No","Yes")))</f>
        <v>Yes</v>
      </c>
      <c r="G18" s="9">
        <v>97.881866971999997</v>
      </c>
      <c r="H18" s="9" t="str">
        <f>IF($B18="N/A","N/A",IF(G18&gt;100,"No",IF(G18&lt;98,"No","Yes")))</f>
        <v>No</v>
      </c>
      <c r="I18" s="10" t="s">
        <v>217</v>
      </c>
      <c r="J18" s="10">
        <v>-0.14199999999999999</v>
      </c>
      <c r="K18" s="9" t="str">
        <f t="shared" si="0"/>
        <v>Yes</v>
      </c>
    </row>
    <row r="19" spans="1:11" x14ac:dyDescent="0.25">
      <c r="A19" s="90" t="s">
        <v>31</v>
      </c>
      <c r="B19" s="33" t="s">
        <v>218</v>
      </c>
      <c r="C19" s="9" t="s">
        <v>217</v>
      </c>
      <c r="D19" s="9" t="str">
        <f>IF(OR($B19="N/A",$C19="N/A"),"N/A",IF(C19&gt;100,"No",IF(C19&lt;95,"No","Yes")))</f>
        <v>N/A</v>
      </c>
      <c r="E19" s="9">
        <v>96.908203157000003</v>
      </c>
      <c r="F19" s="9" t="str">
        <f>IF(OR($B19="N/A",$E19="N/A"),"N/A",IF(E19&gt;100,"No",IF(E19&lt;98,"No","Yes")))</f>
        <v>No</v>
      </c>
      <c r="G19" s="9">
        <v>96.740638003000001</v>
      </c>
      <c r="H19" s="9" t="str">
        <f>IF($B19="N/A","N/A",IF(G19&gt;100,"No",IF(G19&lt;95,"No","Yes")))</f>
        <v>Yes</v>
      </c>
      <c r="I19" s="10" t="s">
        <v>217</v>
      </c>
      <c r="J19" s="10">
        <v>-0.17299999999999999</v>
      </c>
      <c r="K19" s="9" t="str">
        <f t="shared" si="0"/>
        <v>Yes</v>
      </c>
    </row>
    <row r="20" spans="1:11" x14ac:dyDescent="0.25">
      <c r="A20" s="24" t="s">
        <v>317</v>
      </c>
      <c r="B20" s="85" t="s">
        <v>217</v>
      </c>
      <c r="C20" s="9" t="s">
        <v>217</v>
      </c>
      <c r="D20" s="9" t="str">
        <f t="shared" ref="D20:D35" si="4">IF(OR($B20="N/A",$C20="N/A"),"N/A",IF(C20&lt;0,"No","Yes"))</f>
        <v>N/A</v>
      </c>
      <c r="E20" s="9">
        <v>98.016124060999999</v>
      </c>
      <c r="F20" s="9" t="str">
        <f t="shared" ref="F20:F34" si="5">IF($B20="N/A","N/A",IF(E20&lt;0,"No","Yes"))</f>
        <v>N/A</v>
      </c>
      <c r="G20" s="9">
        <v>97.842670204000001</v>
      </c>
      <c r="H20" s="9" t="str">
        <f t="shared" ref="H20:H35" si="6">IF($B20="N/A","N/A",IF(G20&lt;0,"No","Yes"))</f>
        <v>N/A</v>
      </c>
      <c r="I20" s="10" t="s">
        <v>217</v>
      </c>
      <c r="J20" s="10">
        <v>-0.17699999999999999</v>
      </c>
      <c r="K20" s="9" t="str">
        <f t="shared" si="0"/>
        <v>Yes</v>
      </c>
    </row>
    <row r="21" spans="1:11" x14ac:dyDescent="0.25">
      <c r="A21" s="24" t="s">
        <v>832</v>
      </c>
      <c r="B21" s="85" t="s">
        <v>217</v>
      </c>
      <c r="C21" s="9" t="s">
        <v>217</v>
      </c>
      <c r="D21" s="9" t="str">
        <f t="shared" si="4"/>
        <v>N/A</v>
      </c>
      <c r="E21" s="9">
        <v>1.4453258066000001</v>
      </c>
      <c r="F21" s="9" t="str">
        <f t="shared" si="5"/>
        <v>N/A</v>
      </c>
      <c r="G21" s="9">
        <v>1.5196285352000001</v>
      </c>
      <c r="H21" s="9" t="str">
        <f t="shared" si="6"/>
        <v>N/A</v>
      </c>
      <c r="I21" s="10" t="s">
        <v>217</v>
      </c>
      <c r="J21" s="10">
        <v>5.141</v>
      </c>
      <c r="K21" s="9" t="str">
        <f t="shared" si="0"/>
        <v>Yes</v>
      </c>
    </row>
    <row r="22" spans="1:11" x14ac:dyDescent="0.25">
      <c r="A22" s="24" t="s">
        <v>318</v>
      </c>
      <c r="B22" s="85" t="s">
        <v>217</v>
      </c>
      <c r="C22" s="9" t="s">
        <v>217</v>
      </c>
      <c r="D22" s="9" t="str">
        <f t="shared" si="4"/>
        <v>N/A</v>
      </c>
      <c r="E22" s="9">
        <v>99.970801499000004</v>
      </c>
      <c r="F22" s="9" t="str">
        <f t="shared" si="5"/>
        <v>N/A</v>
      </c>
      <c r="G22" s="9">
        <v>100</v>
      </c>
      <c r="H22" s="9" t="str">
        <f t="shared" si="6"/>
        <v>N/A</v>
      </c>
      <c r="I22" s="10" t="s">
        <v>217</v>
      </c>
      <c r="J22" s="10">
        <v>2.92E-2</v>
      </c>
      <c r="K22" s="9" t="str">
        <f t="shared" si="0"/>
        <v>Yes</v>
      </c>
    </row>
    <row r="23" spans="1:11" x14ac:dyDescent="0.25">
      <c r="A23" s="24" t="s">
        <v>825</v>
      </c>
      <c r="B23" s="85" t="s">
        <v>217</v>
      </c>
      <c r="C23" s="9" t="s">
        <v>217</v>
      </c>
      <c r="D23" s="9" t="str">
        <f t="shared" si="4"/>
        <v>N/A</v>
      </c>
      <c r="E23" s="9">
        <v>3.1171364130999999</v>
      </c>
      <c r="F23" s="9" t="str">
        <f t="shared" si="5"/>
        <v>N/A</v>
      </c>
      <c r="G23" s="9">
        <v>3.2313966110000001</v>
      </c>
      <c r="H23" s="9" t="str">
        <f t="shared" si="6"/>
        <v>N/A</v>
      </c>
      <c r="I23" s="10" t="s">
        <v>217</v>
      </c>
      <c r="J23" s="10">
        <v>3.6659999999999999</v>
      </c>
      <c r="K23" s="9" t="str">
        <f t="shared" si="0"/>
        <v>Yes</v>
      </c>
    </row>
    <row r="24" spans="1:11" x14ac:dyDescent="0.25">
      <c r="A24" s="24" t="s">
        <v>319</v>
      </c>
      <c r="B24" s="85" t="s">
        <v>217</v>
      </c>
      <c r="C24" s="9" t="s">
        <v>217</v>
      </c>
      <c r="D24" s="9" t="str">
        <f t="shared" si="4"/>
        <v>N/A</v>
      </c>
      <c r="E24" s="9">
        <v>4.3875448247</v>
      </c>
      <c r="F24" s="9" t="str">
        <f t="shared" si="5"/>
        <v>N/A</v>
      </c>
      <c r="G24" s="9">
        <v>4.1458119761000001</v>
      </c>
      <c r="H24" s="9" t="str">
        <f t="shared" si="6"/>
        <v>N/A</v>
      </c>
      <c r="I24" s="10" t="s">
        <v>217</v>
      </c>
      <c r="J24" s="10">
        <v>-5.51</v>
      </c>
      <c r="K24" s="9" t="str">
        <f t="shared" si="0"/>
        <v>Yes</v>
      </c>
    </row>
    <row r="25" spans="1:11" x14ac:dyDescent="0.25">
      <c r="A25" s="24" t="s">
        <v>320</v>
      </c>
      <c r="B25" s="85" t="s">
        <v>217</v>
      </c>
      <c r="C25" s="9" t="s">
        <v>217</v>
      </c>
      <c r="D25" s="9" t="str">
        <f t="shared" si="4"/>
        <v>N/A</v>
      </c>
      <c r="E25" s="9">
        <v>12.771584806</v>
      </c>
      <c r="F25" s="9" t="str">
        <f t="shared" si="5"/>
        <v>N/A</v>
      </c>
      <c r="G25" s="9">
        <v>12.270095881</v>
      </c>
      <c r="H25" s="9" t="str">
        <f t="shared" si="6"/>
        <v>N/A</v>
      </c>
      <c r="I25" s="10" t="s">
        <v>217</v>
      </c>
      <c r="J25" s="10">
        <v>-3.93</v>
      </c>
      <c r="K25" s="9" t="str">
        <f t="shared" si="0"/>
        <v>Yes</v>
      </c>
    </row>
    <row r="26" spans="1:11" x14ac:dyDescent="0.25">
      <c r="A26" s="24" t="s">
        <v>321</v>
      </c>
      <c r="B26" s="85" t="s">
        <v>217</v>
      </c>
      <c r="C26" s="9" t="s">
        <v>217</v>
      </c>
      <c r="D26" s="9" t="str">
        <f t="shared" si="4"/>
        <v>N/A</v>
      </c>
      <c r="E26" s="9">
        <v>82.840870369000001</v>
      </c>
      <c r="F26" s="9" t="str">
        <f t="shared" si="5"/>
        <v>N/A</v>
      </c>
      <c r="G26" s="9">
        <v>83.584092143000007</v>
      </c>
      <c r="H26" s="9" t="str">
        <f t="shared" si="6"/>
        <v>N/A</v>
      </c>
      <c r="I26" s="10" t="s">
        <v>217</v>
      </c>
      <c r="J26" s="10">
        <v>0.8972</v>
      </c>
      <c r="K26" s="9" t="str">
        <f t="shared" si="0"/>
        <v>Yes</v>
      </c>
    </row>
    <row r="27" spans="1:11" x14ac:dyDescent="0.25">
      <c r="A27" s="24" t="s">
        <v>322</v>
      </c>
      <c r="B27" s="85" t="s">
        <v>217</v>
      </c>
      <c r="C27" s="9" t="s">
        <v>217</v>
      </c>
      <c r="D27" s="9" t="str">
        <f t="shared" si="4"/>
        <v>N/A</v>
      </c>
      <c r="E27" s="9">
        <v>48.438691257999999</v>
      </c>
      <c r="F27" s="9" t="str">
        <f t="shared" si="5"/>
        <v>N/A</v>
      </c>
      <c r="G27" s="9">
        <v>51.982451908999998</v>
      </c>
      <c r="H27" s="9" t="str">
        <f t="shared" si="6"/>
        <v>N/A</v>
      </c>
      <c r="I27" s="10" t="s">
        <v>217</v>
      </c>
      <c r="J27" s="10">
        <v>7.3159999999999998</v>
      </c>
      <c r="K27" s="9" t="str">
        <f t="shared" si="0"/>
        <v>Yes</v>
      </c>
    </row>
    <row r="28" spans="1:11" x14ac:dyDescent="0.25">
      <c r="A28" s="24" t="s">
        <v>829</v>
      </c>
      <c r="B28" s="85" t="s">
        <v>217</v>
      </c>
      <c r="C28" s="9" t="s">
        <v>217</v>
      </c>
      <c r="D28" s="9" t="str">
        <f t="shared" si="4"/>
        <v>N/A</v>
      </c>
      <c r="E28" s="9">
        <v>1.745755333</v>
      </c>
      <c r="F28" s="9" t="str">
        <f t="shared" si="5"/>
        <v>N/A</v>
      </c>
      <c r="G28" s="9">
        <v>1.9326585655999999</v>
      </c>
      <c r="H28" s="9" t="str">
        <f t="shared" si="6"/>
        <v>N/A</v>
      </c>
      <c r="I28" s="10" t="s">
        <v>217</v>
      </c>
      <c r="J28" s="10">
        <v>10.71</v>
      </c>
      <c r="K28" s="9" t="str">
        <f t="shared" si="0"/>
        <v>Yes</v>
      </c>
    </row>
    <row r="29" spans="1:11" x14ac:dyDescent="0.25">
      <c r="A29" s="24" t="s">
        <v>323</v>
      </c>
      <c r="B29" s="85" t="s">
        <v>217</v>
      </c>
      <c r="C29" s="9" t="s">
        <v>217</v>
      </c>
      <c r="D29" s="9" t="str">
        <f t="shared" si="4"/>
        <v>N/A</v>
      </c>
      <c r="E29" s="9">
        <v>3.3488496999999999E-3</v>
      </c>
      <c r="F29" s="9" t="str">
        <f t="shared" si="5"/>
        <v>N/A</v>
      </c>
      <c r="G29" s="9">
        <v>3.7701922800000003E-2</v>
      </c>
      <c r="H29" s="9" t="str">
        <f t="shared" si="6"/>
        <v>N/A</v>
      </c>
      <c r="I29" s="10" t="s">
        <v>217</v>
      </c>
      <c r="J29" s="10">
        <v>1026</v>
      </c>
      <c r="K29" s="9" t="str">
        <f t="shared" si="0"/>
        <v>No</v>
      </c>
    </row>
    <row r="30" spans="1:11" x14ac:dyDescent="0.25">
      <c r="A30" s="24" t="s">
        <v>830</v>
      </c>
      <c r="B30" s="85" t="s">
        <v>217</v>
      </c>
      <c r="C30" s="9" t="s">
        <v>217</v>
      </c>
      <c r="D30" s="9" t="str">
        <f t="shared" si="4"/>
        <v>N/A</v>
      </c>
      <c r="E30" s="9">
        <v>99.782324771000006</v>
      </c>
      <c r="F30" s="9" t="str">
        <f t="shared" si="5"/>
        <v>N/A</v>
      </c>
      <c r="G30" s="9">
        <v>99.559177517999998</v>
      </c>
      <c r="H30" s="9" t="str">
        <f t="shared" si="6"/>
        <v>N/A</v>
      </c>
      <c r="I30" s="10" t="s">
        <v>217</v>
      </c>
      <c r="J30" s="10">
        <v>-0.224</v>
      </c>
      <c r="K30" s="9" t="str">
        <f t="shared" si="0"/>
        <v>Yes</v>
      </c>
    </row>
    <row r="31" spans="1:11" x14ac:dyDescent="0.25">
      <c r="A31" s="90" t="s">
        <v>324</v>
      </c>
      <c r="B31" s="33" t="s">
        <v>217</v>
      </c>
      <c r="C31" s="9" t="s">
        <v>217</v>
      </c>
      <c r="D31" s="9" t="str">
        <f t="shared" si="4"/>
        <v>N/A</v>
      </c>
      <c r="E31" s="9">
        <v>100</v>
      </c>
      <c r="F31" s="9" t="str">
        <f t="shared" si="5"/>
        <v>N/A</v>
      </c>
      <c r="G31" s="9">
        <v>100</v>
      </c>
      <c r="H31" s="9" t="str">
        <f t="shared" si="6"/>
        <v>N/A</v>
      </c>
      <c r="I31" s="10" t="s">
        <v>217</v>
      </c>
      <c r="J31" s="10">
        <v>0</v>
      </c>
      <c r="K31" s="9" t="str">
        <f t="shared" si="0"/>
        <v>Yes</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35.888202182999997</v>
      </c>
      <c r="F34" s="9" t="str">
        <f t="shared" si="5"/>
        <v>N/A</v>
      </c>
      <c r="G34" s="9">
        <v>34.523307000999999</v>
      </c>
      <c r="H34" s="9" t="str">
        <f t="shared" si="6"/>
        <v>N/A</v>
      </c>
      <c r="I34" s="10" t="s">
        <v>217</v>
      </c>
      <c r="J34" s="10">
        <v>-3.8</v>
      </c>
      <c r="K34" s="9" t="str">
        <f t="shared" si="0"/>
        <v>Yes</v>
      </c>
    </row>
    <row r="35" spans="1:11" ht="25" x14ac:dyDescent="0.25">
      <c r="A35" s="24" t="s">
        <v>369</v>
      </c>
      <c r="B35" s="85" t="s">
        <v>217</v>
      </c>
      <c r="C35" s="9" t="s">
        <v>217</v>
      </c>
      <c r="D35" s="9" t="str">
        <f t="shared" si="4"/>
        <v>N/A</v>
      </c>
      <c r="E35" s="9">
        <v>24.828458806</v>
      </c>
      <c r="F35" s="9" t="str">
        <f>IF($B35="N/A","N/A",IF(E35&lt;0,"No","Yes"))</f>
        <v>N/A</v>
      </c>
      <c r="G35" s="9">
        <v>26.596514503000002</v>
      </c>
      <c r="H35" s="9" t="str">
        <f t="shared" si="6"/>
        <v>N/A</v>
      </c>
      <c r="I35" s="10" t="s">
        <v>217</v>
      </c>
      <c r="J35" s="10">
        <v>7.1210000000000004</v>
      </c>
      <c r="K35" s="9" t="str">
        <f t="shared" si="0"/>
        <v>Yes</v>
      </c>
    </row>
    <row r="36" spans="1:11" x14ac:dyDescent="0.25">
      <c r="A36" s="27" t="s">
        <v>373</v>
      </c>
      <c r="B36" s="1" t="s">
        <v>217</v>
      </c>
      <c r="C36" s="8" t="s">
        <v>217</v>
      </c>
      <c r="D36" s="9" t="str">
        <f t="shared" ref="D36:D39" si="7">IF($B36="N/A","N/A",IF(C36&lt;0,"No","Yes"))</f>
        <v>N/A</v>
      </c>
      <c r="E36" s="8">
        <v>94.145700520999995</v>
      </c>
      <c r="F36" s="9" t="str">
        <f t="shared" ref="F36:F39" si="8">IF($B36="N/A","N/A",IF(E36&lt;0,"No","Yes"))</f>
        <v>N/A</v>
      </c>
      <c r="G36" s="8">
        <v>89.044503406999993</v>
      </c>
      <c r="H36" s="9" t="str">
        <f t="shared" ref="H36:H39" si="9">IF($B36="N/A","N/A",IF(G36&lt;0,"No","Yes"))</f>
        <v>N/A</v>
      </c>
      <c r="I36" s="10" t="s">
        <v>217</v>
      </c>
      <c r="J36" s="10">
        <v>-5.42</v>
      </c>
      <c r="K36" s="9" t="str">
        <f>IF(J36="Div by 0", "N/A", IF(J36="N/A","N/A", IF(J36&gt;30, "No", IF(J36&lt;-30, "No", "Yes"))))</f>
        <v>Yes</v>
      </c>
    </row>
    <row r="37" spans="1:11" x14ac:dyDescent="0.25">
      <c r="A37" s="27" t="s">
        <v>374</v>
      </c>
      <c r="B37" s="1" t="s">
        <v>217</v>
      </c>
      <c r="C37" s="8" t="s">
        <v>217</v>
      </c>
      <c r="D37" s="9" t="str">
        <f t="shared" si="7"/>
        <v>N/A</v>
      </c>
      <c r="E37" s="8">
        <v>2.7689911918000001</v>
      </c>
      <c r="F37" s="9" t="str">
        <f t="shared" si="8"/>
        <v>N/A</v>
      </c>
      <c r="G37" s="8">
        <v>3.8608816257999998</v>
      </c>
      <c r="H37" s="9" t="str">
        <f t="shared" si="9"/>
        <v>N/A</v>
      </c>
      <c r="I37" s="10" t="s">
        <v>217</v>
      </c>
      <c r="J37" s="10">
        <v>39.43</v>
      </c>
      <c r="K37" s="9" t="str">
        <f>IF(J37="Div by 0", "N/A", IF(J37="N/A","N/A", IF(J37&gt;30, "No", IF(J37&lt;-30, "No", "Yes"))))</f>
        <v>No</v>
      </c>
    </row>
    <row r="38" spans="1:11" x14ac:dyDescent="0.25">
      <c r="A38" s="27" t="s">
        <v>375</v>
      </c>
      <c r="B38" s="1" t="s">
        <v>217</v>
      </c>
      <c r="C38" s="8" t="s">
        <v>217</v>
      </c>
      <c r="D38" s="9" t="str">
        <f t="shared" si="7"/>
        <v>N/A</v>
      </c>
      <c r="E38" s="8">
        <v>0.81106947620000003</v>
      </c>
      <c r="F38" s="9" t="str">
        <f t="shared" si="8"/>
        <v>N/A</v>
      </c>
      <c r="G38" s="8">
        <v>0.89851052279999999</v>
      </c>
      <c r="H38" s="9" t="str">
        <f t="shared" si="9"/>
        <v>N/A</v>
      </c>
      <c r="I38" s="10" t="s">
        <v>217</v>
      </c>
      <c r="J38" s="10">
        <v>10.78</v>
      </c>
      <c r="K38" s="9" t="str">
        <f>IF(J38="Div by 0", "N/A", IF(J38="N/A","N/A", IF(J38&gt;30, "No", IF(J38&lt;-30, "No", "Yes"))))</f>
        <v>Yes</v>
      </c>
    </row>
    <row r="39" spans="1:11" x14ac:dyDescent="0.25">
      <c r="A39" s="27" t="s">
        <v>376</v>
      </c>
      <c r="B39" s="1" t="s">
        <v>217</v>
      </c>
      <c r="C39" s="8" t="s">
        <v>217</v>
      </c>
      <c r="D39" s="9" t="str">
        <f t="shared" si="7"/>
        <v>N/A</v>
      </c>
      <c r="E39" s="8">
        <v>0.1119275877</v>
      </c>
      <c r="F39" s="9" t="str">
        <f t="shared" si="8"/>
        <v>N/A</v>
      </c>
      <c r="G39" s="8">
        <v>0.20050654279999999</v>
      </c>
      <c r="H39" s="9" t="str">
        <f t="shared" si="9"/>
        <v>N/A</v>
      </c>
      <c r="I39" s="10" t="s">
        <v>217</v>
      </c>
      <c r="J39" s="10">
        <v>79.14</v>
      </c>
      <c r="K39" s="9" t="str">
        <f>IF(J39="Div by 0", "N/A", IF(J39="N/A","N/A", IF(J39&gt;30, "No", IF(J39&lt;-30, "No", "Yes"))))</f>
        <v>No</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551268</v>
      </c>
      <c r="D7" s="30" t="str">
        <f>IF($B7="N/A","N/A",IF(C7&gt;15,"No",IF(C7&lt;-15,"No","Yes")))</f>
        <v>N/A</v>
      </c>
      <c r="E7" s="29">
        <v>560256</v>
      </c>
      <c r="F7" s="30" t="str">
        <f>IF($B7="N/A","N/A",IF(E7&gt;15,"No",IF(E7&lt;-15,"No","Yes")))</f>
        <v>N/A</v>
      </c>
      <c r="G7" s="29">
        <v>539305</v>
      </c>
      <c r="H7" s="30" t="str">
        <f>IF($B7="N/A","N/A",IF(G7&gt;15,"No",IF(G7&lt;-15,"No","Yes")))</f>
        <v>N/A</v>
      </c>
      <c r="I7" s="31">
        <v>1.63</v>
      </c>
      <c r="J7" s="31">
        <v>-3.74</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99.990718529000006</v>
      </c>
      <c r="F11" s="9" t="str">
        <f>IF(OR($B11="N/A",$E11="N/A"),"N/A",IF(E11&gt;100,"No",IF(E11&lt;95,"No","Yes")))</f>
        <v>Yes</v>
      </c>
      <c r="G11" s="8">
        <v>99.950306413000007</v>
      </c>
      <c r="H11" s="9" t="str">
        <f>IF($B11="N/A","N/A",IF(G11&gt;100,"No",IF(G11&lt;95,"No","Yes")))</f>
        <v>Yes</v>
      </c>
      <c r="I11" s="10" t="s">
        <v>217</v>
      </c>
      <c r="J11" s="10">
        <v>-0.04</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24.993752856</v>
      </c>
      <c r="F13" s="9" t="str">
        <f t="shared" si="2"/>
        <v>No</v>
      </c>
      <c r="G13" s="8">
        <v>24.837707791</v>
      </c>
      <c r="H13" s="9" t="str">
        <f t="shared" si="3"/>
        <v>No</v>
      </c>
      <c r="I13" s="10" t="s">
        <v>217</v>
      </c>
      <c r="J13" s="10">
        <v>-0.624</v>
      </c>
      <c r="K13" s="9" t="str">
        <f t="shared" si="0"/>
        <v>Yes</v>
      </c>
    </row>
    <row r="14" spans="1:11" x14ac:dyDescent="0.25">
      <c r="A14" s="87" t="s">
        <v>13</v>
      </c>
      <c r="B14" s="33" t="s">
        <v>217</v>
      </c>
      <c r="C14" s="34">
        <v>551268</v>
      </c>
      <c r="D14" s="9" t="str">
        <f>IF($B14="N/A","N/A",IF(C14&gt;15,"No",IF(C14&lt;-15,"No","Yes")))</f>
        <v>N/A</v>
      </c>
      <c r="E14" s="34">
        <v>560256</v>
      </c>
      <c r="F14" s="9" t="str">
        <f>IF($B14="N/A","N/A",IF(E14&gt;15,"No",IF(E14&lt;-15,"No","Yes")))</f>
        <v>N/A</v>
      </c>
      <c r="G14" s="34">
        <v>539305</v>
      </c>
      <c r="H14" s="9" t="str">
        <f>IF($B14="N/A","N/A",IF(G14&gt;15,"No",IF(G14&lt;-15,"No","Yes")))</f>
        <v>N/A</v>
      </c>
      <c r="I14" s="10">
        <v>1.63</v>
      </c>
      <c r="J14" s="10">
        <v>-3.74</v>
      </c>
      <c r="K14" s="9" t="str">
        <f t="shared" si="0"/>
        <v>Yes</v>
      </c>
    </row>
    <row r="15" spans="1:11" x14ac:dyDescent="0.25">
      <c r="A15" s="87" t="s">
        <v>442</v>
      </c>
      <c r="B15" s="33" t="s">
        <v>219</v>
      </c>
      <c r="C15" s="8">
        <v>13.972332875999999</v>
      </c>
      <c r="D15" s="9" t="str">
        <f>IF($B15="N/A","N/A",IF(C15&gt;20,"No",IF(C15&lt;5,"No","Yes")))</f>
        <v>Yes</v>
      </c>
      <c r="E15" s="8">
        <v>15.296043236999999</v>
      </c>
      <c r="F15" s="9" t="str">
        <f>IF($B15="N/A","N/A",IF(E15&gt;20,"No",IF(E15&lt;5,"No","Yes")))</f>
        <v>Yes</v>
      </c>
      <c r="G15" s="8">
        <v>12.36925302</v>
      </c>
      <c r="H15" s="9" t="str">
        <f>IF($B15="N/A","N/A",IF(G15&gt;20,"No",IF(G15&lt;5,"No","Yes")))</f>
        <v>Yes</v>
      </c>
      <c r="I15" s="10">
        <v>9.4740000000000002</v>
      </c>
      <c r="J15" s="10">
        <v>-19.100000000000001</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87.630746979999998</v>
      </c>
      <c r="H16" s="9" t="str">
        <f>IF($B16="N/A","N/A",IF(G16&gt;15,"No",IF(G16&lt;-15,"No","Yes")))</f>
        <v>N/A</v>
      </c>
      <c r="I16" s="10" t="s">
        <v>217</v>
      </c>
      <c r="J16" s="10" t="s">
        <v>217</v>
      </c>
      <c r="K16" s="9" t="str">
        <f t="shared" si="0"/>
        <v>N/A</v>
      </c>
    </row>
    <row r="17" spans="1:11" x14ac:dyDescent="0.25">
      <c r="A17" s="87" t="s">
        <v>444</v>
      </c>
      <c r="B17" s="33" t="s">
        <v>239</v>
      </c>
      <c r="C17" s="8">
        <v>22.202268225000001</v>
      </c>
      <c r="D17" s="9" t="str">
        <f>IF($B17="N/A","N/A",IF(C17&gt;1,"Yes","No"))</f>
        <v>Yes</v>
      </c>
      <c r="E17" s="8">
        <v>32.109785527</v>
      </c>
      <c r="F17" s="9" t="str">
        <f>IF($B17="N/A","N/A",IF(E17&gt;1,"Yes","No"))</f>
        <v>Yes</v>
      </c>
      <c r="G17" s="8">
        <v>3.4802199127</v>
      </c>
      <c r="H17" s="9" t="str">
        <f>IF($B17="N/A","N/A",IF(G17&gt;1,"Yes","No"))</f>
        <v>Yes</v>
      </c>
      <c r="I17" s="10">
        <v>44.62</v>
      </c>
      <c r="J17" s="10">
        <v>-89.2</v>
      </c>
      <c r="K17" s="9" t="str">
        <f t="shared" si="0"/>
        <v>No</v>
      </c>
    </row>
    <row r="18" spans="1:11" x14ac:dyDescent="0.25">
      <c r="A18" s="87" t="s">
        <v>856</v>
      </c>
      <c r="B18" s="33" t="s">
        <v>217</v>
      </c>
      <c r="C18" s="88">
        <v>2150.1300881000002</v>
      </c>
      <c r="D18" s="9" t="str">
        <f>IF($B18="N/A","N/A",IF(C18&gt;15,"No",IF(C18&lt;-15,"No","Yes")))</f>
        <v>N/A</v>
      </c>
      <c r="E18" s="88">
        <v>1865.4872066</v>
      </c>
      <c r="F18" s="9" t="str">
        <f>IF($B18="N/A","N/A",IF(E18&gt;15,"No",IF(E18&lt;-15,"No","Yes")))</f>
        <v>N/A</v>
      </c>
      <c r="G18" s="88">
        <v>1568.9660610999999</v>
      </c>
      <c r="H18" s="9" t="str">
        <f>IF($B18="N/A","N/A",IF(G18&gt;15,"No",IF(G18&lt;-15,"No","Yes")))</f>
        <v>N/A</v>
      </c>
      <c r="I18" s="10">
        <v>-13.2</v>
      </c>
      <c r="J18" s="10">
        <v>-15.9</v>
      </c>
      <c r="K18" s="9" t="str">
        <f t="shared" si="0"/>
        <v>Yes</v>
      </c>
    </row>
    <row r="19" spans="1:11" x14ac:dyDescent="0.25">
      <c r="A19" s="3" t="s">
        <v>131</v>
      </c>
      <c r="B19" s="33" t="s">
        <v>217</v>
      </c>
      <c r="C19" s="34">
        <v>29</v>
      </c>
      <c r="D19" s="33" t="s">
        <v>217</v>
      </c>
      <c r="E19" s="34">
        <v>256</v>
      </c>
      <c r="F19" s="33" t="s">
        <v>217</v>
      </c>
      <c r="G19" s="34">
        <v>44</v>
      </c>
      <c r="H19" s="9" t="str">
        <f>IF($B19="N/A","N/A",IF(G19&gt;15,"No",IF(G19&lt;-15,"No","Yes")))</f>
        <v>N/A</v>
      </c>
      <c r="I19" s="10">
        <v>782.8</v>
      </c>
      <c r="J19" s="10">
        <v>-82.8</v>
      </c>
      <c r="K19" s="9" t="str">
        <f t="shared" si="0"/>
        <v>No</v>
      </c>
    </row>
    <row r="20" spans="1:11" x14ac:dyDescent="0.25">
      <c r="A20" s="3" t="s">
        <v>350</v>
      </c>
      <c r="B20" s="28" t="s">
        <v>217</v>
      </c>
      <c r="C20" s="8" t="s">
        <v>217</v>
      </c>
      <c r="D20" s="33" t="s">
        <v>217</v>
      </c>
      <c r="E20" s="8" t="s">
        <v>217</v>
      </c>
      <c r="F20" s="33" t="s">
        <v>217</v>
      </c>
      <c r="G20" s="8">
        <v>8.1586486000000003E-3</v>
      </c>
      <c r="H20" s="9" t="str">
        <f>IF($B20="N/A","N/A",IF(G20&gt;15,"No",IF(G20&lt;-15,"No","Yes")))</f>
        <v>N/A</v>
      </c>
      <c r="I20" s="10" t="s">
        <v>217</v>
      </c>
      <c r="J20" s="10" t="s">
        <v>217</v>
      </c>
      <c r="K20" s="9" t="str">
        <f t="shared" si="0"/>
        <v>N/A</v>
      </c>
    </row>
    <row r="21" spans="1:11" ht="25" x14ac:dyDescent="0.25">
      <c r="A21" s="3" t="s">
        <v>835</v>
      </c>
      <c r="B21" s="33" t="s">
        <v>217</v>
      </c>
      <c r="C21" s="88">
        <v>1960.137931</v>
      </c>
      <c r="D21" s="9" t="str">
        <f>IF($B21="N/A","N/A",IF(C21&gt;60,"No",IF(C21&lt;15,"No","Yes")))</f>
        <v>N/A</v>
      </c>
      <c r="E21" s="88">
        <v>1787.3632812999999</v>
      </c>
      <c r="F21" s="9" t="str">
        <f>IF($B21="N/A","N/A",IF(E21&gt;60,"No",IF(E21&lt;15,"No","Yes")))</f>
        <v>N/A</v>
      </c>
      <c r="G21" s="88">
        <v>1440.7272727</v>
      </c>
      <c r="H21" s="9" t="str">
        <f>IF($B21="N/A","N/A",IF(G21&gt;60,"No",IF(G21&lt;15,"No","Yes")))</f>
        <v>N/A</v>
      </c>
      <c r="I21" s="10">
        <v>-8.81</v>
      </c>
      <c r="J21" s="10">
        <v>-19.399999999999999</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474243</v>
      </c>
      <c r="D6" s="9" t="str">
        <f>IF($B6="N/A","N/A",IF(C6&gt;15,"No",IF(C6&lt;-15,"No","Yes")))</f>
        <v>N/A</v>
      </c>
      <c r="E6" s="34">
        <v>474559</v>
      </c>
      <c r="F6" s="9" t="str">
        <f>IF($B6="N/A","N/A",IF(E6&gt;15,"No",IF(E6&lt;-15,"No","Yes")))</f>
        <v>N/A</v>
      </c>
      <c r="G6" s="34">
        <v>472597</v>
      </c>
      <c r="H6" s="9" t="str">
        <f>IF($B6="N/A","N/A",IF(G6&gt;15,"No",IF(G6&lt;-15,"No","Yes")))</f>
        <v>N/A</v>
      </c>
      <c r="I6" s="10">
        <v>6.6600000000000006E-2</v>
      </c>
      <c r="J6" s="10">
        <v>-0.41299999999999998</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99.659820190999994</v>
      </c>
      <c r="D9" s="9" t="str">
        <f>IF($B9="N/A","N/A",IF(C9&gt;100,"No",IF(C9&lt;50,"No","Yes")))</f>
        <v>Yes</v>
      </c>
      <c r="E9" s="35">
        <v>104.14793567</v>
      </c>
      <c r="F9" s="9" t="str">
        <f>IF($B9="N/A","N/A",IF(E9&gt;100,"No",IF(E9&lt;50,"No","Yes")))</f>
        <v>No</v>
      </c>
      <c r="G9" s="35">
        <v>107.03562334999999</v>
      </c>
      <c r="H9" s="9" t="str">
        <f>IF($B9="N/A","N/A",IF(G9&gt;100,"No",IF(G9&lt;50,"No","Yes")))</f>
        <v>No</v>
      </c>
      <c r="I9" s="10">
        <v>4.5030000000000001</v>
      </c>
      <c r="J9" s="10">
        <v>2.7730000000000001</v>
      </c>
      <c r="K9" s="9" t="str">
        <f t="shared" si="0"/>
        <v>Yes</v>
      </c>
    </row>
    <row r="10" spans="1:11" ht="25" x14ac:dyDescent="0.25">
      <c r="A10" s="69" t="s">
        <v>838</v>
      </c>
      <c r="B10" s="33" t="s">
        <v>217</v>
      </c>
      <c r="C10" s="35">
        <v>366.70675504000002</v>
      </c>
      <c r="D10" s="9" t="str">
        <f>IF($B10="N/A","N/A",IF(C10&gt;15,"No",IF(C10&lt;-15,"No","Yes")))</f>
        <v>N/A</v>
      </c>
      <c r="E10" s="35">
        <v>422.06765840000003</v>
      </c>
      <c r="F10" s="9" t="str">
        <f>IF($B10="N/A","N/A",IF(E10&gt;15,"No",IF(E10&lt;-15,"No","Yes")))</f>
        <v>N/A</v>
      </c>
      <c r="G10" s="35">
        <v>432.72603494999998</v>
      </c>
      <c r="H10" s="9" t="str">
        <f>IF($B10="N/A","N/A",IF(G10&gt;15,"No",IF(G10&lt;-15,"No","Yes")))</f>
        <v>N/A</v>
      </c>
      <c r="I10" s="10">
        <v>15.1</v>
      </c>
      <c r="J10" s="10">
        <v>2.5249999999999999</v>
      </c>
      <c r="K10" s="9" t="str">
        <f t="shared" si="0"/>
        <v>Yes</v>
      </c>
    </row>
    <row r="11" spans="1:11" ht="25" x14ac:dyDescent="0.25">
      <c r="A11" s="69" t="s">
        <v>839</v>
      </c>
      <c r="B11" s="33" t="s">
        <v>217</v>
      </c>
      <c r="C11" s="35">
        <v>403.96226415000001</v>
      </c>
      <c r="D11" s="9" t="str">
        <f>IF($B11="N/A","N/A",IF(C11&gt;15,"No",IF(C11&lt;-15,"No","Yes")))</f>
        <v>N/A</v>
      </c>
      <c r="E11" s="35">
        <v>489.50796812999999</v>
      </c>
      <c r="F11" s="9" t="str">
        <f>IF($B11="N/A","N/A",IF(E11&gt;15,"No",IF(E11&lt;-15,"No","Yes")))</f>
        <v>N/A</v>
      </c>
      <c r="G11" s="35">
        <v>495.76635513999997</v>
      </c>
      <c r="H11" s="9" t="str">
        <f>IF($B11="N/A","N/A",IF(G11&gt;15,"No",IF(G11&lt;-15,"No","Yes")))</f>
        <v>N/A</v>
      </c>
      <c r="I11" s="10">
        <v>21.18</v>
      </c>
      <c r="J11" s="10">
        <v>1.2789999999999999</v>
      </c>
      <c r="K11" s="9" t="str">
        <f t="shared" si="0"/>
        <v>Yes</v>
      </c>
    </row>
    <row r="12" spans="1:11" ht="25" x14ac:dyDescent="0.25">
      <c r="A12" s="69" t="s">
        <v>840</v>
      </c>
      <c r="B12" s="33" t="s">
        <v>217</v>
      </c>
      <c r="C12" s="35">
        <v>517.70894525999995</v>
      </c>
      <c r="D12" s="9" t="str">
        <f>IF($B12="N/A","N/A",IF(C12&gt;15,"No",IF(C12&lt;-15,"No","Yes")))</f>
        <v>N/A</v>
      </c>
      <c r="E12" s="35">
        <v>536.51354124</v>
      </c>
      <c r="F12" s="9" t="str">
        <f>IF($B12="N/A","N/A",IF(E12&gt;15,"No",IF(E12&lt;-15,"No","Yes")))</f>
        <v>N/A</v>
      </c>
      <c r="G12" s="35">
        <v>547.97960563000004</v>
      </c>
      <c r="H12" s="9" t="str">
        <f>IF($B12="N/A","N/A",IF(G12&gt;15,"No",IF(G12&lt;-15,"No","Yes")))</f>
        <v>N/A</v>
      </c>
      <c r="I12" s="10">
        <v>3.6320000000000001</v>
      </c>
      <c r="J12" s="10">
        <v>2.137</v>
      </c>
      <c r="K12" s="9" t="str">
        <f t="shared" si="0"/>
        <v>Yes</v>
      </c>
    </row>
    <row r="13" spans="1:11" x14ac:dyDescent="0.25">
      <c r="A13" s="69" t="s">
        <v>655</v>
      </c>
      <c r="B13" s="33" t="s">
        <v>241</v>
      </c>
      <c r="C13" s="8">
        <v>97.213875587000004</v>
      </c>
      <c r="D13" s="9" t="str">
        <f>IF($B13="N/A","N/A",IF(C13&gt;99,"No",IF(C13&lt;75,"No","Yes")))</f>
        <v>Yes</v>
      </c>
      <c r="E13" s="8">
        <v>97.616945416999997</v>
      </c>
      <c r="F13" s="9" t="str">
        <f>IF($B13="N/A","N/A",IF(E13&gt;99,"No",IF(E13&lt;75,"No","Yes")))</f>
        <v>Yes</v>
      </c>
      <c r="G13" s="8">
        <v>98.122078642000005</v>
      </c>
      <c r="H13" s="9" t="str">
        <f>IF($B13="N/A","N/A",IF(G13&gt;99,"No",IF(G13&lt;75,"No","Yes")))</f>
        <v>Yes</v>
      </c>
      <c r="I13" s="10">
        <v>0.41460000000000002</v>
      </c>
      <c r="J13" s="10">
        <v>0.51749999999999996</v>
      </c>
      <c r="K13" s="9" t="str">
        <f t="shared" ref="K13:K24" si="1">IF(J13="Div by 0", "N/A", IF(J13="N/A","N/A", IF(J13&gt;30, "No", IF(J13&lt;-30, "No", "Yes"))))</f>
        <v>Yes</v>
      </c>
    </row>
    <row r="14" spans="1:11" x14ac:dyDescent="0.25">
      <c r="A14" s="69" t="s">
        <v>495</v>
      </c>
      <c r="B14" s="33" t="s">
        <v>217</v>
      </c>
      <c r="C14" s="9">
        <v>98.851701625000004</v>
      </c>
      <c r="D14" s="9" t="str">
        <f>IF($B14="N/A","N/A",IF(C14&gt;15,"No",IF(C14&lt;-15,"No","Yes")))</f>
        <v>N/A</v>
      </c>
      <c r="E14" s="9">
        <v>98.775391256999995</v>
      </c>
      <c r="F14" s="9" t="str">
        <f>IF($B14="N/A","N/A",IF(E14&gt;15,"No",IF(E14&lt;-15,"No","Yes")))</f>
        <v>N/A</v>
      </c>
      <c r="G14" s="9">
        <v>98.712806380000004</v>
      </c>
      <c r="H14" s="9" t="str">
        <f>IF($B14="N/A","N/A",IF(G14&gt;15,"No",IF(G14&lt;-15,"No","Yes")))</f>
        <v>N/A</v>
      </c>
      <c r="I14" s="10">
        <v>-7.6999999999999999E-2</v>
      </c>
      <c r="J14" s="10">
        <v>-6.3E-2</v>
      </c>
      <c r="K14" s="9" t="str">
        <f t="shared" si="1"/>
        <v>Yes</v>
      </c>
    </row>
    <row r="15" spans="1:11" x14ac:dyDescent="0.25">
      <c r="A15" s="69" t="s">
        <v>841</v>
      </c>
      <c r="B15" s="33" t="s">
        <v>217</v>
      </c>
      <c r="C15" s="34">
        <v>17.897548142000002</v>
      </c>
      <c r="D15" s="9" t="str">
        <f>IF($B15="N/A","N/A",IF(C15&gt;15,"No",IF(C15&lt;-15,"No","Yes")))</f>
        <v>N/A</v>
      </c>
      <c r="E15" s="10">
        <v>17.803340203000001</v>
      </c>
      <c r="F15" s="9" t="str">
        <f>IF($B15="N/A","N/A",IF(E15&gt;15,"No",IF(E15&lt;-15,"No","Yes")))</f>
        <v>N/A</v>
      </c>
      <c r="G15" s="10">
        <v>17.903506913000001</v>
      </c>
      <c r="H15" s="9" t="str">
        <f>IF($B15="N/A","N/A",IF(G15&gt;15,"No",IF(G15&lt;-15,"No","Yes")))</f>
        <v>N/A</v>
      </c>
      <c r="I15" s="10">
        <v>-0.52600000000000002</v>
      </c>
      <c r="J15" s="10">
        <v>0.56259999999999999</v>
      </c>
      <c r="K15" s="9" t="str">
        <f t="shared" si="1"/>
        <v>Yes</v>
      </c>
    </row>
    <row r="16" spans="1:11" x14ac:dyDescent="0.25">
      <c r="A16" s="66" t="s">
        <v>656</v>
      </c>
      <c r="B16" s="49" t="s">
        <v>242</v>
      </c>
      <c r="C16" s="9">
        <v>2.6484312893999999</v>
      </c>
      <c r="D16" s="9" t="str">
        <f>IF($B16="N/A","N/A",IF(C16&gt;20,"No",IF(C16&lt;=0,"No","Yes")))</f>
        <v>Yes</v>
      </c>
      <c r="E16" s="9">
        <v>2.2486139763000002</v>
      </c>
      <c r="F16" s="9" t="str">
        <f>IF($B16="N/A","N/A",IF(E16&gt;20,"No",IF(E16&lt;=0,"No","Yes")))</f>
        <v>Yes</v>
      </c>
      <c r="G16" s="9">
        <v>1.7454617781999999</v>
      </c>
      <c r="H16" s="9" t="str">
        <f>IF($B16="N/A","N/A",IF(G16&gt;20,"No",IF(G16&lt;=0,"No","Yes")))</f>
        <v>Yes</v>
      </c>
      <c r="I16" s="10">
        <v>-15.1</v>
      </c>
      <c r="J16" s="10">
        <v>-22.4</v>
      </c>
      <c r="K16" s="9" t="str">
        <f t="shared" si="1"/>
        <v>Yes</v>
      </c>
    </row>
    <row r="17" spans="1:11" x14ac:dyDescent="0.25">
      <c r="A17" s="66" t="s">
        <v>370</v>
      </c>
      <c r="B17" s="33" t="s">
        <v>217</v>
      </c>
      <c r="C17" s="9">
        <v>92.324840764000001</v>
      </c>
      <c r="D17" s="9" t="str">
        <f>IF($B17="N/A","N/A",IF(C17&gt;15,"No",IF(C17&lt;-15,"No","Yes")))</f>
        <v>N/A</v>
      </c>
      <c r="E17" s="9">
        <v>92.437447286999998</v>
      </c>
      <c r="F17" s="9" t="str">
        <f>IF($B17="N/A","N/A",IF(E17&gt;15,"No",IF(E17&lt;-15,"No","Yes")))</f>
        <v>N/A</v>
      </c>
      <c r="G17" s="9">
        <v>91.792944598999995</v>
      </c>
      <c r="H17" s="9" t="str">
        <f>IF($B17="N/A","N/A",IF(G17&gt;15,"No",IF(G17&lt;-15,"No","Yes")))</f>
        <v>N/A</v>
      </c>
      <c r="I17" s="10">
        <v>0.122</v>
      </c>
      <c r="J17" s="10">
        <v>-0.69699999999999995</v>
      </c>
      <c r="K17" s="9" t="str">
        <f t="shared" si="1"/>
        <v>Yes</v>
      </c>
    </row>
    <row r="18" spans="1:11" x14ac:dyDescent="0.25">
      <c r="A18" s="66" t="s">
        <v>842</v>
      </c>
      <c r="B18" s="33" t="s">
        <v>217</v>
      </c>
      <c r="C18" s="10">
        <v>26.204035873999999</v>
      </c>
      <c r="D18" s="9" t="str">
        <f>IF($B18="N/A","N/A",IF(C18&gt;15,"No",IF(C18&lt;-15,"No","Yes")))</f>
        <v>N/A</v>
      </c>
      <c r="E18" s="10">
        <v>25.821776155999999</v>
      </c>
      <c r="F18" s="9" t="str">
        <f>IF($B18="N/A","N/A",IF(E18&gt;15,"No",IF(E18&lt;-15,"No","Yes")))</f>
        <v>N/A</v>
      </c>
      <c r="G18" s="10">
        <v>25.141442155</v>
      </c>
      <c r="H18" s="9" t="str">
        <f>IF($B18="N/A","N/A",IF(G18&gt;15,"No",IF(G18&lt;-15,"No","Yes")))</f>
        <v>N/A</v>
      </c>
      <c r="I18" s="10">
        <v>-1.46</v>
      </c>
      <c r="J18" s="10">
        <v>-2.63</v>
      </c>
      <c r="K18" s="9" t="str">
        <f t="shared" si="1"/>
        <v>Yes</v>
      </c>
    </row>
    <row r="19" spans="1:11" x14ac:dyDescent="0.25">
      <c r="A19" s="69" t="s">
        <v>657</v>
      </c>
      <c r="B19" s="49" t="s">
        <v>243</v>
      </c>
      <c r="C19" s="9">
        <v>1.0543118000000001E-3</v>
      </c>
      <c r="D19" s="9" t="str">
        <f>IF($B19="N/A","N/A",IF(C19&gt;10,"No",IF(C19&lt;=0,"No","Yes")))</f>
        <v>Yes</v>
      </c>
      <c r="E19" s="9">
        <v>4.6358830000000004E-3</v>
      </c>
      <c r="F19" s="9" t="str">
        <f>IF($B19="N/A","N/A",IF(E19&gt;10,"No",IF(E19&lt;=0,"No","Yes")))</f>
        <v>Yes</v>
      </c>
      <c r="G19" s="9">
        <v>1.2272612800000001E-2</v>
      </c>
      <c r="H19" s="9" t="str">
        <f>IF($B19="N/A","N/A",IF(G19&gt;10,"No",IF(G19&lt;=0,"No","Yes")))</f>
        <v>Yes</v>
      </c>
      <c r="I19" s="10">
        <v>339.7</v>
      </c>
      <c r="J19" s="10">
        <v>164.7</v>
      </c>
      <c r="K19" s="9" t="str">
        <f t="shared" si="1"/>
        <v>No</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10.6</v>
      </c>
      <c r="D21" s="9" t="str">
        <f>IF($B21="N/A","N/A",IF(C21&gt;15,"No",IF(C21&lt;-15,"No","Yes")))</f>
        <v>N/A</v>
      </c>
      <c r="E21" s="10">
        <v>22.818181817999999</v>
      </c>
      <c r="F21" s="9" t="str">
        <f>IF($B21="N/A","N/A",IF(E21&gt;15,"No",IF(E21&lt;-15,"No","Yes")))</f>
        <v>N/A</v>
      </c>
      <c r="G21" s="10">
        <v>29.517241379000001</v>
      </c>
      <c r="H21" s="9" t="str">
        <f>IF($B21="N/A","N/A",IF(G21&gt;15,"No",IF(G21&lt;-15,"No","Yes")))</f>
        <v>N/A</v>
      </c>
      <c r="I21" s="10">
        <v>115.3</v>
      </c>
      <c r="J21" s="10">
        <v>29.36</v>
      </c>
      <c r="K21" s="9" t="str">
        <f t="shared" si="1"/>
        <v>Yes</v>
      </c>
    </row>
    <row r="22" spans="1:11" x14ac:dyDescent="0.25">
      <c r="A22" s="69" t="s">
        <v>1719</v>
      </c>
      <c r="B22" s="49" t="s">
        <v>228</v>
      </c>
      <c r="C22" s="9">
        <v>0.1366388117</v>
      </c>
      <c r="D22" s="9" t="str">
        <f>IF($B22="N/A","N/A",IF(C22&gt;5,"No",IF(C22&lt;=0,"No","Yes")))</f>
        <v>Yes</v>
      </c>
      <c r="E22" s="9">
        <v>0.12980472400000001</v>
      </c>
      <c r="F22" s="9" t="str">
        <f>IF($B22="N/A","N/A",IF(E22&gt;5,"No",IF(E22&lt;=0,"No","Yes")))</f>
        <v>Yes</v>
      </c>
      <c r="G22" s="9">
        <v>0.1201869669</v>
      </c>
      <c r="H22" s="9" t="str">
        <f>IF($B22="N/A","N/A",IF(G22&gt;5,"No",IF(G22&lt;=0,"No","Yes")))</f>
        <v>Yes</v>
      </c>
      <c r="I22" s="10">
        <v>-5</v>
      </c>
      <c r="J22" s="10">
        <v>-7.41</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13.87037037</v>
      </c>
      <c r="D24" s="9" t="str">
        <f>IF($B24="N/A","N/A",IF(C24&gt;15,"No",IF(C24&lt;-15,"No","Yes")))</f>
        <v>N/A</v>
      </c>
      <c r="E24" s="10">
        <v>15.824675324999999</v>
      </c>
      <c r="F24" s="9" t="str">
        <f>IF($B24="N/A","N/A",IF(E24&gt;15,"No",IF(E24&lt;-15,"No","Yes")))</f>
        <v>N/A</v>
      </c>
      <c r="G24" s="10">
        <v>15.625</v>
      </c>
      <c r="H24" s="9" t="str">
        <f>IF($B24="N/A","N/A",IF(G24&gt;15,"No",IF(G24&lt;-15,"No","Yes")))</f>
        <v>N/A</v>
      </c>
      <c r="I24" s="10">
        <v>14.09</v>
      </c>
      <c r="J24" s="10">
        <v>-1.26</v>
      </c>
      <c r="K24" s="9" t="str">
        <f t="shared" si="1"/>
        <v>Yes</v>
      </c>
    </row>
    <row r="25" spans="1:11" x14ac:dyDescent="0.25">
      <c r="A25" s="69" t="s">
        <v>15</v>
      </c>
      <c r="B25" s="33" t="s">
        <v>244</v>
      </c>
      <c r="C25" s="9">
        <v>1.3149377007</v>
      </c>
      <c r="D25" s="9" t="str">
        <f>IF($B25="N/A","N/A",IF(C25&gt;20,"No",IF(C25&lt;1,"No","Yes")))</f>
        <v>Yes</v>
      </c>
      <c r="E25" s="9">
        <v>1.3599994943</v>
      </c>
      <c r="F25" s="9" t="str">
        <f>IF($B25="N/A","N/A",IF(E25&gt;20,"No",IF(E25&lt;1,"No","Yes")))</f>
        <v>Yes</v>
      </c>
      <c r="G25" s="9">
        <v>1.4052141677000001</v>
      </c>
      <c r="H25" s="9" t="str">
        <f>IF($B25="N/A","N/A",IF(G25&gt;20,"No",IF(G25&lt;1,"No","Yes")))</f>
        <v>Yes</v>
      </c>
      <c r="I25" s="10">
        <v>3.427</v>
      </c>
      <c r="J25" s="10">
        <v>3.3250000000000002</v>
      </c>
      <c r="K25" s="9" t="str">
        <f t="shared" ref="K25:K34" si="2">IF(J25="Div by 0", "N/A", IF(J25="N/A","N/A", IF(J25&gt;30, "No", IF(J25&lt;-30, "No", "Yes"))))</f>
        <v>Yes</v>
      </c>
    </row>
    <row r="26" spans="1:11" x14ac:dyDescent="0.25">
      <c r="A26" s="69" t="s">
        <v>163</v>
      </c>
      <c r="B26" s="33" t="s">
        <v>218</v>
      </c>
      <c r="C26" s="9">
        <v>0</v>
      </c>
      <c r="D26" s="9" t="str">
        <f>IF($B26="N/A","N/A",IF(C26&gt;100,"No",IF(C26&lt;95,"No","Yes")))</f>
        <v>No</v>
      </c>
      <c r="E26" s="9">
        <v>0</v>
      </c>
      <c r="F26" s="9" t="str">
        <f>IF($B26="N/A","N/A",IF(E26&gt;100,"No",IF(E26&lt;95,"No","Yes")))</f>
        <v>No</v>
      </c>
      <c r="G26" s="9">
        <v>0</v>
      </c>
      <c r="H26" s="9" t="str">
        <f>IF($B26="N/A","N/A",IF(G26&gt;100,"No",IF(G26&lt;95,"No","Yes")))</f>
        <v>No</v>
      </c>
      <c r="I26" s="10" t="s">
        <v>1742</v>
      </c>
      <c r="J26" s="10" t="s">
        <v>1742</v>
      </c>
      <c r="K26" s="9" t="str">
        <f t="shared" si="2"/>
        <v>N/A</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12.152630612999999</v>
      </c>
      <c r="D28" s="9" t="str">
        <f>IF($B28="N/A","N/A",IF(C28&gt;30,"No",IF(C28&lt;5,"No","Yes")))</f>
        <v>Yes</v>
      </c>
      <c r="E28" s="9">
        <v>12.168349984000001</v>
      </c>
      <c r="F28" s="9" t="str">
        <f>IF($B28="N/A","N/A",IF(E28&gt;30,"No",IF(E28&lt;5,"No","Yes")))</f>
        <v>Yes</v>
      </c>
      <c r="G28" s="9">
        <v>11.999229787999999</v>
      </c>
      <c r="H28" s="9" t="str">
        <f>IF($B28="N/A","N/A",IF(G28&gt;30,"No",IF(G28&lt;5,"No","Yes")))</f>
        <v>Yes</v>
      </c>
      <c r="I28" s="10">
        <v>0.1293</v>
      </c>
      <c r="J28" s="10">
        <v>-1.39</v>
      </c>
      <c r="K28" s="9" t="str">
        <f t="shared" si="2"/>
        <v>Yes</v>
      </c>
    </row>
    <row r="29" spans="1:11" x14ac:dyDescent="0.25">
      <c r="A29" s="69" t="s">
        <v>846</v>
      </c>
      <c r="B29" s="33" t="s">
        <v>231</v>
      </c>
      <c r="C29" s="9">
        <v>50.594737297000002</v>
      </c>
      <c r="D29" s="9" t="str">
        <f>IF($B29="N/A","N/A",IF(C29&gt;75,"No",IF(C29&lt;15,"No","Yes")))</f>
        <v>Yes</v>
      </c>
      <c r="E29" s="9">
        <v>50.000316083000001</v>
      </c>
      <c r="F29" s="9" t="str">
        <f>IF($B29="N/A","N/A",IF(E29&gt;75,"No",IF(E29&lt;15,"No","Yes")))</f>
        <v>Yes</v>
      </c>
      <c r="G29" s="9">
        <v>49.377799690000003</v>
      </c>
      <c r="H29" s="9" t="str">
        <f>IF($B29="N/A","N/A",IF(G29&gt;75,"No",IF(G29&lt;15,"No","Yes")))</f>
        <v>Yes</v>
      </c>
      <c r="I29" s="10">
        <v>-1.17</v>
      </c>
      <c r="J29" s="10">
        <v>-1.25</v>
      </c>
      <c r="K29" s="9" t="str">
        <f t="shared" si="2"/>
        <v>Yes</v>
      </c>
    </row>
    <row r="30" spans="1:11" x14ac:dyDescent="0.25">
      <c r="A30" s="69" t="s">
        <v>847</v>
      </c>
      <c r="B30" s="33" t="s">
        <v>232</v>
      </c>
      <c r="C30" s="9">
        <v>37.252632089000002</v>
      </c>
      <c r="D30" s="9" t="str">
        <f>IF($B30="N/A","N/A",IF(C30&gt;70,"No",IF(C30&lt;25,"No","Yes")))</f>
        <v>Yes</v>
      </c>
      <c r="E30" s="9">
        <v>37.831333933000003</v>
      </c>
      <c r="F30" s="9" t="str">
        <f>IF($B30="N/A","N/A",IF(E30&gt;70,"No",IF(E30&lt;25,"No","Yes")))</f>
        <v>Yes</v>
      </c>
      <c r="G30" s="9">
        <v>38.622970522000003</v>
      </c>
      <c r="H30" s="9" t="str">
        <f>IF($B30="N/A","N/A",IF(G30&gt;70,"No",IF(G30&lt;25,"No","Yes")))</f>
        <v>Yes</v>
      </c>
      <c r="I30" s="10">
        <v>1.5529999999999999</v>
      </c>
      <c r="J30" s="10">
        <v>2.093</v>
      </c>
      <c r="K30" s="9" t="str">
        <f t="shared" si="2"/>
        <v>Yes</v>
      </c>
    </row>
    <row r="31" spans="1:11" x14ac:dyDescent="0.25">
      <c r="A31" s="69" t="s">
        <v>164</v>
      </c>
      <c r="B31" s="33" t="s">
        <v>218</v>
      </c>
      <c r="C31" s="9">
        <v>99.981865837000001</v>
      </c>
      <c r="D31" s="9" t="str">
        <f>IF($B31="N/A","N/A",IF(C31&gt;100,"No",IF(C31&lt;95,"No","Yes")))</f>
        <v>Yes</v>
      </c>
      <c r="E31" s="9">
        <v>99.985670906999999</v>
      </c>
      <c r="F31" s="9" t="str">
        <f>IF($B31="N/A","N/A",IF(E31&gt;100,"No",IF(E31&lt;95,"No","Yes")))</f>
        <v>Yes</v>
      </c>
      <c r="G31" s="9">
        <v>99.984976629000002</v>
      </c>
      <c r="H31" s="9" t="str">
        <f>IF($B31="N/A","N/A",IF(G31&gt;100,"No",IF(G31&lt;95,"No","Yes")))</f>
        <v>Yes</v>
      </c>
      <c r="I31" s="10">
        <v>3.8E-3</v>
      </c>
      <c r="J31" s="10">
        <v>-1E-3</v>
      </c>
      <c r="K31" s="9" t="str">
        <f t="shared" si="2"/>
        <v>Yes</v>
      </c>
    </row>
    <row r="32" spans="1:11" x14ac:dyDescent="0.25">
      <c r="A32" s="27" t="s">
        <v>373</v>
      </c>
      <c r="B32" s="33" t="s">
        <v>245</v>
      </c>
      <c r="C32" s="9">
        <v>0.38693243760000001</v>
      </c>
      <c r="D32" s="9" t="str">
        <f>IF($B32="N/A","N/A",IF(C32&gt;5,"No",IF(C32&lt;1,"No","Yes")))</f>
        <v>No</v>
      </c>
      <c r="E32" s="9">
        <v>0.40964347950000002</v>
      </c>
      <c r="F32" s="9" t="str">
        <f>IF($B32="N/A","N/A",IF(E32&gt;5,"No",IF(E32&lt;1,"No","Yes")))</f>
        <v>No</v>
      </c>
      <c r="G32" s="9">
        <v>0.32966777190000002</v>
      </c>
      <c r="H32" s="9" t="str">
        <f>IF($B32="N/A","N/A",IF(G32&gt;5,"No",IF(G32&lt;1,"No","Yes")))</f>
        <v>No</v>
      </c>
      <c r="I32" s="10">
        <v>5.87</v>
      </c>
      <c r="J32" s="10">
        <v>-19.5</v>
      </c>
      <c r="K32" s="9" t="str">
        <f t="shared" si="2"/>
        <v>Yes</v>
      </c>
    </row>
    <row r="33" spans="1:11" x14ac:dyDescent="0.25">
      <c r="A33" s="27" t="s">
        <v>375</v>
      </c>
      <c r="B33" s="33" t="s">
        <v>246</v>
      </c>
      <c r="C33" s="9">
        <v>98.027171723999999</v>
      </c>
      <c r="D33" s="9" t="str">
        <f>IF($B33="N/A","N/A",IF(C33&gt;98,"No",IF(C33&lt;8,"No","Yes")))</f>
        <v>No</v>
      </c>
      <c r="E33" s="9">
        <v>98.161872391000003</v>
      </c>
      <c r="F33" s="9" t="str">
        <f>IF($B33="N/A","N/A",IF(E33&gt;98,"No",IF(E33&lt;8,"No","Yes")))</f>
        <v>No</v>
      </c>
      <c r="G33" s="9">
        <v>98.420853285000007</v>
      </c>
      <c r="H33" s="9" t="str">
        <f>IF($B33="N/A","N/A",IF(G33&gt;98,"No",IF(G33&lt;8,"No","Yes")))</f>
        <v>No</v>
      </c>
      <c r="I33" s="10">
        <v>0.13739999999999999</v>
      </c>
      <c r="J33" s="10">
        <v>0.26379999999999998</v>
      </c>
      <c r="K33" s="9" t="str">
        <f t="shared" si="2"/>
        <v>Yes</v>
      </c>
    </row>
    <row r="34" spans="1:11" x14ac:dyDescent="0.25">
      <c r="A34" s="27" t="s">
        <v>376</v>
      </c>
      <c r="B34" s="49" t="s">
        <v>228</v>
      </c>
      <c r="C34" s="9">
        <v>0.2361658475</v>
      </c>
      <c r="D34" s="9" t="str">
        <f>IF($B34="N/A","N/A",IF(C34&gt;5,"No",IF(C34&lt;=0,"No","Yes")))</f>
        <v>Yes</v>
      </c>
      <c r="E34" s="9">
        <v>0.18311737850000001</v>
      </c>
      <c r="F34" s="9" t="str">
        <f>IF($B34="N/A","N/A",IF(E34&gt;5,"No",IF(E34&lt;=0,"No","Yes")))</f>
        <v>Yes</v>
      </c>
      <c r="G34" s="9">
        <v>0.1836659987</v>
      </c>
      <c r="H34" s="9" t="str">
        <f>IF($B34="N/A","N/A",IF(G34&gt;5,"No",IF(G34&lt;=0,"No","Yes")))</f>
        <v>Yes</v>
      </c>
      <c r="I34" s="10">
        <v>-22.5</v>
      </c>
      <c r="J34" s="10">
        <v>0.29959999999999998</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77025</v>
      </c>
      <c r="D6" s="9" t="str">
        <f>IF($B6="N/A","N/A",IF(C6&gt;15,"No",IF(C6&lt;-15,"No","Yes")))</f>
        <v>N/A</v>
      </c>
      <c r="E6" s="34">
        <v>85697</v>
      </c>
      <c r="F6" s="9" t="str">
        <f>IF($B6="N/A","N/A",IF(E6&gt;15,"No",IF(E6&lt;-15,"No","Yes")))</f>
        <v>N/A</v>
      </c>
      <c r="G6" s="34">
        <v>66708</v>
      </c>
      <c r="H6" s="9" t="str">
        <f>IF($B6="N/A","N/A",IF(G6&gt;15,"No",IF(G6&lt;-15,"No","Yes")))</f>
        <v>N/A</v>
      </c>
      <c r="I6" s="10">
        <v>11.26</v>
      </c>
      <c r="J6" s="10">
        <v>-22.2</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611.71004218999997</v>
      </c>
      <c r="D9" s="9" t="str">
        <f>IF($B9="N/A","N/A",IF(C9&gt;15,"No",IF(C9&lt;-15,"No","Yes")))</f>
        <v>N/A</v>
      </c>
      <c r="E9" s="35">
        <v>600.04060818999994</v>
      </c>
      <c r="F9" s="9" t="str">
        <f>IF($B9="N/A","N/A",IF(E9&gt;15,"No",IF(E9&lt;-15,"No","Yes")))</f>
        <v>N/A</v>
      </c>
      <c r="G9" s="35">
        <v>212.16005577000001</v>
      </c>
      <c r="H9" s="9" t="str">
        <f>IF($B9="N/A","N/A",IF(G9&gt;15,"No",IF(G9&lt;-15,"No","Yes")))</f>
        <v>N/A</v>
      </c>
      <c r="I9" s="10">
        <v>-1.91</v>
      </c>
      <c r="J9" s="10">
        <v>-64.599999999999994</v>
      </c>
      <c r="K9" s="9" t="str">
        <f t="shared" si="0"/>
        <v>No</v>
      </c>
    </row>
    <row r="10" spans="1:11" x14ac:dyDescent="0.25">
      <c r="A10" s="69" t="s">
        <v>655</v>
      </c>
      <c r="B10" s="33" t="s">
        <v>241</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0</v>
      </c>
      <c r="D12" s="9" t="str">
        <f>IF($B12="N/A","N/A",IF(C12&gt;10,"No",IF(C12&lt;=0,"No","Yes")))</f>
        <v>No</v>
      </c>
      <c r="E12" s="9">
        <v>0</v>
      </c>
      <c r="F12" s="9" t="str">
        <f>IF($B12="N/A","N/A",IF(E12&gt;10,"No",IF(E12&lt;=0,"No","Yes")))</f>
        <v>No</v>
      </c>
      <c r="G12" s="9">
        <v>0</v>
      </c>
      <c r="H12" s="9" t="str">
        <f>IF($B12="N/A","N/A",IF(G12&gt;10,"No",IF(G12&lt;=0,"No","Yes")))</f>
        <v>No</v>
      </c>
      <c r="I12" s="10" t="s">
        <v>1742</v>
      </c>
      <c r="J12" s="10" t="s">
        <v>1742</v>
      </c>
      <c r="K12" s="9" t="str">
        <f t="shared" si="0"/>
        <v>N/A</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0</v>
      </c>
      <c r="D14" s="9" t="str">
        <f>IF($B14="N/A","N/A",IF(C14&gt;100,"No",IF(C14&lt;95,"No","Yes")))</f>
        <v>No</v>
      </c>
      <c r="E14" s="9">
        <v>0</v>
      </c>
      <c r="F14" s="9" t="str">
        <f>IF($B14="N/A","N/A",IF(E14&gt;100,"No",IF(E14&lt;95,"No","Yes")))</f>
        <v>No</v>
      </c>
      <c r="G14" s="9">
        <v>0</v>
      </c>
      <c r="H14" s="9" t="str">
        <f>IF($B14="N/A","N/A",IF(G14&gt;100,"No",IF(G14&lt;95,"No","Yes")))</f>
        <v>No</v>
      </c>
      <c r="I14" s="10" t="s">
        <v>1742</v>
      </c>
      <c r="J14" s="10" t="s">
        <v>1742</v>
      </c>
      <c r="K14" s="9" t="str">
        <f t="shared" si="0"/>
        <v>N/A</v>
      </c>
    </row>
    <row r="15" spans="1:11" x14ac:dyDescent="0.25">
      <c r="A15" s="69" t="s">
        <v>32</v>
      </c>
      <c r="B15" s="33" t="s">
        <v>218</v>
      </c>
      <c r="C15" s="9">
        <v>0</v>
      </c>
      <c r="D15" s="9" t="str">
        <f>IF($B15="N/A","N/A",IF(C15&gt;100,"No",IF(C15&lt;95,"No","Yes")))</f>
        <v>No</v>
      </c>
      <c r="E15" s="9">
        <v>0</v>
      </c>
      <c r="F15" s="9" t="str">
        <f>IF($B15="N/A","N/A",IF(E15&gt;100,"No",IF(E15&lt;95,"No","Yes")))</f>
        <v>No</v>
      </c>
      <c r="G15" s="9">
        <v>0</v>
      </c>
      <c r="H15" s="9" t="str">
        <f>IF($B15="N/A","N/A",IF(G15&gt;100,"No",IF(G15&lt;95,"No","Yes")))</f>
        <v>No</v>
      </c>
      <c r="I15" s="10" t="s">
        <v>1742</v>
      </c>
      <c r="J15" s="10" t="s">
        <v>1742</v>
      </c>
      <c r="K15" s="9" t="str">
        <f t="shared" si="0"/>
        <v>N/A</v>
      </c>
    </row>
    <row r="16" spans="1:11" x14ac:dyDescent="0.25">
      <c r="A16" s="69" t="s">
        <v>845</v>
      </c>
      <c r="B16" s="33" t="s">
        <v>230</v>
      </c>
      <c r="C16" s="9" t="s">
        <v>1742</v>
      </c>
      <c r="D16" s="9" t="str">
        <f>IF($B16="N/A","N/A",IF(C16&gt;30,"No",IF(C16&lt;5,"No","Yes")))</f>
        <v>No</v>
      </c>
      <c r="E16" s="9" t="s">
        <v>1742</v>
      </c>
      <c r="F16" s="9" t="str">
        <f>IF($B16="N/A","N/A",IF(E16&gt;30,"No",IF(E16&lt;5,"No","Yes")))</f>
        <v>No</v>
      </c>
      <c r="G16" s="9" t="s">
        <v>1742</v>
      </c>
      <c r="H16" s="9" t="str">
        <f>IF($B16="N/A","N/A",IF(G16&gt;30,"No",IF(G16&lt;5,"No","Yes")))</f>
        <v>No</v>
      </c>
      <c r="I16" s="10" t="s">
        <v>1742</v>
      </c>
      <c r="J16" s="10" t="s">
        <v>1742</v>
      </c>
      <c r="K16" s="9" t="str">
        <f t="shared" si="0"/>
        <v>N/A</v>
      </c>
    </row>
    <row r="17" spans="1:11" x14ac:dyDescent="0.25">
      <c r="A17" s="69" t="s">
        <v>846</v>
      </c>
      <c r="B17" s="33" t="s">
        <v>231</v>
      </c>
      <c r="C17" s="9" t="s">
        <v>1742</v>
      </c>
      <c r="D17" s="9" t="str">
        <f>IF($B17="N/A","N/A",IF(C17&gt;75,"No",IF(C17&lt;15,"No","Yes")))</f>
        <v>No</v>
      </c>
      <c r="E17" s="9" t="s">
        <v>1742</v>
      </c>
      <c r="F17" s="9" t="str">
        <f>IF($B17="N/A","N/A",IF(E17&gt;75,"No",IF(E17&lt;15,"No","Yes")))</f>
        <v>No</v>
      </c>
      <c r="G17" s="9" t="s">
        <v>1742</v>
      </c>
      <c r="H17" s="9" t="str">
        <f>IF($B17="N/A","N/A",IF(G17&gt;75,"No",IF(G17&lt;15,"No","Yes")))</f>
        <v>No</v>
      </c>
      <c r="I17" s="10" t="s">
        <v>1742</v>
      </c>
      <c r="J17" s="10" t="s">
        <v>1742</v>
      </c>
      <c r="K17" s="9" t="str">
        <f t="shared" si="0"/>
        <v>N/A</v>
      </c>
    </row>
    <row r="18" spans="1:11" x14ac:dyDescent="0.25">
      <c r="A18" s="69" t="s">
        <v>847</v>
      </c>
      <c r="B18" s="33" t="s">
        <v>232</v>
      </c>
      <c r="C18" s="9" t="s">
        <v>1742</v>
      </c>
      <c r="D18" s="9" t="str">
        <f>IF($B18="N/A","N/A",IF(C18&gt;70,"No",IF(C18&lt;25,"No","Yes")))</f>
        <v>No</v>
      </c>
      <c r="E18" s="9" t="s">
        <v>1742</v>
      </c>
      <c r="F18" s="9" t="str">
        <f>IF($B18="N/A","N/A",IF(E18&gt;70,"No",IF(E18&lt;25,"No","Yes")))</f>
        <v>No</v>
      </c>
      <c r="G18" s="9" t="s">
        <v>1742</v>
      </c>
      <c r="H18" s="9" t="str">
        <f>IF($B18="N/A","N/A",IF(G18&gt;70,"No",IF(G18&lt;25,"No","Yes")))</f>
        <v>No</v>
      </c>
      <c r="I18" s="10" t="s">
        <v>1742</v>
      </c>
      <c r="J18" s="10" t="s">
        <v>1742</v>
      </c>
      <c r="K18" s="9" t="str">
        <f t="shared" si="0"/>
        <v>N/A</v>
      </c>
    </row>
    <row r="19" spans="1:11" x14ac:dyDescent="0.25">
      <c r="A19" s="69" t="s">
        <v>164</v>
      </c>
      <c r="B19" s="33" t="s">
        <v>218</v>
      </c>
      <c r="C19" s="9">
        <v>0</v>
      </c>
      <c r="D19" s="9" t="str">
        <f>IF($B19="N/A","N/A",IF(C19&gt;100,"No",IF(C19&lt;95,"No","Yes")))</f>
        <v>No</v>
      </c>
      <c r="E19" s="9">
        <v>0</v>
      </c>
      <c r="F19" s="9" t="str">
        <f>IF($B19="N/A","N/A",IF(E19&gt;100,"No",IF(E19&lt;95,"No","Yes")))</f>
        <v>No</v>
      </c>
      <c r="G19" s="9">
        <v>0</v>
      </c>
      <c r="H19" s="9" t="str">
        <f>IF($B19="N/A","N/A",IF(G19&gt;100,"No",IF(G19&lt;95,"No","Yes")))</f>
        <v>No</v>
      </c>
      <c r="I19" s="10" t="s">
        <v>1742</v>
      </c>
      <c r="J19" s="10" t="s">
        <v>1742</v>
      </c>
      <c r="K19" s="9" t="str">
        <f t="shared" si="0"/>
        <v>N/A</v>
      </c>
    </row>
    <row r="20" spans="1:11" x14ac:dyDescent="0.25">
      <c r="A20" s="27" t="s">
        <v>373</v>
      </c>
      <c r="B20" s="33" t="s">
        <v>245</v>
      </c>
      <c r="C20" s="9">
        <v>0</v>
      </c>
      <c r="D20" s="9" t="str">
        <f>IF($B20="N/A","N/A",IF(C20&gt;5,"No",IF(C20&lt;1,"No","Yes")))</f>
        <v>No</v>
      </c>
      <c r="E20" s="9">
        <v>0</v>
      </c>
      <c r="F20" s="9" t="str">
        <f>IF($B20="N/A","N/A",IF(E20&gt;5,"No",IF(E20&lt;1,"No","Yes")))</f>
        <v>No</v>
      </c>
      <c r="G20" s="9">
        <v>0</v>
      </c>
      <c r="H20" s="9" t="str">
        <f>IF($B20="N/A","N/A",IF(G20&gt;5,"No",IF(G20&lt;1,"No","Yes")))</f>
        <v>No</v>
      </c>
      <c r="I20" s="10" t="s">
        <v>1742</v>
      </c>
      <c r="J20" s="10" t="s">
        <v>1742</v>
      </c>
      <c r="K20" s="9" t="str">
        <f t="shared" si="0"/>
        <v>N/A</v>
      </c>
    </row>
    <row r="21" spans="1:11" x14ac:dyDescent="0.25">
      <c r="A21" s="27" t="s">
        <v>375</v>
      </c>
      <c r="B21" s="33" t="s">
        <v>246</v>
      </c>
      <c r="C21" s="9">
        <v>0</v>
      </c>
      <c r="D21" s="9" t="str">
        <f>IF($B21="N/A","N/A",IF(C21&gt;98,"No",IF(C21&lt;8,"No","Yes")))</f>
        <v>No</v>
      </c>
      <c r="E21" s="9">
        <v>0</v>
      </c>
      <c r="F21" s="9" t="str">
        <f>IF($B21="N/A","N/A",IF(E21&gt;98,"No",IF(E21&lt;8,"No","Yes")))</f>
        <v>No</v>
      </c>
      <c r="G21" s="9">
        <v>0</v>
      </c>
      <c r="H21" s="9" t="str">
        <f>IF($B21="N/A","N/A",IF(G21&gt;98,"No",IF(G21&lt;8,"No","Yes")))</f>
        <v>No</v>
      </c>
      <c r="I21" s="10" t="s">
        <v>1742</v>
      </c>
      <c r="J21" s="10" t="s">
        <v>1742</v>
      </c>
      <c r="K21" s="9" t="str">
        <f t="shared" si="0"/>
        <v>N/A</v>
      </c>
    </row>
    <row r="22" spans="1:11" x14ac:dyDescent="0.25">
      <c r="A22" s="27" t="s">
        <v>376</v>
      </c>
      <c r="B22" s="49" t="s">
        <v>228</v>
      </c>
      <c r="C22" s="9">
        <v>0</v>
      </c>
      <c r="D22" s="9" t="str">
        <f>IF($B22="N/A","N/A",IF(C22&gt;5,"No",IF(C22&lt;=0,"No","Yes")))</f>
        <v>No</v>
      </c>
      <c r="E22" s="9">
        <v>0</v>
      </c>
      <c r="F22" s="9" t="str">
        <f>IF($B22="N/A","N/A",IF(E22&gt;5,"No",IF(E22&lt;=0,"No","Yes")))</f>
        <v>No</v>
      </c>
      <c r="G22" s="9">
        <v>0</v>
      </c>
      <c r="H22" s="9" t="str">
        <f>IF($B22="N/A","N/A",IF(G22&gt;5,"No",IF(G22&lt;=0,"No","Yes")))</f>
        <v>No</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2025-04-11T17:05:13Z</dcterms:modified>
  <dc:language>English</dc:language>
</cp:coreProperties>
</file>